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lubbe\Documents\Instrumenten\toolbox 2020\so\"/>
    </mc:Choice>
  </mc:AlternateContent>
  <bookViews>
    <workbookView xWindow="0" yWindow="0" windowWidth="19200" windowHeight="10605" tabRatio="858"/>
  </bookViews>
  <sheets>
    <sheet name="toelichting" sheetId="6" r:id="rId1"/>
    <sheet name="geg" sheetId="1" r:id="rId2"/>
    <sheet name="baten" sheetId="5" r:id="rId3"/>
    <sheet name="lasten" sheetId="21" r:id="rId4"/>
    <sheet name="dir" sheetId="9" r:id="rId5"/>
    <sheet name="op" sheetId="10" r:id="rId6"/>
    <sheet name="obp" sheetId="11" r:id="rId7"/>
    <sheet name="mop" sheetId="12" r:id="rId8"/>
    <sheet name="mip" sheetId="13" r:id="rId9"/>
    <sheet name="act" sheetId="14" r:id="rId10"/>
    <sheet name="begr" sheetId="15" r:id="rId11"/>
    <sheet name="bal" sheetId="16" r:id="rId12"/>
    <sheet name="liq" sheetId="17" r:id="rId13"/>
    <sheet name="ken" sheetId="18" r:id="rId14"/>
    <sheet name="graf" sheetId="19" r:id="rId15"/>
    <sheet name="som" sheetId="20" r:id="rId16"/>
    <sheet name="tab" sheetId="4" r:id="rId17"/>
    <sheet name="saltab" sheetId="22" r:id="rId18"/>
  </sheets>
  <definedNames>
    <definedName name="_xlnm.Print_Area" localSheetId="9">act!$B$2:$O$54</definedName>
    <definedName name="_xlnm.Print_Area" localSheetId="11">bal!$B$2:$N$60</definedName>
    <definedName name="_xlnm.Print_Area" localSheetId="2">baten!$B$2:$M$173</definedName>
    <definedName name="_xlnm.Print_Area" localSheetId="10">begr!$B$2:$N$52</definedName>
    <definedName name="_xlnm.Print_Area" localSheetId="4">dir!$B$2:$U$87</definedName>
    <definedName name="_xlnm.Print_Area" localSheetId="1">geg!$B$2:$M$62</definedName>
    <definedName name="_xlnm.Print_Area" localSheetId="14">graf!$B$2:$R$94</definedName>
    <definedName name="_xlnm.Print_Area" localSheetId="13">ken!$B$2:$J$82</definedName>
    <definedName name="_xlnm.Print_Area" localSheetId="3">lasten!$B$2:$O$143</definedName>
    <definedName name="_xlnm.Print_Area" localSheetId="12">liq!$B$2:$M$55</definedName>
    <definedName name="_xlnm.Print_Area" localSheetId="8">mip!$B$2:$AJ$171</definedName>
    <definedName name="_xlnm.Print_Area" localSheetId="7">mop!$B$2:$Q$32</definedName>
    <definedName name="_xlnm.Print_Area" localSheetId="6">obp!$B$2:$U$192</definedName>
    <definedName name="_xlnm.Print_Area" localSheetId="5">op!$B$119:$U$342</definedName>
    <definedName name="_xlnm.Print_Area" localSheetId="17">saltab!$B$2:$W$180</definedName>
    <definedName name="_xlnm.Print_Area" localSheetId="15">som!$B$2:$K$70</definedName>
    <definedName name="_xlnm.Print_Area" localSheetId="16">tab!$B$1:$M$172</definedName>
    <definedName name="_xlnm.Print_Area" localSheetId="0">toelichting!$B$2:$B$99</definedName>
    <definedName name="baden2018">tab!$B$138:$G$142</definedName>
    <definedName name="baden2019">tab!$B$148:$G$152</definedName>
    <definedName name="baden2020">tab!$B$158:$I$162</definedName>
    <definedName name="MIvast2019">tab!$B$113:$F$117</definedName>
    <definedName name="Schaal2016">saltab!$B$4:$W$45</definedName>
    <definedName name="Schaal2018sept">saltab!$B$49:$W$90</definedName>
    <definedName name="Schaal2019">saltab!$B$94:$W$135</definedName>
    <definedName name="Schaal2020">saltab!$B$139:$W$180</definedName>
  </definedNames>
  <calcPr calcId="152511"/>
</workbook>
</file>

<file path=xl/calcChain.xml><?xml version="1.0" encoding="utf-8"?>
<calcChain xmlns="http://schemas.openxmlformats.org/spreadsheetml/2006/main">
  <c r="I44" i="1" l="1"/>
  <c r="J44" i="1" s="1"/>
  <c r="K44" i="1" s="1"/>
  <c r="L44" i="1" s="1"/>
  <c r="I45" i="1"/>
  <c r="J45" i="1" s="1"/>
  <c r="K45" i="1" s="1"/>
  <c r="L45" i="1" s="1"/>
  <c r="H45" i="1"/>
  <c r="H44" i="1"/>
  <c r="J101" i="5" l="1"/>
  <c r="K101" i="5"/>
  <c r="L101" i="5"/>
  <c r="L14" i="15" l="1"/>
  <c r="L19" i="15" s="1"/>
  <c r="L15" i="15"/>
  <c r="L17" i="15"/>
  <c r="L18" i="15"/>
  <c r="L22" i="15"/>
  <c r="L23" i="15"/>
  <c r="L24" i="15"/>
  <c r="L36" i="15"/>
  <c r="K35" i="4"/>
  <c r="K36" i="4"/>
  <c r="K37" i="4"/>
  <c r="L35" i="4"/>
  <c r="L36" i="4"/>
  <c r="L37" i="4"/>
  <c r="M35" i="4"/>
  <c r="M36" i="4"/>
  <c r="M37" i="4"/>
  <c r="H139" i="4"/>
  <c r="C139" i="4" s="1"/>
  <c r="I139" i="4"/>
  <c r="C141" i="4"/>
  <c r="H141" i="4"/>
  <c r="H142" i="4"/>
  <c r="C142" i="4" s="1"/>
  <c r="F149" i="4"/>
  <c r="H149" i="4" s="1"/>
  <c r="C149" i="4" s="1"/>
  <c r="G149" i="4"/>
  <c r="I149" i="4"/>
  <c r="F151" i="4"/>
  <c r="G151" i="4"/>
  <c r="H151" i="4"/>
  <c r="C151" i="4" s="1"/>
  <c r="F152" i="4"/>
  <c r="G152" i="4"/>
  <c r="H152" i="4"/>
  <c r="C152" i="4" s="1"/>
  <c r="E153" i="4"/>
  <c r="F153" i="4"/>
  <c r="E154" i="4"/>
  <c r="F159" i="4"/>
  <c r="H159" i="4" s="1"/>
  <c r="C159" i="4" s="1"/>
  <c r="G159" i="4"/>
  <c r="I159" i="4"/>
  <c r="F161" i="4"/>
  <c r="G161" i="4"/>
  <c r="H161" i="4"/>
  <c r="C161" i="4" s="1"/>
  <c r="F162" i="4"/>
  <c r="G162" i="4"/>
  <c r="H162" i="4"/>
  <c r="C162" i="4" s="1"/>
  <c r="E163" i="4"/>
  <c r="F163" i="4"/>
  <c r="E164" i="4"/>
  <c r="D11" i="4"/>
  <c r="D8" i="4" s="1"/>
  <c r="M61" i="4" l="1"/>
  <c r="H71" i="4" s="1"/>
  <c r="M60" i="4"/>
  <c r="H70" i="4" s="1"/>
  <c r="M59" i="4"/>
  <c r="H69" i="4" s="1"/>
  <c r="L61" i="4"/>
  <c r="G71" i="4" s="1"/>
  <c r="L60" i="4"/>
  <c r="G70" i="4" s="1"/>
  <c r="L59" i="4"/>
  <c r="G69" i="4" s="1"/>
  <c r="K61" i="4"/>
  <c r="F71" i="4" s="1"/>
  <c r="K60" i="4"/>
  <c r="F70" i="4" s="1"/>
  <c r="K59" i="4"/>
  <c r="F69" i="4" s="1"/>
  <c r="D68" i="4"/>
  <c r="J113" i="18"/>
  <c r="J116" i="18"/>
  <c r="J120" i="18"/>
  <c r="J122" i="18"/>
  <c r="J133" i="18"/>
  <c r="I33" i="5"/>
  <c r="I38" i="5" s="1"/>
  <c r="J33" i="5"/>
  <c r="K33" i="5"/>
  <c r="L33" i="5"/>
  <c r="L38" i="5" s="1"/>
  <c r="H33" i="5"/>
  <c r="H38" i="5" s="1"/>
  <c r="I30" i="5"/>
  <c r="I31" i="5" s="1"/>
  <c r="J215" i="5" s="1"/>
  <c r="J30" i="5"/>
  <c r="K30" i="5"/>
  <c r="L30" i="5"/>
  <c r="H30" i="5"/>
  <c r="H31" i="5" s="1"/>
  <c r="I29" i="5"/>
  <c r="J29" i="5"/>
  <c r="K29" i="5"/>
  <c r="L29" i="5"/>
  <c r="H29" i="5"/>
  <c r="H132" i="4"/>
  <c r="I132" i="4"/>
  <c r="H133" i="4"/>
  <c r="I133" i="4"/>
  <c r="J108" i="5" s="1"/>
  <c r="H134" i="4"/>
  <c r="I134" i="4"/>
  <c r="J109" i="5" s="1"/>
  <c r="G133" i="4"/>
  <c r="I108" i="5" s="1"/>
  <c r="I110" i="5" s="1"/>
  <c r="G134" i="4"/>
  <c r="K109" i="5" s="1"/>
  <c r="L109" i="5"/>
  <c r="G132" i="4"/>
  <c r="J107" i="5" s="1"/>
  <c r="J110" i="5" s="1"/>
  <c r="E127" i="4"/>
  <c r="E128" i="4"/>
  <c r="E129" i="4"/>
  <c r="E130" i="4"/>
  <c r="L104" i="5"/>
  <c r="L105" i="5" s="1"/>
  <c r="E126" i="4"/>
  <c r="D127" i="4"/>
  <c r="D128" i="4"/>
  <c r="D129" i="4"/>
  <c r="F129" i="4" s="1"/>
  <c r="D130" i="4"/>
  <c r="K103" i="5"/>
  <c r="D131" i="4"/>
  <c r="D126" i="4"/>
  <c r="F126" i="4" s="1"/>
  <c r="C133" i="4"/>
  <c r="C134" i="4"/>
  <c r="C132" i="4"/>
  <c r="C127" i="4"/>
  <c r="C128" i="4"/>
  <c r="C129" i="4"/>
  <c r="C130" i="4"/>
  <c r="J102" i="5"/>
  <c r="J105" i="5" s="1"/>
  <c r="C126" i="4"/>
  <c r="F171" i="4"/>
  <c r="F169" i="4"/>
  <c r="E72" i="4"/>
  <c r="E71" i="4"/>
  <c r="E70" i="4"/>
  <c r="E69" i="4"/>
  <c r="E68" i="4"/>
  <c r="D72" i="4"/>
  <c r="D71" i="4"/>
  <c r="D70" i="4"/>
  <c r="D69" i="4"/>
  <c r="C72" i="4"/>
  <c r="C71" i="4"/>
  <c r="C70" i="4"/>
  <c r="C69" i="4"/>
  <c r="C68" i="4"/>
  <c r="H47" i="4"/>
  <c r="F45" i="4"/>
  <c r="D62" i="4"/>
  <c r="D61" i="4"/>
  <c r="D60" i="4"/>
  <c r="D59" i="4"/>
  <c r="D48" i="4"/>
  <c r="D47" i="4"/>
  <c r="D46" i="4"/>
  <c r="D45" i="4"/>
  <c r="D44" i="4"/>
  <c r="C48" i="4"/>
  <c r="C47" i="4"/>
  <c r="C46" i="4"/>
  <c r="C45" i="4"/>
  <c r="C44" i="4"/>
  <c r="G22" i="17"/>
  <c r="H22" i="17"/>
  <c r="I22" i="17"/>
  <c r="J22" i="17"/>
  <c r="K22" i="17"/>
  <c r="G23" i="17"/>
  <c r="H23" i="17"/>
  <c r="I23" i="17"/>
  <c r="J23" i="17"/>
  <c r="K23" i="17"/>
  <c r="G24" i="17"/>
  <c r="H24" i="17"/>
  <c r="I24" i="17"/>
  <c r="J24" i="17"/>
  <c r="K24" i="17"/>
  <c r="F24" i="17"/>
  <c r="F25" i="17"/>
  <c r="G25" i="17"/>
  <c r="H25" i="17"/>
  <c r="I25" i="17"/>
  <c r="J25" i="17"/>
  <c r="K25" i="17"/>
  <c r="F23" i="17"/>
  <c r="F22" i="17"/>
  <c r="N151" i="21"/>
  <c r="O177" i="21"/>
  <c r="O161" i="21"/>
  <c r="O133" i="21"/>
  <c r="O132" i="21"/>
  <c r="O131" i="21"/>
  <c r="O130" i="21"/>
  <c r="O129" i="21"/>
  <c r="O128" i="21"/>
  <c r="O127" i="21"/>
  <c r="O126" i="21"/>
  <c r="O125" i="21"/>
  <c r="O124" i="21"/>
  <c r="O123" i="21"/>
  <c r="O122" i="21"/>
  <c r="O121" i="21"/>
  <c r="O120" i="21"/>
  <c r="O119" i="21"/>
  <c r="O118" i="21"/>
  <c r="O117" i="21"/>
  <c r="O116" i="21"/>
  <c r="O115" i="21"/>
  <c r="O114" i="21"/>
  <c r="O113" i="21"/>
  <c r="O112" i="21"/>
  <c r="O111" i="21"/>
  <c r="O110" i="21"/>
  <c r="O109" i="21"/>
  <c r="O108" i="21"/>
  <c r="O107" i="21"/>
  <c r="O106" i="21"/>
  <c r="O105" i="21"/>
  <c r="O104" i="21"/>
  <c r="O103" i="21"/>
  <c r="O102" i="21"/>
  <c r="O101" i="21"/>
  <c r="O100" i="21"/>
  <c r="O99" i="21"/>
  <c r="O135" i="21"/>
  <c r="O94" i="21"/>
  <c r="O149" i="21"/>
  <c r="O88" i="21"/>
  <c r="O153" i="21"/>
  <c r="O67" i="21"/>
  <c r="O49" i="21"/>
  <c r="O41" i="21"/>
  <c r="O40" i="21"/>
  <c r="O39" i="21"/>
  <c r="O38" i="21"/>
  <c r="O37" i="21"/>
  <c r="O36" i="21"/>
  <c r="O35" i="21"/>
  <c r="O34" i="21"/>
  <c r="O33" i="21"/>
  <c r="O32" i="21"/>
  <c r="O31" i="21"/>
  <c r="O30" i="21"/>
  <c r="O29" i="21"/>
  <c r="O28" i="21"/>
  <c r="O27" i="21"/>
  <c r="O26" i="21"/>
  <c r="O25" i="21"/>
  <c r="O24" i="21"/>
  <c r="O23" i="21"/>
  <c r="O20" i="21"/>
  <c r="O176" i="21"/>
  <c r="O160" i="21"/>
  <c r="O8" i="21"/>
  <c r="O165" i="21"/>
  <c r="F21" i="20"/>
  <c r="F20" i="20"/>
  <c r="F19" i="20"/>
  <c r="I109" i="5"/>
  <c r="L108" i="5"/>
  <c r="K107" i="5"/>
  <c r="I107" i="5"/>
  <c r="L107" i="5"/>
  <c r="L110" i="5" s="1"/>
  <c r="L197" i="5" s="1"/>
  <c r="I103" i="5"/>
  <c r="L103" i="5"/>
  <c r="J103" i="5"/>
  <c r="I102" i="5"/>
  <c r="K104" i="5"/>
  <c r="F128" i="4"/>
  <c r="I104" i="5"/>
  <c r="J104" i="5"/>
  <c r="L102" i="5"/>
  <c r="K102" i="5"/>
  <c r="I101" i="5"/>
  <c r="F127" i="4"/>
  <c r="F130" i="4"/>
  <c r="O154" i="21"/>
  <c r="O170" i="21"/>
  <c r="O42" i="21"/>
  <c r="E11" i="4"/>
  <c r="O151" i="21"/>
  <c r="O167" i="21"/>
  <c r="Y14" i="11"/>
  <c r="Y14" i="9"/>
  <c r="Y14" i="10"/>
  <c r="C169" i="4"/>
  <c r="C170" i="4"/>
  <c r="C172" i="4"/>
  <c r="W157" i="22"/>
  <c r="W112" i="22"/>
  <c r="W67" i="22"/>
  <c r="J116" i="5"/>
  <c r="J115" i="5"/>
  <c r="K116" i="5"/>
  <c r="L116" i="5"/>
  <c r="K115" i="5"/>
  <c r="E45" i="4"/>
  <c r="E46" i="4"/>
  <c r="E47" i="4"/>
  <c r="E48" i="4"/>
  <c r="E44" i="4"/>
  <c r="F104" i="4"/>
  <c r="F103" i="4"/>
  <c r="F102" i="4"/>
  <c r="F101" i="4"/>
  <c r="F100" i="4"/>
  <c r="L114" i="5"/>
  <c r="I114" i="5"/>
  <c r="J113" i="5"/>
  <c r="J114" i="5"/>
  <c r="L113" i="5"/>
  <c r="F67" i="20"/>
  <c r="G67" i="20"/>
  <c r="H67" i="20"/>
  <c r="I67" i="20"/>
  <c r="G113" i="18"/>
  <c r="H113" i="18"/>
  <c r="I113" i="18"/>
  <c r="F113" i="18"/>
  <c r="F65" i="20"/>
  <c r="G65" i="20"/>
  <c r="H65" i="20"/>
  <c r="I65" i="20"/>
  <c r="F58" i="20"/>
  <c r="G58" i="20"/>
  <c r="H58" i="20"/>
  <c r="I58" i="20"/>
  <c r="F28" i="20"/>
  <c r="G28" i="20"/>
  <c r="H28" i="20"/>
  <c r="I28" i="20"/>
  <c r="F16" i="20"/>
  <c r="G16" i="20"/>
  <c r="H16" i="20"/>
  <c r="I16" i="20"/>
  <c r="G120" i="18"/>
  <c r="H120" i="18"/>
  <c r="I120" i="18"/>
  <c r="F120" i="18"/>
  <c r="F7" i="18"/>
  <c r="G7" i="18"/>
  <c r="H7" i="18"/>
  <c r="I7" i="18"/>
  <c r="G8" i="17"/>
  <c r="H8" i="17"/>
  <c r="I8" i="17"/>
  <c r="J8" i="17"/>
  <c r="K8" i="17"/>
  <c r="F8" i="17"/>
  <c r="F38" i="16"/>
  <c r="F42" i="16"/>
  <c r="G8" i="16"/>
  <c r="H8" i="16"/>
  <c r="I8" i="16"/>
  <c r="J8" i="16"/>
  <c r="K8" i="16"/>
  <c r="L8" i="16"/>
  <c r="F8" i="16"/>
  <c r="F23" i="16"/>
  <c r="F46" i="16"/>
  <c r="F55" i="16"/>
  <c r="N154" i="21"/>
  <c r="N160" i="21"/>
  <c r="K24" i="15"/>
  <c r="G8" i="15"/>
  <c r="H8" i="15"/>
  <c r="I8" i="15"/>
  <c r="J8" i="15"/>
  <c r="K8" i="15"/>
  <c r="F8" i="15"/>
  <c r="F8" i="14"/>
  <c r="R8" i="13"/>
  <c r="G13" i="12"/>
  <c r="G107" i="5"/>
  <c r="G108" i="5"/>
  <c r="G109" i="5"/>
  <c r="H41" i="1"/>
  <c r="H35" i="1"/>
  <c r="H34" i="1"/>
  <c r="H33" i="1"/>
  <c r="H30" i="1"/>
  <c r="H29" i="1"/>
  <c r="H28" i="1"/>
  <c r="H24" i="1"/>
  <c r="H25" i="1"/>
  <c r="H23" i="1"/>
  <c r="H10" i="5"/>
  <c r="I10" i="5"/>
  <c r="J10" i="5"/>
  <c r="K10" i="5"/>
  <c r="L10" i="5"/>
  <c r="G10" i="5"/>
  <c r="H9" i="5"/>
  <c r="I9" i="5"/>
  <c r="J9" i="5"/>
  <c r="K9" i="5"/>
  <c r="L9" i="5"/>
  <c r="G9" i="5"/>
  <c r="H94" i="5"/>
  <c r="I94" i="5"/>
  <c r="J94" i="5"/>
  <c r="K94" i="5"/>
  <c r="L94" i="5"/>
  <c r="G94" i="5"/>
  <c r="H93" i="5"/>
  <c r="I93" i="5"/>
  <c r="J93" i="5"/>
  <c r="K93" i="5"/>
  <c r="L93" i="5"/>
  <c r="G93" i="5"/>
  <c r="H18" i="1"/>
  <c r="I18" i="1"/>
  <c r="J18" i="1"/>
  <c r="K18" i="1"/>
  <c r="L18" i="1"/>
  <c r="G18" i="1"/>
  <c r="W180" i="22"/>
  <c r="W179" i="22"/>
  <c r="W178" i="22"/>
  <c r="W177" i="22"/>
  <c r="W176" i="22"/>
  <c r="W175" i="22"/>
  <c r="W174" i="22"/>
  <c r="W173" i="22"/>
  <c r="W172" i="22"/>
  <c r="W171" i="22"/>
  <c r="W170" i="22"/>
  <c r="W169" i="22"/>
  <c r="W168" i="22"/>
  <c r="W167" i="22"/>
  <c r="W166" i="22"/>
  <c r="W165" i="22"/>
  <c r="W164" i="22"/>
  <c r="W163" i="22"/>
  <c r="W162" i="22"/>
  <c r="W161" i="22"/>
  <c r="W160" i="22"/>
  <c r="W159" i="22"/>
  <c r="W158" i="22"/>
  <c r="W156" i="22"/>
  <c r="W155" i="22"/>
  <c r="W154" i="22"/>
  <c r="W153" i="22"/>
  <c r="W152" i="22"/>
  <c r="W151" i="22"/>
  <c r="W150" i="22"/>
  <c r="W149" i="22"/>
  <c r="W148" i="22"/>
  <c r="W147" i="22"/>
  <c r="W146" i="22"/>
  <c r="W145" i="22"/>
  <c r="W144" i="22"/>
  <c r="W143" i="22"/>
  <c r="W142" i="22"/>
  <c r="W141" i="22"/>
  <c r="W140" i="22"/>
  <c r="W139" i="22"/>
  <c r="W135" i="22"/>
  <c r="W134" i="22"/>
  <c r="W133" i="22"/>
  <c r="W132" i="22"/>
  <c r="W131" i="22"/>
  <c r="W130" i="22"/>
  <c r="W129" i="22"/>
  <c r="W128" i="22"/>
  <c r="W127" i="22"/>
  <c r="W126" i="22"/>
  <c r="W125" i="22"/>
  <c r="W124" i="22"/>
  <c r="W123" i="22"/>
  <c r="W122" i="22"/>
  <c r="W121" i="22"/>
  <c r="W120" i="22"/>
  <c r="W119" i="22"/>
  <c r="W118" i="22"/>
  <c r="W117" i="22"/>
  <c r="W116" i="22"/>
  <c r="W115" i="22"/>
  <c r="W114" i="22"/>
  <c r="W113" i="22"/>
  <c r="W111" i="22"/>
  <c r="W110" i="22"/>
  <c r="W109" i="22"/>
  <c r="W108" i="22"/>
  <c r="W107" i="22"/>
  <c r="W106" i="22"/>
  <c r="W105" i="22"/>
  <c r="W104" i="22"/>
  <c r="W103" i="22"/>
  <c r="W102" i="22"/>
  <c r="W101" i="22"/>
  <c r="W100" i="22"/>
  <c r="W99" i="22"/>
  <c r="W98" i="22"/>
  <c r="W97" i="22"/>
  <c r="W96" i="22"/>
  <c r="W95" i="22"/>
  <c r="W94" i="22"/>
  <c r="W90" i="22"/>
  <c r="W89" i="22"/>
  <c r="W88" i="22"/>
  <c r="W87" i="22"/>
  <c r="W86" i="22"/>
  <c r="W85" i="22"/>
  <c r="W84" i="22"/>
  <c r="W83" i="22"/>
  <c r="W82" i="22"/>
  <c r="W81" i="22"/>
  <c r="W80" i="22"/>
  <c r="W79" i="22"/>
  <c r="W78" i="22"/>
  <c r="W77" i="22"/>
  <c r="W76" i="22"/>
  <c r="W75" i="22"/>
  <c r="W74" i="22"/>
  <c r="W73" i="22"/>
  <c r="W72" i="22"/>
  <c r="W71" i="22"/>
  <c r="W70" i="22"/>
  <c r="W69" i="22"/>
  <c r="W68" i="22"/>
  <c r="W66" i="22"/>
  <c r="W65" i="22"/>
  <c r="W64" i="22"/>
  <c r="W63" i="22"/>
  <c r="W62" i="22"/>
  <c r="W61" i="22"/>
  <c r="W60" i="22"/>
  <c r="W59" i="22"/>
  <c r="W58" i="22"/>
  <c r="W57" i="22"/>
  <c r="W56" i="22"/>
  <c r="W55" i="22"/>
  <c r="W54" i="22"/>
  <c r="W53" i="22"/>
  <c r="W52" i="22"/>
  <c r="W51" i="22"/>
  <c r="W50" i="22"/>
  <c r="W49" i="22"/>
  <c r="W45" i="22"/>
  <c r="W44" i="22"/>
  <c r="W43" i="22"/>
  <c r="W42" i="22"/>
  <c r="W41" i="22"/>
  <c r="W40" i="22"/>
  <c r="W39" i="22"/>
  <c r="W38" i="22"/>
  <c r="W37" i="22"/>
  <c r="W36" i="22"/>
  <c r="W35" i="22"/>
  <c r="W34" i="22"/>
  <c r="W33" i="22"/>
  <c r="W32" i="22"/>
  <c r="W31" i="22"/>
  <c r="W30" i="22"/>
  <c r="W29" i="22"/>
  <c r="W28" i="22"/>
  <c r="W27" i="22"/>
  <c r="W26" i="22"/>
  <c r="W25" i="22"/>
  <c r="W24" i="22"/>
  <c r="W23" i="22"/>
  <c r="W22" i="22"/>
  <c r="W21" i="22"/>
  <c r="W20" i="22"/>
  <c r="W19" i="22"/>
  <c r="W18" i="22"/>
  <c r="W17" i="22"/>
  <c r="W16" i="22"/>
  <c r="W15" i="22"/>
  <c r="W14" i="22"/>
  <c r="W13" i="22"/>
  <c r="W12" i="22"/>
  <c r="W11" i="22"/>
  <c r="W10" i="22"/>
  <c r="W9" i="22"/>
  <c r="W8" i="22"/>
  <c r="W7" i="22"/>
  <c r="W6" i="22"/>
  <c r="W5" i="22"/>
  <c r="W4" i="22"/>
  <c r="H128" i="10"/>
  <c r="X81" i="9"/>
  <c r="Z81" i="9" s="1"/>
  <c r="X52" i="9"/>
  <c r="AA52" i="9" s="1"/>
  <c r="I24" i="20"/>
  <c r="I32" i="20"/>
  <c r="I33" i="20"/>
  <c r="L8" i="15"/>
  <c r="L47" i="15"/>
  <c r="L49" i="15"/>
  <c r="L48" i="15"/>
  <c r="K36" i="15"/>
  <c r="N8" i="21"/>
  <c r="N165" i="21"/>
  <c r="N49" i="21"/>
  <c r="N67" i="21"/>
  <c r="N88" i="21"/>
  <c r="N94" i="21"/>
  <c r="N149" i="21"/>
  <c r="O169" i="21"/>
  <c r="N153" i="21"/>
  <c r="K23" i="15"/>
  <c r="L95" i="5"/>
  <c r="L42" i="5"/>
  <c r="L70" i="5"/>
  <c r="L83" i="5"/>
  <c r="L179" i="5"/>
  <c r="L122" i="5"/>
  <c r="L127" i="5"/>
  <c r="L153" i="5"/>
  <c r="L166" i="5"/>
  <c r="L202" i="5"/>
  <c r="L190" i="5"/>
  <c r="K17" i="15"/>
  <c r="I25" i="20"/>
  <c r="L191" i="5"/>
  <c r="L192" i="5"/>
  <c r="L201" i="5"/>
  <c r="L203" i="5"/>
  <c r="L204" i="5"/>
  <c r="L205" i="5"/>
  <c r="L220" i="5"/>
  <c r="L221" i="5"/>
  <c r="L222" i="5"/>
  <c r="L233" i="5"/>
  <c r="L234" i="5"/>
  <c r="L235" i="5"/>
  <c r="I54" i="20"/>
  <c r="D39" i="4"/>
  <c r="G29" i="5" s="1"/>
  <c r="D38" i="4"/>
  <c r="D37" i="4"/>
  <c r="D36" i="4"/>
  <c r="D35" i="4"/>
  <c r="D34" i="4"/>
  <c r="D58" i="4" s="1"/>
  <c r="L46" i="1"/>
  <c r="I53" i="20" s="1"/>
  <c r="I55" i="20"/>
  <c r="K48" i="15"/>
  <c r="L200" i="5"/>
  <c r="I63" i="20"/>
  <c r="G47" i="4"/>
  <c r="C51" i="4"/>
  <c r="C52" i="4" s="1"/>
  <c r="D52" i="4" s="1"/>
  <c r="F52" i="4" s="1"/>
  <c r="G45" i="4"/>
  <c r="K45" i="4" s="1"/>
  <c r="F46" i="4"/>
  <c r="J46" i="4" s="1"/>
  <c r="H46" i="4"/>
  <c r="L46" i="4" s="1"/>
  <c r="H45" i="4"/>
  <c r="L45" i="4" s="1"/>
  <c r="G46" i="4"/>
  <c r="G25" i="5" s="1"/>
  <c r="D51" i="4"/>
  <c r="K47" i="4"/>
  <c r="F47" i="4"/>
  <c r="J47" i="4" s="1"/>
  <c r="H109" i="5"/>
  <c r="H107" i="5"/>
  <c r="H108" i="5"/>
  <c r="P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M49" i="21"/>
  <c r="L49" i="21"/>
  <c r="K49" i="21"/>
  <c r="J49" i="21"/>
  <c r="I49" i="21"/>
  <c r="C11" i="4"/>
  <c r="C8" i="4"/>
  <c r="M57" i="9"/>
  <c r="M84" i="9"/>
  <c r="M111" i="9"/>
  <c r="M138" i="9" s="1"/>
  <c r="M165" i="9" s="1"/>
  <c r="M192" i="9" s="1"/>
  <c r="L57" i="9"/>
  <c r="L84" i="9" s="1"/>
  <c r="L111" i="9" s="1"/>
  <c r="L138" i="9" s="1"/>
  <c r="L165" i="9"/>
  <c r="M56" i="9"/>
  <c r="M83" i="9"/>
  <c r="M110" i="9" s="1"/>
  <c r="M137" i="9" s="1"/>
  <c r="M164" i="9" s="1"/>
  <c r="M191" i="9" s="1"/>
  <c r="L56" i="9"/>
  <c r="M55" i="9"/>
  <c r="M82" i="9"/>
  <c r="M109" i="9" s="1"/>
  <c r="M136" i="9" s="1"/>
  <c r="M163" i="9" s="1"/>
  <c r="M190" i="9" s="1"/>
  <c r="L55" i="9"/>
  <c r="M54" i="9"/>
  <c r="M81" i="9"/>
  <c r="AD81" i="9" s="1"/>
  <c r="L54" i="9"/>
  <c r="L81" i="9" s="1"/>
  <c r="L108" i="9" s="1"/>
  <c r="L135" i="9"/>
  <c r="M53" i="9"/>
  <c r="M80" i="9"/>
  <c r="M107" i="9"/>
  <c r="L53" i="9"/>
  <c r="L80" i="9" s="1"/>
  <c r="L107" i="9" s="1"/>
  <c r="L134" i="9" s="1"/>
  <c r="L161" i="9"/>
  <c r="M52" i="9"/>
  <c r="M79" i="9"/>
  <c r="M106" i="9" s="1"/>
  <c r="M133" i="9" s="1"/>
  <c r="M160" i="9" s="1"/>
  <c r="M187" i="9" s="1"/>
  <c r="L52" i="9"/>
  <c r="M51" i="9"/>
  <c r="M78" i="9"/>
  <c r="M105" i="9" s="1"/>
  <c r="M132" i="9" s="1"/>
  <c r="M159" i="9" s="1"/>
  <c r="M186" i="9" s="1"/>
  <c r="L51" i="9"/>
  <c r="L78" i="9" s="1"/>
  <c r="M50" i="9"/>
  <c r="M77" i="9"/>
  <c r="AD77" i="9" s="1"/>
  <c r="L50" i="9"/>
  <c r="L77" i="9" s="1"/>
  <c r="L104" i="9" s="1"/>
  <c r="L131" i="9"/>
  <c r="M49" i="9"/>
  <c r="M76" i="9"/>
  <c r="M103" i="9"/>
  <c r="L49" i="9"/>
  <c r="L76" i="9" s="1"/>
  <c r="L103" i="9" s="1"/>
  <c r="L130" i="9" s="1"/>
  <c r="L157" i="9"/>
  <c r="M48" i="9"/>
  <c r="M75" i="9"/>
  <c r="M102" i="9" s="1"/>
  <c r="M129" i="9" s="1"/>
  <c r="M156" i="9" s="1"/>
  <c r="M183" i="9" s="1"/>
  <c r="L48" i="9"/>
  <c r="M47" i="9"/>
  <c r="M74" i="9"/>
  <c r="M101" i="9" s="1"/>
  <c r="M128" i="9" s="1"/>
  <c r="M155" i="9" s="1"/>
  <c r="M182" i="9" s="1"/>
  <c r="L47" i="9"/>
  <c r="L74" i="9" s="1"/>
  <c r="M46" i="9"/>
  <c r="M73" i="9"/>
  <c r="AD73" i="9" s="1"/>
  <c r="L46" i="9"/>
  <c r="L73" i="9" s="1"/>
  <c r="L100" i="9" s="1"/>
  <c r="L127" i="9"/>
  <c r="L154" i="9" s="1"/>
  <c r="M45" i="9"/>
  <c r="M72" i="9"/>
  <c r="M99" i="9"/>
  <c r="L45" i="9"/>
  <c r="L72" i="9" s="1"/>
  <c r="L99" i="9" s="1"/>
  <c r="L126" i="9" s="1"/>
  <c r="L153" i="9"/>
  <c r="M44" i="9"/>
  <c r="M71" i="9"/>
  <c r="M98" i="9" s="1"/>
  <c r="M125" i="9" s="1"/>
  <c r="M152" i="9" s="1"/>
  <c r="M179" i="9" s="1"/>
  <c r="L44" i="9"/>
  <c r="M43" i="9"/>
  <c r="M70" i="9"/>
  <c r="L43" i="9"/>
  <c r="M227" i="10"/>
  <c r="M339" i="10" s="1"/>
  <c r="M451" i="10" s="1"/>
  <c r="M563" i="10" s="1"/>
  <c r="M675" i="10" s="1"/>
  <c r="M787" i="10" s="1"/>
  <c r="L227" i="10"/>
  <c r="M226" i="10"/>
  <c r="M338" i="10" s="1"/>
  <c r="M450" i="10" s="1"/>
  <c r="M562" i="10" s="1"/>
  <c r="M674" i="10" s="1"/>
  <c r="M786" i="10" s="1"/>
  <c r="L226" i="10"/>
  <c r="M225" i="10"/>
  <c r="M337" i="10" s="1"/>
  <c r="M449" i="10" s="1"/>
  <c r="M561" i="10" s="1"/>
  <c r="M673" i="10" s="1"/>
  <c r="M785" i="10" s="1"/>
  <c r="L225" i="10"/>
  <c r="M224" i="10"/>
  <c r="M336" i="10" s="1"/>
  <c r="M448" i="10" s="1"/>
  <c r="M560" i="10" s="1"/>
  <c r="M672" i="10" s="1"/>
  <c r="M784" i="10" s="1"/>
  <c r="L224" i="10"/>
  <c r="M223" i="10"/>
  <c r="M335" i="10" s="1"/>
  <c r="M447" i="10" s="1"/>
  <c r="M559" i="10" s="1"/>
  <c r="M671" i="10" s="1"/>
  <c r="M783" i="10" s="1"/>
  <c r="L223" i="10"/>
  <c r="M222" i="10"/>
  <c r="M334" i="10" s="1"/>
  <c r="M446" i="10" s="1"/>
  <c r="M558" i="10" s="1"/>
  <c r="M670" i="10" s="1"/>
  <c r="M782" i="10" s="1"/>
  <c r="L222" i="10"/>
  <c r="M221" i="10"/>
  <c r="M333" i="10" s="1"/>
  <c r="M445" i="10" s="1"/>
  <c r="M557" i="10" s="1"/>
  <c r="M669" i="10" s="1"/>
  <c r="M781" i="10" s="1"/>
  <c r="L221" i="10"/>
  <c r="M220" i="10"/>
  <c r="M332" i="10" s="1"/>
  <c r="M444" i="10" s="1"/>
  <c r="M556" i="10" s="1"/>
  <c r="M668" i="10" s="1"/>
  <c r="M780" i="10" s="1"/>
  <c r="L220" i="10"/>
  <c r="M219" i="10"/>
  <c r="M331" i="10" s="1"/>
  <c r="M443" i="10" s="1"/>
  <c r="M555" i="10" s="1"/>
  <c r="M667" i="10" s="1"/>
  <c r="M779" i="10" s="1"/>
  <c r="L219" i="10"/>
  <c r="M218" i="10"/>
  <c r="M330" i="10" s="1"/>
  <c r="M442" i="10" s="1"/>
  <c r="M554" i="10" s="1"/>
  <c r="M666" i="10" s="1"/>
  <c r="M778" i="10" s="1"/>
  <c r="L218" i="10"/>
  <c r="M217" i="10"/>
  <c r="M329" i="10" s="1"/>
  <c r="M441" i="10" s="1"/>
  <c r="M553" i="10" s="1"/>
  <c r="M665" i="10" s="1"/>
  <c r="M777" i="10" s="1"/>
  <c r="L217" i="10"/>
  <c r="M216" i="10"/>
  <c r="M328" i="10" s="1"/>
  <c r="M440" i="10" s="1"/>
  <c r="M552" i="10" s="1"/>
  <c r="M664" i="10" s="1"/>
  <c r="M776" i="10" s="1"/>
  <c r="L216" i="10"/>
  <c r="M215" i="10"/>
  <c r="L215" i="10"/>
  <c r="L327" i="10" s="1"/>
  <c r="L439" i="10" s="1"/>
  <c r="M214" i="10"/>
  <c r="M326" i="10" s="1"/>
  <c r="M438" i="10" s="1"/>
  <c r="M550" i="10" s="1"/>
  <c r="M662" i="10" s="1"/>
  <c r="M774" i="10" s="1"/>
  <c r="L214" i="10"/>
  <c r="M213" i="10"/>
  <c r="M325" i="10" s="1"/>
  <c r="M437" i="10" s="1"/>
  <c r="M549" i="10" s="1"/>
  <c r="M661" i="10" s="1"/>
  <c r="M773" i="10" s="1"/>
  <c r="L213" i="10"/>
  <c r="L325" i="10" s="1"/>
  <c r="L437" i="10"/>
  <c r="M212" i="10"/>
  <c r="M324" i="10" s="1"/>
  <c r="M436" i="10" s="1"/>
  <c r="M548" i="10" s="1"/>
  <c r="M660" i="10" s="1"/>
  <c r="M772" i="10" s="1"/>
  <c r="L212" i="10"/>
  <c r="L324" i="10" s="1"/>
  <c r="L436" i="10"/>
  <c r="L548" i="10" s="1"/>
  <c r="M211" i="10"/>
  <c r="L211" i="10"/>
  <c r="L323" i="10" s="1"/>
  <c r="L435" i="10" s="1"/>
  <c r="M210" i="10"/>
  <c r="M322" i="10" s="1"/>
  <c r="M434" i="10" s="1"/>
  <c r="M546" i="10" s="1"/>
  <c r="M658" i="10" s="1"/>
  <c r="M770" i="10" s="1"/>
  <c r="L210" i="10"/>
  <c r="M209" i="10"/>
  <c r="L209" i="10"/>
  <c r="L321" i="10" s="1"/>
  <c r="M208" i="10"/>
  <c r="M320" i="10" s="1"/>
  <c r="M432" i="10" s="1"/>
  <c r="M544" i="10" s="1"/>
  <c r="M656" i="10" s="1"/>
  <c r="M768" i="10" s="1"/>
  <c r="L208" i="10"/>
  <c r="M207" i="10"/>
  <c r="L207" i="10"/>
  <c r="L319" i="10" s="1"/>
  <c r="L431" i="10" s="1"/>
  <c r="L543" i="10" s="1"/>
  <c r="M206" i="10"/>
  <c r="M318" i="10" s="1"/>
  <c r="M430" i="10" s="1"/>
  <c r="M542" i="10" s="1"/>
  <c r="M654" i="10" s="1"/>
  <c r="M766" i="10" s="1"/>
  <c r="L206" i="10"/>
  <c r="M205" i="10"/>
  <c r="M317" i="10" s="1"/>
  <c r="M429" i="10" s="1"/>
  <c r="M541" i="10" s="1"/>
  <c r="M653" i="10" s="1"/>
  <c r="M765" i="10" s="1"/>
  <c r="L205" i="10"/>
  <c r="L317" i="10" s="1"/>
  <c r="L429" i="10"/>
  <c r="M204" i="10"/>
  <c r="M316" i="10" s="1"/>
  <c r="M428" i="10" s="1"/>
  <c r="M540" i="10" s="1"/>
  <c r="M652" i="10" s="1"/>
  <c r="M764" i="10" s="1"/>
  <c r="L204" i="10"/>
  <c r="L316" i="10" s="1"/>
  <c r="L428" i="10" s="1"/>
  <c r="M203" i="10"/>
  <c r="L203" i="10"/>
  <c r="L315" i="10" s="1"/>
  <c r="L427" i="10" s="1"/>
  <c r="M202" i="10"/>
  <c r="M314" i="10" s="1"/>
  <c r="M426" i="10" s="1"/>
  <c r="M538" i="10" s="1"/>
  <c r="M650" i="10" s="1"/>
  <c r="M762" i="10" s="1"/>
  <c r="L202" i="10"/>
  <c r="M201" i="10"/>
  <c r="M313" i="10" s="1"/>
  <c r="M425" i="10" s="1"/>
  <c r="M537" i="10" s="1"/>
  <c r="M649" i="10" s="1"/>
  <c r="M761" i="10" s="1"/>
  <c r="L201" i="10"/>
  <c r="M200" i="10"/>
  <c r="M312" i="10" s="1"/>
  <c r="M424" i="10" s="1"/>
  <c r="M536" i="10" s="1"/>
  <c r="M648" i="10" s="1"/>
  <c r="M760" i="10" s="1"/>
  <c r="L200" i="10"/>
  <c r="L312" i="10" s="1"/>
  <c r="L424" i="10"/>
  <c r="M199" i="10"/>
  <c r="L199" i="10"/>
  <c r="L311" i="10" s="1"/>
  <c r="L423" i="10" s="1"/>
  <c r="M198" i="10"/>
  <c r="M310" i="10" s="1"/>
  <c r="M422" i="10" s="1"/>
  <c r="M534" i="10" s="1"/>
  <c r="M646" i="10" s="1"/>
  <c r="M758" i="10" s="1"/>
  <c r="L198" i="10"/>
  <c r="M197" i="10"/>
  <c r="M309" i="10" s="1"/>
  <c r="M421" i="10" s="1"/>
  <c r="M533" i="10" s="1"/>
  <c r="M645" i="10" s="1"/>
  <c r="M757" i="10" s="1"/>
  <c r="L197" i="10"/>
  <c r="L309" i="10" s="1"/>
  <c r="L421" i="10" s="1"/>
  <c r="M196" i="10"/>
  <c r="L196" i="10"/>
  <c r="L308" i="10" s="1"/>
  <c r="L420" i="10" s="1"/>
  <c r="L532" i="10" s="1"/>
  <c r="M195" i="10"/>
  <c r="L195" i="10"/>
  <c r="L307" i="10" s="1"/>
  <c r="L419" i="10" s="1"/>
  <c r="L531" i="10" s="1"/>
  <c r="L643" i="10" s="1"/>
  <c r="L755" i="10" s="1"/>
  <c r="M194" i="10"/>
  <c r="M306" i="10" s="1"/>
  <c r="M418" i="10" s="1"/>
  <c r="M530" i="10" s="1"/>
  <c r="M642" i="10" s="1"/>
  <c r="M754" i="10" s="1"/>
  <c r="L194" i="10"/>
  <c r="M193" i="10"/>
  <c r="M305" i="10" s="1"/>
  <c r="M417" i="10" s="1"/>
  <c r="M529" i="10" s="1"/>
  <c r="M641" i="10" s="1"/>
  <c r="M753" i="10" s="1"/>
  <c r="L193" i="10"/>
  <c r="M192" i="10"/>
  <c r="M304" i="10" s="1"/>
  <c r="M416" i="10" s="1"/>
  <c r="L192" i="10"/>
  <c r="M191" i="10"/>
  <c r="M303" i="10" s="1"/>
  <c r="M415" i="10" s="1"/>
  <c r="L191" i="10"/>
  <c r="M190" i="10"/>
  <c r="L190" i="10"/>
  <c r="L302" i="10" s="1"/>
  <c r="L414" i="10" s="1"/>
  <c r="M189" i="10"/>
  <c r="M301" i="10" s="1"/>
  <c r="L189" i="10"/>
  <c r="L301" i="10" s="1"/>
  <c r="L413" i="10" s="1"/>
  <c r="M188" i="10"/>
  <c r="M300" i="10" s="1"/>
  <c r="M412" i="10" s="1"/>
  <c r="M524" i="10" s="1"/>
  <c r="M636" i="10" s="1"/>
  <c r="M748" i="10" s="1"/>
  <c r="L188" i="10"/>
  <c r="M187" i="10"/>
  <c r="L187" i="10"/>
  <c r="L299" i="10" s="1"/>
  <c r="L411" i="10" s="1"/>
  <c r="L523" i="10" s="1"/>
  <c r="L635" i="10" s="1"/>
  <c r="M186" i="10"/>
  <c r="M298" i="10" s="1"/>
  <c r="M410" i="10" s="1"/>
  <c r="L186" i="10"/>
  <c r="M185" i="10"/>
  <c r="M297" i="10" s="1"/>
  <c r="L185" i="10"/>
  <c r="L297" i="10" s="1"/>
  <c r="L409" i="10" s="1"/>
  <c r="L521" i="10" s="1"/>
  <c r="L633" i="10" s="1"/>
  <c r="M184" i="10"/>
  <c r="M296" i="10" s="1"/>
  <c r="M408" i="10" s="1"/>
  <c r="M520" i="10" s="1"/>
  <c r="L184" i="10"/>
  <c r="M183" i="10"/>
  <c r="L183" i="10"/>
  <c r="L295" i="10" s="1"/>
  <c r="L407" i="10" s="1"/>
  <c r="L519" i="10" s="1"/>
  <c r="L631" i="10" s="1"/>
  <c r="M182" i="10"/>
  <c r="M294" i="10" s="1"/>
  <c r="M406" i="10" s="1"/>
  <c r="L182" i="10"/>
  <c r="M181" i="10"/>
  <c r="L181" i="10"/>
  <c r="L293" i="10" s="1"/>
  <c r="L405" i="10" s="1"/>
  <c r="L517" i="10" s="1"/>
  <c r="L629" i="10" s="1"/>
  <c r="M180" i="10"/>
  <c r="M292" i="10" s="1"/>
  <c r="M404" i="10" s="1"/>
  <c r="M516" i="10" s="1"/>
  <c r="L180" i="10"/>
  <c r="M179" i="10"/>
  <c r="L179" i="10"/>
  <c r="L291" i="10" s="1"/>
  <c r="L403" i="10" s="1"/>
  <c r="L515" i="10" s="1"/>
  <c r="L627" i="10" s="1"/>
  <c r="M178" i="10"/>
  <c r="M290" i="10" s="1"/>
  <c r="M402" i="10" s="1"/>
  <c r="L178" i="10"/>
  <c r="M177" i="10"/>
  <c r="M289" i="10" s="1"/>
  <c r="L177" i="10"/>
  <c r="L289" i="10" s="1"/>
  <c r="L401" i="10" s="1"/>
  <c r="L513" i="10" s="1"/>
  <c r="L625" i="10" s="1"/>
  <c r="M176" i="10"/>
  <c r="M288" i="10" s="1"/>
  <c r="M400" i="10" s="1"/>
  <c r="M512" i="10" s="1"/>
  <c r="L176" i="10"/>
  <c r="M175" i="10"/>
  <c r="L175" i="10"/>
  <c r="L287" i="10" s="1"/>
  <c r="L399" i="10" s="1"/>
  <c r="L511" i="10" s="1"/>
  <c r="L623" i="10" s="1"/>
  <c r="M174" i="10"/>
  <c r="M286" i="10" s="1"/>
  <c r="M398" i="10" s="1"/>
  <c r="L174" i="10"/>
  <c r="M173" i="10"/>
  <c r="M285" i="10" s="1"/>
  <c r="L173" i="10"/>
  <c r="L285" i="10" s="1"/>
  <c r="L397" i="10" s="1"/>
  <c r="L509" i="10" s="1"/>
  <c r="L621" i="10" s="1"/>
  <c r="M172" i="10"/>
  <c r="M284" i="10" s="1"/>
  <c r="M396" i="10" s="1"/>
  <c r="M508" i="10" s="1"/>
  <c r="L172" i="10"/>
  <c r="M171" i="10"/>
  <c r="L171" i="10"/>
  <c r="L283" i="10" s="1"/>
  <c r="L395" i="10" s="1"/>
  <c r="L507" i="10" s="1"/>
  <c r="L619" i="10" s="1"/>
  <c r="M170" i="10"/>
  <c r="M282" i="10" s="1"/>
  <c r="M394" i="10" s="1"/>
  <c r="L170" i="10"/>
  <c r="M169" i="10"/>
  <c r="L169" i="10"/>
  <c r="L281" i="10" s="1"/>
  <c r="L393" i="10" s="1"/>
  <c r="L505" i="10" s="1"/>
  <c r="L617" i="10" s="1"/>
  <c r="M168" i="10"/>
  <c r="M280" i="10" s="1"/>
  <c r="M392" i="10" s="1"/>
  <c r="M504" i="10" s="1"/>
  <c r="L168" i="10"/>
  <c r="M167" i="10"/>
  <c r="L167" i="10"/>
  <c r="L279" i="10" s="1"/>
  <c r="L391" i="10" s="1"/>
  <c r="L503" i="10" s="1"/>
  <c r="L615" i="10" s="1"/>
  <c r="M166" i="10"/>
  <c r="M278" i="10" s="1"/>
  <c r="M390" i="10" s="1"/>
  <c r="L166" i="10"/>
  <c r="M165" i="10"/>
  <c r="M277" i="10" s="1"/>
  <c r="L165" i="10"/>
  <c r="L277" i="10" s="1"/>
  <c r="L389" i="10" s="1"/>
  <c r="L501" i="10" s="1"/>
  <c r="L613" i="10" s="1"/>
  <c r="M164" i="10"/>
  <c r="M276" i="10" s="1"/>
  <c r="M388" i="10" s="1"/>
  <c r="M500" i="10" s="1"/>
  <c r="L164" i="10"/>
  <c r="M163" i="10"/>
  <c r="L163" i="10"/>
  <c r="L275" i="10" s="1"/>
  <c r="L387" i="10" s="1"/>
  <c r="L499" i="10" s="1"/>
  <c r="L611" i="10" s="1"/>
  <c r="M162" i="10"/>
  <c r="M274" i="10" s="1"/>
  <c r="M386" i="10" s="1"/>
  <c r="L162" i="10"/>
  <c r="M161" i="10"/>
  <c r="M273" i="10" s="1"/>
  <c r="L161" i="10"/>
  <c r="L273" i="10" s="1"/>
  <c r="L385" i="10" s="1"/>
  <c r="L497" i="10" s="1"/>
  <c r="L609" i="10" s="1"/>
  <c r="M160" i="10"/>
  <c r="M272" i="10" s="1"/>
  <c r="M384" i="10" s="1"/>
  <c r="M496" i="10" s="1"/>
  <c r="L160" i="10"/>
  <c r="M159" i="10"/>
  <c r="L159" i="10"/>
  <c r="L271" i="10" s="1"/>
  <c r="L383" i="10" s="1"/>
  <c r="L495" i="10" s="1"/>
  <c r="L607" i="10" s="1"/>
  <c r="M158" i="10"/>
  <c r="M270" i="10" s="1"/>
  <c r="M382" i="10" s="1"/>
  <c r="L158" i="10"/>
  <c r="M157" i="10"/>
  <c r="L157" i="10"/>
  <c r="L269" i="10" s="1"/>
  <c r="L381" i="10" s="1"/>
  <c r="L493" i="10" s="1"/>
  <c r="L605" i="10" s="1"/>
  <c r="M156" i="10"/>
  <c r="M268" i="10" s="1"/>
  <c r="M380" i="10" s="1"/>
  <c r="M492" i="10" s="1"/>
  <c r="L156" i="10"/>
  <c r="M155" i="10"/>
  <c r="L155" i="10"/>
  <c r="L267" i="10" s="1"/>
  <c r="L379" i="10" s="1"/>
  <c r="L491" i="10" s="1"/>
  <c r="L603" i="10" s="1"/>
  <c r="M154" i="10"/>
  <c r="M266" i="10" s="1"/>
  <c r="M378" i="10" s="1"/>
  <c r="L154" i="10"/>
  <c r="M153" i="10"/>
  <c r="L153" i="10"/>
  <c r="L265" i="10" s="1"/>
  <c r="L377" i="10" s="1"/>
  <c r="L489" i="10" s="1"/>
  <c r="L601" i="10" s="1"/>
  <c r="M152" i="10"/>
  <c r="M264" i="10" s="1"/>
  <c r="M376" i="10" s="1"/>
  <c r="M488" i="10" s="1"/>
  <c r="L152" i="10"/>
  <c r="M151" i="10"/>
  <c r="M263" i="10" s="1"/>
  <c r="L151" i="10"/>
  <c r="L263" i="10" s="1"/>
  <c r="L375" i="10" s="1"/>
  <c r="L487" i="10" s="1"/>
  <c r="L599" i="10" s="1"/>
  <c r="M150" i="10"/>
  <c r="M262" i="10" s="1"/>
  <c r="M374" i="10" s="1"/>
  <c r="M486" i="10" s="1"/>
  <c r="M598" i="10" s="1"/>
  <c r="M710" i="10" s="1"/>
  <c r="L150" i="10"/>
  <c r="M149" i="10"/>
  <c r="M261" i="10" s="1"/>
  <c r="M373" i="10" s="1"/>
  <c r="M485" i="10" s="1"/>
  <c r="M597" i="10" s="1"/>
  <c r="M709" i="10" s="1"/>
  <c r="L149" i="10"/>
  <c r="M148" i="10"/>
  <c r="L148" i="10"/>
  <c r="L260" i="10" s="1"/>
  <c r="L372" i="10"/>
  <c r="M147" i="10"/>
  <c r="M259" i="10" s="1"/>
  <c r="M371" i="10" s="1"/>
  <c r="M483" i="10" s="1"/>
  <c r="M595" i="10" s="1"/>
  <c r="M707" i="10" s="1"/>
  <c r="L147" i="10"/>
  <c r="L259" i="10"/>
  <c r="M146" i="10"/>
  <c r="L146" i="10"/>
  <c r="L258" i="10" s="1"/>
  <c r="L370" i="10" s="1"/>
  <c r="L482" i="10" s="1"/>
  <c r="M145" i="10"/>
  <c r="M257" i="10" s="1"/>
  <c r="M369" i="10" s="1"/>
  <c r="M481" i="10" s="1"/>
  <c r="M593" i="10" s="1"/>
  <c r="M705" i="10" s="1"/>
  <c r="L145" i="10"/>
  <c r="M144" i="10"/>
  <c r="M256" i="10" s="1"/>
  <c r="M368" i="10" s="1"/>
  <c r="M480" i="10" s="1"/>
  <c r="M592" i="10" s="1"/>
  <c r="M704" i="10" s="1"/>
  <c r="L144" i="10"/>
  <c r="L256" i="10" s="1"/>
  <c r="L368" i="10" s="1"/>
  <c r="L480" i="10" s="1"/>
  <c r="M143" i="10"/>
  <c r="L143" i="10"/>
  <c r="L255" i="10" s="1"/>
  <c r="L367" i="10" s="1"/>
  <c r="L479" i="10" s="1"/>
  <c r="L591" i="10" s="1"/>
  <c r="M142" i="10"/>
  <c r="L142" i="10"/>
  <c r="L254" i="10" s="1"/>
  <c r="L366" i="10" s="1"/>
  <c r="L478" i="10" s="1"/>
  <c r="M141" i="10"/>
  <c r="M253" i="10" s="1"/>
  <c r="M365" i="10" s="1"/>
  <c r="M477" i="10" s="1"/>
  <c r="M589" i="10" s="1"/>
  <c r="M701" i="10" s="1"/>
  <c r="L141" i="10"/>
  <c r="L253" i="10" s="1"/>
  <c r="M140" i="10"/>
  <c r="L140" i="10"/>
  <c r="L252" i="10" s="1"/>
  <c r="L364" i="10" s="1"/>
  <c r="M139" i="10"/>
  <c r="M251" i="10" s="1"/>
  <c r="M363" i="10" s="1"/>
  <c r="L139" i="10"/>
  <c r="M138" i="10"/>
  <c r="L138" i="10"/>
  <c r="M137" i="10"/>
  <c r="L137" i="10"/>
  <c r="L249" i="10" s="1"/>
  <c r="M136" i="10"/>
  <c r="M248" i="10" s="1"/>
  <c r="M360" i="10" s="1"/>
  <c r="M472" i="10" s="1"/>
  <c r="M584" i="10" s="1"/>
  <c r="M696" i="10" s="1"/>
  <c r="L136" i="10"/>
  <c r="L248" i="10" s="1"/>
  <c r="M135" i="10"/>
  <c r="L135" i="10"/>
  <c r="L247" i="10" s="1"/>
  <c r="L359" i="10" s="1"/>
  <c r="L471" i="10" s="1"/>
  <c r="M134" i="10"/>
  <c r="M246" i="10" s="1"/>
  <c r="M358" i="10" s="1"/>
  <c r="L134" i="10"/>
  <c r="M133" i="10"/>
  <c r="M245" i="10" s="1"/>
  <c r="M357" i="10" s="1"/>
  <c r="M469" i="10" s="1"/>
  <c r="M581" i="10" s="1"/>
  <c r="M693" i="10" s="1"/>
  <c r="L133" i="10"/>
  <c r="L245" i="10" s="1"/>
  <c r="L357" i="10" s="1"/>
  <c r="M132" i="10"/>
  <c r="M244" i="10" s="1"/>
  <c r="M356" i="10" s="1"/>
  <c r="M468" i="10" s="1"/>
  <c r="M580" i="10" s="1"/>
  <c r="M692" i="10" s="1"/>
  <c r="L132" i="10"/>
  <c r="M131" i="10"/>
  <c r="L131" i="10"/>
  <c r="L243" i="10" s="1"/>
  <c r="L355" i="10" s="1"/>
  <c r="L467" i="10" s="1"/>
  <c r="L579" i="10" s="1"/>
  <c r="M130" i="10"/>
  <c r="M242" i="10" s="1"/>
  <c r="L130" i="10"/>
  <c r="L242" i="10" s="1"/>
  <c r="L354" i="10" s="1"/>
  <c r="L466" i="10" s="1"/>
  <c r="M129" i="10"/>
  <c r="M241" i="10" s="1"/>
  <c r="M353" i="10" s="1"/>
  <c r="M465" i="10" s="1"/>
  <c r="M577" i="10" s="1"/>
  <c r="M689" i="10" s="1"/>
  <c r="L129" i="10"/>
  <c r="L241" i="10" s="1"/>
  <c r="L353" i="10" s="1"/>
  <c r="L465" i="10"/>
  <c r="M128" i="10"/>
  <c r="L128" i="10"/>
  <c r="L240" i="10" s="1"/>
  <c r="M127" i="11"/>
  <c r="M189" i="11" s="1"/>
  <c r="M251" i="11"/>
  <c r="M313" i="11" s="1"/>
  <c r="M375" i="11" s="1"/>
  <c r="M437" i="11" s="1"/>
  <c r="L127" i="11"/>
  <c r="L189" i="11" s="1"/>
  <c r="L251" i="11" s="1"/>
  <c r="L313" i="11" s="1"/>
  <c r="L375" i="11" s="1"/>
  <c r="L437" i="11" s="1"/>
  <c r="M126" i="11"/>
  <c r="M188" i="11" s="1"/>
  <c r="M250" i="11"/>
  <c r="M312" i="11" s="1"/>
  <c r="M374" i="11" s="1"/>
  <c r="M436" i="11" s="1"/>
  <c r="L126" i="11"/>
  <c r="L188" i="11" s="1"/>
  <c r="L250" i="11" s="1"/>
  <c r="L312" i="11" s="1"/>
  <c r="L374" i="11" s="1"/>
  <c r="L436" i="11" s="1"/>
  <c r="M125" i="11"/>
  <c r="M187" i="11" s="1"/>
  <c r="M249" i="11"/>
  <c r="M311" i="11" s="1"/>
  <c r="M373" i="11" s="1"/>
  <c r="M435" i="11" s="1"/>
  <c r="L125" i="11"/>
  <c r="L187" i="11" s="1"/>
  <c r="L249" i="11" s="1"/>
  <c r="L311" i="11" s="1"/>
  <c r="L373" i="11" s="1"/>
  <c r="M124" i="11"/>
  <c r="M186" i="11" s="1"/>
  <c r="M248" i="11" s="1"/>
  <c r="M310" i="11" s="1"/>
  <c r="M372" i="11" s="1"/>
  <c r="M434" i="11" s="1"/>
  <c r="L124" i="11"/>
  <c r="L186" i="11"/>
  <c r="L248" i="11" s="1"/>
  <c r="L310" i="11" s="1"/>
  <c r="L372" i="11" s="1"/>
  <c r="L434" i="11"/>
  <c r="AD434" i="11" s="1"/>
  <c r="M123" i="11"/>
  <c r="M185" i="11" s="1"/>
  <c r="M247" i="11" s="1"/>
  <c r="M309" i="11"/>
  <c r="M371" i="11" s="1"/>
  <c r="M433" i="11" s="1"/>
  <c r="L123" i="11"/>
  <c r="L185" i="11"/>
  <c r="M122" i="11"/>
  <c r="M184" i="11" s="1"/>
  <c r="M246" i="11" s="1"/>
  <c r="M308" i="11" s="1"/>
  <c r="M370" i="11" s="1"/>
  <c r="M432" i="11" s="1"/>
  <c r="L122" i="11"/>
  <c r="L184" i="11"/>
  <c r="L246" i="11" s="1"/>
  <c r="L308" i="11" s="1"/>
  <c r="L370" i="11" s="1"/>
  <c r="L432" i="11"/>
  <c r="M121" i="11"/>
  <c r="M183" i="11" s="1"/>
  <c r="M245" i="11" s="1"/>
  <c r="M307" i="11"/>
  <c r="M369" i="11" s="1"/>
  <c r="M431" i="11" s="1"/>
  <c r="L121" i="11"/>
  <c r="L183" i="11"/>
  <c r="L245" i="11" s="1"/>
  <c r="L307" i="11" s="1"/>
  <c r="L369" i="11" s="1"/>
  <c r="L431" i="11" s="1"/>
  <c r="AD431" i="11" s="1"/>
  <c r="M120" i="11"/>
  <c r="M182" i="11" s="1"/>
  <c r="M244" i="11" s="1"/>
  <c r="M306" i="11" s="1"/>
  <c r="M368" i="11" s="1"/>
  <c r="M430" i="11" s="1"/>
  <c r="L120" i="11"/>
  <c r="L182" i="11"/>
  <c r="L244" i="11" s="1"/>
  <c r="L306" i="11" s="1"/>
  <c r="L368" i="11" s="1"/>
  <c r="L430" i="11"/>
  <c r="AD430" i="11" s="1"/>
  <c r="M119" i="11"/>
  <c r="M181" i="11" s="1"/>
  <c r="M243" i="11" s="1"/>
  <c r="M305" i="11"/>
  <c r="M367" i="11" s="1"/>
  <c r="M429" i="11" s="1"/>
  <c r="L119" i="11"/>
  <c r="L181" i="11"/>
  <c r="M118" i="11"/>
  <c r="M180" i="11" s="1"/>
  <c r="M242" i="11" s="1"/>
  <c r="M304" i="11" s="1"/>
  <c r="M366" i="11" s="1"/>
  <c r="M428" i="11" s="1"/>
  <c r="L118" i="11"/>
  <c r="L180" i="11"/>
  <c r="L242" i="11" s="1"/>
  <c r="L304" i="11" s="1"/>
  <c r="L366" i="11" s="1"/>
  <c r="L428" i="11"/>
  <c r="M117" i="11"/>
  <c r="M179" i="11" s="1"/>
  <c r="M241" i="11" s="1"/>
  <c r="M303" i="11"/>
  <c r="M365" i="11" s="1"/>
  <c r="M427" i="11" s="1"/>
  <c r="L117" i="11"/>
  <c r="L179" i="11"/>
  <c r="L241" i="11" s="1"/>
  <c r="L303" i="11" s="1"/>
  <c r="L365" i="11" s="1"/>
  <c r="L427" i="11" s="1"/>
  <c r="AD427" i="11" s="1"/>
  <c r="M116" i="11"/>
  <c r="M178" i="11" s="1"/>
  <c r="M240" i="11" s="1"/>
  <c r="M302" i="11" s="1"/>
  <c r="M364" i="11" s="1"/>
  <c r="M426" i="11" s="1"/>
  <c r="L116" i="11"/>
  <c r="L178" i="11"/>
  <c r="L240" i="11" s="1"/>
  <c r="L302" i="11" s="1"/>
  <c r="L364" i="11" s="1"/>
  <c r="L426" i="11"/>
  <c r="AD426" i="11" s="1"/>
  <c r="M115" i="11"/>
  <c r="M177" i="11" s="1"/>
  <c r="M239" i="11" s="1"/>
  <c r="M301" i="11"/>
  <c r="M363" i="11" s="1"/>
  <c r="M425" i="11" s="1"/>
  <c r="L115" i="11"/>
  <c r="L177" i="11"/>
  <c r="M114" i="11"/>
  <c r="M176" i="11" s="1"/>
  <c r="M238" i="11" s="1"/>
  <c r="M300" i="11" s="1"/>
  <c r="M362" i="11" s="1"/>
  <c r="M424" i="11" s="1"/>
  <c r="L114" i="11"/>
  <c r="L176" i="11"/>
  <c r="L238" i="11" s="1"/>
  <c r="L300" i="11" s="1"/>
  <c r="L362" i="11" s="1"/>
  <c r="L424" i="11"/>
  <c r="M113" i="11"/>
  <c r="M175" i="11" s="1"/>
  <c r="M237" i="11" s="1"/>
  <c r="M299" i="11"/>
  <c r="M361" i="11" s="1"/>
  <c r="M423" i="11" s="1"/>
  <c r="L113" i="11"/>
  <c r="L175" i="11"/>
  <c r="L237" i="11" s="1"/>
  <c r="L299" i="11" s="1"/>
  <c r="L361" i="11" s="1"/>
  <c r="L423" i="11" s="1"/>
  <c r="AD423" i="11" s="1"/>
  <c r="M112" i="11"/>
  <c r="M174" i="11" s="1"/>
  <c r="M236" i="11" s="1"/>
  <c r="M298" i="11" s="1"/>
  <c r="M360" i="11" s="1"/>
  <c r="M422" i="11" s="1"/>
  <c r="L112" i="11"/>
  <c r="L174" i="11"/>
  <c r="L236" i="11" s="1"/>
  <c r="L298" i="11" s="1"/>
  <c r="L360" i="11" s="1"/>
  <c r="L422" i="11"/>
  <c r="AD422" i="11" s="1"/>
  <c r="M111" i="11"/>
  <c r="M173" i="11" s="1"/>
  <c r="M235" i="11" s="1"/>
  <c r="M297" i="11"/>
  <c r="M359" i="11" s="1"/>
  <c r="M421" i="11" s="1"/>
  <c r="L111" i="11"/>
  <c r="L173" i="11"/>
  <c r="M110" i="11"/>
  <c r="M172" i="11" s="1"/>
  <c r="M234" i="11" s="1"/>
  <c r="M296" i="11" s="1"/>
  <c r="M358" i="11" s="1"/>
  <c r="M420" i="11" s="1"/>
  <c r="L110" i="11"/>
  <c r="L172" i="11"/>
  <c r="L234" i="11" s="1"/>
  <c r="L296" i="11" s="1"/>
  <c r="L358" i="11" s="1"/>
  <c r="L420" i="11"/>
  <c r="M109" i="11"/>
  <c r="M171" i="11" s="1"/>
  <c r="M233" i="11" s="1"/>
  <c r="M295" i="11"/>
  <c r="M357" i="11" s="1"/>
  <c r="M419" i="11" s="1"/>
  <c r="L109" i="11"/>
  <c r="L171" i="11"/>
  <c r="L233" i="11" s="1"/>
  <c r="L295" i="11" s="1"/>
  <c r="L357" i="11" s="1"/>
  <c r="L419" i="11" s="1"/>
  <c r="AD419" i="11" s="1"/>
  <c r="M108" i="11"/>
  <c r="M170" i="11" s="1"/>
  <c r="M232" i="11" s="1"/>
  <c r="M294" i="11" s="1"/>
  <c r="M356" i="11" s="1"/>
  <c r="M418" i="11" s="1"/>
  <c r="L108" i="11"/>
  <c r="L170" i="11"/>
  <c r="L232" i="11" s="1"/>
  <c r="L294" i="11" s="1"/>
  <c r="L356" i="11" s="1"/>
  <c r="L418" i="11"/>
  <c r="AD418" i="11" s="1"/>
  <c r="M107" i="11"/>
  <c r="M169" i="11" s="1"/>
  <c r="M231" i="11" s="1"/>
  <c r="M293" i="11"/>
  <c r="M355" i="11" s="1"/>
  <c r="M417" i="11" s="1"/>
  <c r="L107" i="11"/>
  <c r="L169" i="11"/>
  <c r="M106" i="11"/>
  <c r="M168" i="11" s="1"/>
  <c r="M230" i="11" s="1"/>
  <c r="M292" i="11" s="1"/>
  <c r="M354" i="11" s="1"/>
  <c r="M416" i="11" s="1"/>
  <c r="L106" i="11"/>
  <c r="L168" i="11"/>
  <c r="L230" i="11" s="1"/>
  <c r="M105" i="11"/>
  <c r="M167" i="11" s="1"/>
  <c r="M229" i="11" s="1"/>
  <c r="M291" i="11"/>
  <c r="M353" i="11" s="1"/>
  <c r="M415" i="11" s="1"/>
  <c r="L105" i="11"/>
  <c r="L167" i="11"/>
  <c r="L229" i="11"/>
  <c r="L291" i="11" s="1"/>
  <c r="L353" i="11" s="1"/>
  <c r="L415" i="11" s="1"/>
  <c r="M104" i="11"/>
  <c r="M166" i="11" s="1"/>
  <c r="M228" i="11" s="1"/>
  <c r="M290" i="11" s="1"/>
  <c r="M352" i="11" s="1"/>
  <c r="M414" i="11" s="1"/>
  <c r="L104" i="11"/>
  <c r="L166" i="11"/>
  <c r="L228" i="11" s="1"/>
  <c r="L290" i="11" s="1"/>
  <c r="L352" i="11" s="1"/>
  <c r="L414" i="11" s="1"/>
  <c r="M103" i="11"/>
  <c r="M165" i="11" s="1"/>
  <c r="M227" i="11" s="1"/>
  <c r="M289" i="11"/>
  <c r="M351" i="11" s="1"/>
  <c r="M413" i="11" s="1"/>
  <c r="L103" i="11"/>
  <c r="L165" i="11"/>
  <c r="L227" i="11"/>
  <c r="L289" i="11" s="1"/>
  <c r="L351" i="11" s="1"/>
  <c r="L413" i="11" s="1"/>
  <c r="M102" i="11"/>
  <c r="M164" i="11"/>
  <c r="M226" i="11" s="1"/>
  <c r="L102" i="11"/>
  <c r="L164" i="11"/>
  <c r="L226" i="11"/>
  <c r="L288" i="11" s="1"/>
  <c r="L350" i="11" s="1"/>
  <c r="L412" i="11"/>
  <c r="M101" i="11"/>
  <c r="M163" i="11"/>
  <c r="M225" i="11" s="1"/>
  <c r="M287" i="11" s="1"/>
  <c r="M349" i="11" s="1"/>
  <c r="L101" i="11"/>
  <c r="L163" i="11"/>
  <c r="L225" i="11"/>
  <c r="L287" i="11" s="1"/>
  <c r="L349" i="11" s="1"/>
  <c r="L411" i="11" s="1"/>
  <c r="M100" i="11"/>
  <c r="M162" i="11" s="1"/>
  <c r="M224" i="11" s="1"/>
  <c r="M286" i="11" s="1"/>
  <c r="M348" i="11"/>
  <c r="M410" i="11" s="1"/>
  <c r="L100" i="11"/>
  <c r="L162" i="11" s="1"/>
  <c r="L224" i="11" s="1"/>
  <c r="M99" i="11"/>
  <c r="M161" i="11" s="1"/>
  <c r="M223" i="11" s="1"/>
  <c r="M285" i="11" s="1"/>
  <c r="M347" i="11"/>
  <c r="M409" i="11" s="1"/>
  <c r="L99" i="11"/>
  <c r="L161" i="11" s="1"/>
  <c r="L223" i="11" s="1"/>
  <c r="L285" i="11" s="1"/>
  <c r="M98" i="11"/>
  <c r="M160" i="11" s="1"/>
  <c r="M222" i="11" s="1"/>
  <c r="M284" i="11" s="1"/>
  <c r="M346" i="11"/>
  <c r="M408" i="11" s="1"/>
  <c r="L98" i="11"/>
  <c r="L160" i="11" s="1"/>
  <c r="L222" i="11" s="1"/>
  <c r="M97" i="11"/>
  <c r="M159" i="11" s="1"/>
  <c r="M221" i="11" s="1"/>
  <c r="M283" i="11" s="1"/>
  <c r="M345" i="11"/>
  <c r="M407" i="11" s="1"/>
  <c r="L97" i="11"/>
  <c r="L159" i="11" s="1"/>
  <c r="L221" i="11" s="1"/>
  <c r="M96" i="11"/>
  <c r="M158" i="11" s="1"/>
  <c r="M220" i="11" s="1"/>
  <c r="M282" i="11" s="1"/>
  <c r="M344" i="11"/>
  <c r="M406" i="11" s="1"/>
  <c r="L96" i="11"/>
  <c r="L158" i="11" s="1"/>
  <c r="L220" i="11" s="1"/>
  <c r="M95" i="11"/>
  <c r="M157" i="11" s="1"/>
  <c r="M219" i="11" s="1"/>
  <c r="M281" i="11" s="1"/>
  <c r="M343" i="11"/>
  <c r="M405" i="11" s="1"/>
  <c r="L95" i="11"/>
  <c r="L157" i="11" s="1"/>
  <c r="L219" i="11" s="1"/>
  <c r="L281" i="11" s="1"/>
  <c r="M94" i="11"/>
  <c r="M156" i="11" s="1"/>
  <c r="M218" i="11" s="1"/>
  <c r="M280" i="11" s="1"/>
  <c r="M342" i="11"/>
  <c r="M404" i="11" s="1"/>
  <c r="L94" i="11"/>
  <c r="L156" i="11" s="1"/>
  <c r="L218" i="11" s="1"/>
  <c r="M93" i="11"/>
  <c r="M155" i="11" s="1"/>
  <c r="M217" i="11" s="1"/>
  <c r="M279" i="11" s="1"/>
  <c r="M341" i="11"/>
  <c r="M403" i="11" s="1"/>
  <c r="L93" i="11"/>
  <c r="L155" i="11" s="1"/>
  <c r="L217" i="11" s="1"/>
  <c r="M92" i="11"/>
  <c r="L92" i="11"/>
  <c r="L154" i="11" s="1"/>
  <c r="L216" i="11"/>
  <c r="M91" i="11"/>
  <c r="M153" i="11" s="1"/>
  <c r="M215" i="11" s="1"/>
  <c r="M277" i="11" s="1"/>
  <c r="M339" i="11"/>
  <c r="M401" i="11" s="1"/>
  <c r="L91" i="11"/>
  <c r="L153" i="11" s="1"/>
  <c r="L215" i="11" s="1"/>
  <c r="L277" i="11" s="1"/>
  <c r="M90" i="11"/>
  <c r="L90" i="11"/>
  <c r="L152" i="11" s="1"/>
  <c r="L214" i="11"/>
  <c r="M89" i="11"/>
  <c r="M151" i="11" s="1"/>
  <c r="M213" i="11" s="1"/>
  <c r="M275" i="11" s="1"/>
  <c r="M337" i="11"/>
  <c r="M399" i="11" s="1"/>
  <c r="L89" i="11"/>
  <c r="L151" i="11" s="1"/>
  <c r="L213" i="11" s="1"/>
  <c r="M88" i="11"/>
  <c r="L88" i="11"/>
  <c r="L150" i="11" s="1"/>
  <c r="L212" i="11"/>
  <c r="M87" i="11"/>
  <c r="M149" i="11" s="1"/>
  <c r="M211" i="11" s="1"/>
  <c r="M273" i="11" s="1"/>
  <c r="M335" i="11"/>
  <c r="M397" i="11" s="1"/>
  <c r="L87" i="11"/>
  <c r="L149" i="11" s="1"/>
  <c r="L211" i="11" s="1"/>
  <c r="L273" i="11" s="1"/>
  <c r="M86" i="11"/>
  <c r="L86" i="11"/>
  <c r="L148" i="11" s="1"/>
  <c r="L210" i="11"/>
  <c r="M85" i="11"/>
  <c r="M147" i="11" s="1"/>
  <c r="M209" i="11" s="1"/>
  <c r="M271" i="11" s="1"/>
  <c r="M333" i="11"/>
  <c r="M395" i="11" s="1"/>
  <c r="L85" i="11"/>
  <c r="L147" i="11" s="1"/>
  <c r="L209" i="11" s="1"/>
  <c r="M84" i="11"/>
  <c r="L84" i="11"/>
  <c r="L146" i="11" s="1"/>
  <c r="L208" i="11"/>
  <c r="M83" i="11"/>
  <c r="M145" i="11" s="1"/>
  <c r="M207" i="11" s="1"/>
  <c r="M269" i="11" s="1"/>
  <c r="M331" i="11"/>
  <c r="M393" i="11" s="1"/>
  <c r="L83" i="11"/>
  <c r="L145" i="11" s="1"/>
  <c r="L207" i="11" s="1"/>
  <c r="L269" i="11" s="1"/>
  <c r="M82" i="11"/>
  <c r="L82" i="11"/>
  <c r="L144" i="11" s="1"/>
  <c r="L206" i="11"/>
  <c r="M81" i="11"/>
  <c r="M143" i="11" s="1"/>
  <c r="M205" i="11" s="1"/>
  <c r="M267" i="11" s="1"/>
  <c r="M329" i="11"/>
  <c r="M391" i="11" s="1"/>
  <c r="L81" i="11"/>
  <c r="L143" i="11" s="1"/>
  <c r="L205" i="11" s="1"/>
  <c r="M80" i="11"/>
  <c r="L80" i="11"/>
  <c r="L142" i="11" s="1"/>
  <c r="L204" i="11"/>
  <c r="M79" i="11"/>
  <c r="M141" i="11" s="1"/>
  <c r="M203" i="11" s="1"/>
  <c r="M265" i="11" s="1"/>
  <c r="M327" i="11"/>
  <c r="M389" i="11" s="1"/>
  <c r="L79" i="11"/>
  <c r="L141" i="11" s="1"/>
  <c r="AD141" i="11" s="1"/>
  <c r="L203" i="11"/>
  <c r="L265" i="11" s="1"/>
  <c r="M78" i="11"/>
  <c r="L78" i="11"/>
  <c r="L140" i="11" s="1"/>
  <c r="L202" i="11"/>
  <c r="R65" i="11"/>
  <c r="S65" i="11" s="1"/>
  <c r="Q65" i="11"/>
  <c r="R64" i="11"/>
  <c r="Q64" i="11"/>
  <c r="R63" i="11"/>
  <c r="S63" i="11" s="1"/>
  <c r="Q63" i="11"/>
  <c r="R62" i="11"/>
  <c r="Q62" i="11"/>
  <c r="R61" i="11"/>
  <c r="S61" i="11" s="1"/>
  <c r="Q61" i="11"/>
  <c r="R60" i="11"/>
  <c r="Q60" i="11"/>
  <c r="R59" i="11"/>
  <c r="Q59" i="11"/>
  <c r="R58" i="11"/>
  <c r="Q58" i="11"/>
  <c r="R57" i="11"/>
  <c r="S57" i="11" s="1"/>
  <c r="Q57" i="11"/>
  <c r="R56" i="11"/>
  <c r="Q56" i="11"/>
  <c r="R55" i="11"/>
  <c r="S55" i="11" s="1"/>
  <c r="Q55" i="11"/>
  <c r="R54" i="11"/>
  <c r="Q54" i="11"/>
  <c r="R53" i="11"/>
  <c r="S53" i="11" s="1"/>
  <c r="Q53" i="11"/>
  <c r="R52" i="11"/>
  <c r="Q52" i="11"/>
  <c r="R51" i="11"/>
  <c r="S51" i="11" s="1"/>
  <c r="Q51" i="11"/>
  <c r="R50" i="11"/>
  <c r="Q50" i="11"/>
  <c r="R49" i="11"/>
  <c r="S49" i="11" s="1"/>
  <c r="Q49" i="11"/>
  <c r="R48" i="11"/>
  <c r="Q48" i="11"/>
  <c r="R47" i="11"/>
  <c r="S47" i="11" s="1"/>
  <c r="Q47" i="11"/>
  <c r="R46" i="11"/>
  <c r="Q46" i="11"/>
  <c r="R45" i="11"/>
  <c r="S45" i="11" s="1"/>
  <c r="Q45" i="11"/>
  <c r="R44" i="11"/>
  <c r="Q44" i="11"/>
  <c r="R43" i="11"/>
  <c r="S43" i="11" s="1"/>
  <c r="Q43" i="11"/>
  <c r="R42" i="11"/>
  <c r="Q42" i="11"/>
  <c r="R41" i="11"/>
  <c r="S41" i="11" s="1"/>
  <c r="Q41" i="11"/>
  <c r="R40" i="11"/>
  <c r="Q40" i="11"/>
  <c r="R39" i="11"/>
  <c r="Q39" i="11"/>
  <c r="R38" i="11"/>
  <c r="Q38" i="11"/>
  <c r="R37" i="11"/>
  <c r="S37" i="11" s="1"/>
  <c r="Q37" i="11"/>
  <c r="R36" i="11"/>
  <c r="Q36" i="11"/>
  <c r="R35" i="11"/>
  <c r="S35" i="11" s="1"/>
  <c r="Q35" i="11"/>
  <c r="R34" i="11"/>
  <c r="Q34" i="11"/>
  <c r="R33" i="11"/>
  <c r="S33" i="11" s="1"/>
  <c r="Q33" i="11"/>
  <c r="R32" i="11"/>
  <c r="Q32" i="11"/>
  <c r="R31" i="11"/>
  <c r="S31" i="11" s="1"/>
  <c r="Q31" i="11"/>
  <c r="R30" i="11"/>
  <c r="Q30" i="11"/>
  <c r="R29" i="11"/>
  <c r="Q29" i="11"/>
  <c r="R28" i="11"/>
  <c r="Q28" i="11"/>
  <c r="R27" i="11"/>
  <c r="Q27" i="11"/>
  <c r="R26" i="11"/>
  <c r="Q26" i="11"/>
  <c r="R25" i="11"/>
  <c r="S25" i="11" s="1"/>
  <c r="Q25" i="11"/>
  <c r="R24" i="11"/>
  <c r="Q24" i="11"/>
  <c r="R23" i="11"/>
  <c r="S23" i="11" s="1"/>
  <c r="Q23" i="11"/>
  <c r="R22" i="11"/>
  <c r="Q22" i="11"/>
  <c r="R21" i="11"/>
  <c r="S21" i="11" s="1"/>
  <c r="Q21" i="11"/>
  <c r="R20" i="11"/>
  <c r="Q20" i="11"/>
  <c r="R19" i="11"/>
  <c r="S19" i="11" s="1"/>
  <c r="Q19" i="11"/>
  <c r="R18" i="11"/>
  <c r="Q18" i="11"/>
  <c r="R17" i="11"/>
  <c r="Q17" i="11"/>
  <c r="R115" i="10"/>
  <c r="Q115" i="10"/>
  <c r="R114" i="10"/>
  <c r="Q114" i="10"/>
  <c r="R113" i="10"/>
  <c r="Q113" i="10"/>
  <c r="R112" i="10"/>
  <c r="Q112" i="10"/>
  <c r="R111" i="10"/>
  <c r="Q111" i="10"/>
  <c r="R110" i="10"/>
  <c r="Q110" i="10"/>
  <c r="R109" i="10"/>
  <c r="Q109" i="10"/>
  <c r="R108" i="10"/>
  <c r="Q108" i="10"/>
  <c r="R107" i="10"/>
  <c r="Q107" i="10"/>
  <c r="R106" i="10"/>
  <c r="Q106" i="10"/>
  <c r="R105" i="10"/>
  <c r="Q105" i="10"/>
  <c r="R104" i="10"/>
  <c r="Q104" i="10"/>
  <c r="R103" i="10"/>
  <c r="Q103" i="10"/>
  <c r="R102" i="10"/>
  <c r="Q102" i="10"/>
  <c r="R101" i="10"/>
  <c r="Q101" i="10"/>
  <c r="R100" i="10"/>
  <c r="Q100" i="10"/>
  <c r="R99" i="10"/>
  <c r="Q99" i="10"/>
  <c r="R98" i="10"/>
  <c r="Q98" i="10"/>
  <c r="R97" i="10"/>
  <c r="Q97" i="10"/>
  <c r="R96" i="10"/>
  <c r="Q96" i="10"/>
  <c r="R95" i="10"/>
  <c r="Q95" i="10"/>
  <c r="R94" i="10"/>
  <c r="Q94" i="10"/>
  <c r="R93" i="10"/>
  <c r="Q93" i="10"/>
  <c r="R92" i="10"/>
  <c r="Q92" i="10"/>
  <c r="R91" i="10"/>
  <c r="Q91" i="10"/>
  <c r="R90" i="10"/>
  <c r="Q90" i="10"/>
  <c r="R89" i="10"/>
  <c r="Q89" i="10"/>
  <c r="R88" i="10"/>
  <c r="Q88" i="10"/>
  <c r="R87" i="10"/>
  <c r="Q87" i="10"/>
  <c r="R86" i="10"/>
  <c r="Q86" i="10"/>
  <c r="R85" i="10"/>
  <c r="Q85" i="10"/>
  <c r="R84" i="10"/>
  <c r="Q84" i="10"/>
  <c r="R83" i="10"/>
  <c r="Q83" i="10"/>
  <c r="R82" i="10"/>
  <c r="Q82" i="10"/>
  <c r="R81" i="10"/>
  <c r="Q81" i="10"/>
  <c r="R80" i="10"/>
  <c r="Q80" i="10"/>
  <c r="R79" i="10"/>
  <c r="Q79" i="10"/>
  <c r="R78" i="10"/>
  <c r="Q78" i="10"/>
  <c r="R77" i="10"/>
  <c r="Q77" i="10"/>
  <c r="R76" i="10"/>
  <c r="Q76" i="10"/>
  <c r="R75" i="10"/>
  <c r="Q75" i="10"/>
  <c r="R74" i="10"/>
  <c r="Q74" i="10"/>
  <c r="R73" i="10"/>
  <c r="Q73" i="10"/>
  <c r="R72" i="10"/>
  <c r="Q72" i="10"/>
  <c r="R71" i="10"/>
  <c r="Q71" i="10"/>
  <c r="R70" i="10"/>
  <c r="Q70" i="10"/>
  <c r="R69" i="10"/>
  <c r="Q69" i="10"/>
  <c r="R68" i="10"/>
  <c r="Q68" i="10"/>
  <c r="R67" i="10"/>
  <c r="Q67" i="10"/>
  <c r="R66" i="10"/>
  <c r="Q66" i="10"/>
  <c r="R65" i="10"/>
  <c r="Q65" i="10"/>
  <c r="R64" i="10"/>
  <c r="Q64" i="10"/>
  <c r="R63" i="10"/>
  <c r="Q63" i="10"/>
  <c r="R62" i="10"/>
  <c r="Q62" i="10"/>
  <c r="R61" i="10"/>
  <c r="Q61" i="10"/>
  <c r="R60" i="10"/>
  <c r="Q60" i="10"/>
  <c r="R59" i="10"/>
  <c r="Q59" i="10"/>
  <c r="R58" i="10"/>
  <c r="Q58" i="10"/>
  <c r="R57" i="10"/>
  <c r="Q57" i="10"/>
  <c r="R56" i="10"/>
  <c r="Q56" i="10"/>
  <c r="R55" i="10"/>
  <c r="Q55" i="10"/>
  <c r="R54" i="10"/>
  <c r="Q54" i="10"/>
  <c r="R53" i="10"/>
  <c r="Q53" i="10"/>
  <c r="R52" i="10"/>
  <c r="Q52" i="10"/>
  <c r="R51" i="10"/>
  <c r="Q51" i="10"/>
  <c r="R50" i="10"/>
  <c r="Q50" i="10"/>
  <c r="R49" i="10"/>
  <c r="Q49" i="10"/>
  <c r="R48" i="10"/>
  <c r="Q48" i="10"/>
  <c r="R47" i="10"/>
  <c r="Q47" i="10"/>
  <c r="R46" i="10"/>
  <c r="Q46" i="10"/>
  <c r="R45" i="10"/>
  <c r="Q45" i="10"/>
  <c r="R44" i="10"/>
  <c r="Q44" i="10"/>
  <c r="R43" i="10"/>
  <c r="Q43" i="10"/>
  <c r="R42" i="10"/>
  <c r="Q42" i="10"/>
  <c r="R41" i="10"/>
  <c r="Q41" i="10"/>
  <c r="R40" i="10"/>
  <c r="Q40" i="10"/>
  <c r="R39" i="10"/>
  <c r="Q39" i="10"/>
  <c r="R38" i="10"/>
  <c r="Q38" i="10"/>
  <c r="R37" i="10"/>
  <c r="Q37" i="10"/>
  <c r="R36" i="10"/>
  <c r="Q36" i="10"/>
  <c r="R35" i="10"/>
  <c r="Q35" i="10"/>
  <c r="R34" i="10"/>
  <c r="Q34" i="10"/>
  <c r="R33" i="10"/>
  <c r="Q33" i="10"/>
  <c r="R32" i="10"/>
  <c r="Q32" i="10"/>
  <c r="R31" i="10"/>
  <c r="Q31" i="10"/>
  <c r="R30" i="10"/>
  <c r="Q30" i="10"/>
  <c r="R29" i="10"/>
  <c r="Q29" i="10"/>
  <c r="R28" i="10"/>
  <c r="Q28" i="10"/>
  <c r="R27" i="10"/>
  <c r="Q27" i="10"/>
  <c r="R26" i="10"/>
  <c r="Q26" i="10"/>
  <c r="R25" i="10"/>
  <c r="Q25" i="10"/>
  <c r="R24" i="10"/>
  <c r="Q24" i="10"/>
  <c r="R23" i="10"/>
  <c r="Q23" i="10"/>
  <c r="R22" i="10"/>
  <c r="Q22" i="10"/>
  <c r="R21" i="10"/>
  <c r="Q21" i="10"/>
  <c r="R20" i="10"/>
  <c r="Q20" i="10"/>
  <c r="N16" i="10"/>
  <c r="F38" i="17"/>
  <c r="F36" i="17"/>
  <c r="F11" i="17"/>
  <c r="F19" i="15"/>
  <c r="N110" i="13"/>
  <c r="M110" i="13"/>
  <c r="L110" i="13"/>
  <c r="O110" i="13"/>
  <c r="N109" i="13"/>
  <c r="M109" i="13"/>
  <c r="L109" i="13"/>
  <c r="O109" i="13"/>
  <c r="N108" i="13"/>
  <c r="M108" i="13"/>
  <c r="L108" i="13"/>
  <c r="O108" i="13"/>
  <c r="N107" i="13"/>
  <c r="M107" i="13"/>
  <c r="L107" i="13"/>
  <c r="O107" i="13"/>
  <c r="N106" i="13"/>
  <c r="M106" i="13"/>
  <c r="L106" i="13"/>
  <c r="O106" i="13"/>
  <c r="N105" i="13"/>
  <c r="M105" i="13"/>
  <c r="L105" i="13"/>
  <c r="O105" i="13"/>
  <c r="N104" i="13"/>
  <c r="M104" i="13"/>
  <c r="L104" i="13"/>
  <c r="O104" i="13"/>
  <c r="N103" i="13"/>
  <c r="M103" i="13"/>
  <c r="L103" i="13"/>
  <c r="O103" i="13"/>
  <c r="O102" i="13"/>
  <c r="N102" i="13"/>
  <c r="M102" i="13"/>
  <c r="L102" i="13"/>
  <c r="O101" i="13"/>
  <c r="N101" i="13"/>
  <c r="M101" i="13"/>
  <c r="L101" i="13"/>
  <c r="O100" i="13"/>
  <c r="N100" i="13"/>
  <c r="M100" i="13"/>
  <c r="L100" i="13"/>
  <c r="N99" i="13"/>
  <c r="M99" i="13"/>
  <c r="L99" i="13"/>
  <c r="O99" i="13"/>
  <c r="N98" i="13"/>
  <c r="M98" i="13"/>
  <c r="L98" i="13"/>
  <c r="O98" i="13"/>
  <c r="N97" i="13"/>
  <c r="M97" i="13"/>
  <c r="L97" i="13"/>
  <c r="O97" i="13"/>
  <c r="N96" i="13"/>
  <c r="M96" i="13"/>
  <c r="L96" i="13"/>
  <c r="O96" i="13"/>
  <c r="N95" i="13"/>
  <c r="M95" i="13"/>
  <c r="L95" i="13"/>
  <c r="O95" i="13"/>
  <c r="N94" i="13"/>
  <c r="M94" i="13"/>
  <c r="L94" i="13"/>
  <c r="O94" i="13"/>
  <c r="N93" i="13"/>
  <c r="M93" i="13"/>
  <c r="L93" i="13"/>
  <c r="O93" i="13"/>
  <c r="N92" i="13"/>
  <c r="M92" i="13"/>
  <c r="L92" i="13"/>
  <c r="O92" i="13"/>
  <c r="N91" i="13"/>
  <c r="M91" i="13"/>
  <c r="L91" i="13"/>
  <c r="O91" i="13"/>
  <c r="O90" i="13"/>
  <c r="N90" i="13"/>
  <c r="M90" i="13"/>
  <c r="L90" i="13"/>
  <c r="O89" i="13"/>
  <c r="N89" i="13"/>
  <c r="M89" i="13"/>
  <c r="L89" i="13"/>
  <c r="N88" i="13"/>
  <c r="M88" i="13"/>
  <c r="L88" i="13"/>
  <c r="O88" i="13"/>
  <c r="N87" i="13"/>
  <c r="M87" i="13"/>
  <c r="L87" i="13"/>
  <c r="O87" i="13"/>
  <c r="O86" i="13"/>
  <c r="N86" i="13"/>
  <c r="M86" i="13"/>
  <c r="L86" i="13"/>
  <c r="O85" i="13"/>
  <c r="N85" i="13"/>
  <c r="M85" i="13"/>
  <c r="L85" i="13"/>
  <c r="O84" i="13"/>
  <c r="N84" i="13"/>
  <c r="M84" i="13"/>
  <c r="L84" i="13"/>
  <c r="N83" i="13"/>
  <c r="M83" i="13"/>
  <c r="L83" i="13"/>
  <c r="O83" i="13"/>
  <c r="S30" i="9"/>
  <c r="S29" i="9"/>
  <c r="S28" i="9"/>
  <c r="S27" i="9"/>
  <c r="S26" i="9"/>
  <c r="S25" i="9"/>
  <c r="S24" i="9"/>
  <c r="S23" i="9"/>
  <c r="S22" i="9"/>
  <c r="S21" i="9"/>
  <c r="S20" i="9"/>
  <c r="S19" i="9"/>
  <c r="S18" i="9"/>
  <c r="S17" i="9"/>
  <c r="E43" i="9"/>
  <c r="H39" i="16"/>
  <c r="I39" i="16"/>
  <c r="J39" i="16"/>
  <c r="K39" i="16"/>
  <c r="L39" i="16"/>
  <c r="H14" i="16"/>
  <c r="I14" i="16"/>
  <c r="J14" i="16"/>
  <c r="K14" i="16"/>
  <c r="L14" i="16"/>
  <c r="F36" i="15"/>
  <c r="F49" i="15"/>
  <c r="N16" i="11"/>
  <c r="P16" i="11" s="1"/>
  <c r="I94" i="21"/>
  <c r="J94" i="21"/>
  <c r="K94" i="21"/>
  <c r="L94" i="21"/>
  <c r="M94" i="21"/>
  <c r="M149" i="21"/>
  <c r="G54" i="5"/>
  <c r="K36" i="17"/>
  <c r="H136" i="5"/>
  <c r="I136" i="5"/>
  <c r="J136" i="5"/>
  <c r="K136" i="5"/>
  <c r="L136" i="5"/>
  <c r="H137" i="5"/>
  <c r="I137" i="5"/>
  <c r="J137" i="5"/>
  <c r="K137" i="5"/>
  <c r="L137" i="5"/>
  <c r="H135" i="5"/>
  <c r="I135" i="5"/>
  <c r="J135" i="5"/>
  <c r="K135" i="5"/>
  <c r="L135" i="5"/>
  <c r="H51" i="5"/>
  <c r="I51" i="5"/>
  <c r="J51" i="5"/>
  <c r="K51" i="5"/>
  <c r="L51" i="5"/>
  <c r="H52" i="5"/>
  <c r="I52" i="5"/>
  <c r="J52" i="5"/>
  <c r="K52" i="5"/>
  <c r="L52" i="5"/>
  <c r="H50" i="5"/>
  <c r="I50" i="5"/>
  <c r="J50" i="5"/>
  <c r="K50" i="5"/>
  <c r="L50" i="5"/>
  <c r="L54" i="5"/>
  <c r="L139" i="5"/>
  <c r="L198" i="5"/>
  <c r="H47" i="1"/>
  <c r="I47" i="1"/>
  <c r="J47" i="1"/>
  <c r="K47" i="1"/>
  <c r="L47" i="1"/>
  <c r="G46" i="1"/>
  <c r="H55" i="20"/>
  <c r="G55" i="20"/>
  <c r="F55" i="20"/>
  <c r="H54" i="20"/>
  <c r="G54" i="20"/>
  <c r="H40" i="16"/>
  <c r="I40" i="16"/>
  <c r="J40" i="16"/>
  <c r="K40" i="16"/>
  <c r="L40" i="16"/>
  <c r="D56" i="20"/>
  <c r="H46" i="1"/>
  <c r="I46" i="1"/>
  <c r="F53" i="20" s="1"/>
  <c r="K46" i="1"/>
  <c r="H53" i="20" s="1"/>
  <c r="F54" i="20"/>
  <c r="J46" i="1"/>
  <c r="G53" i="20" s="1"/>
  <c r="AD437" i="11"/>
  <c r="AD436" i="11"/>
  <c r="AD432" i="11"/>
  <c r="AD428" i="11"/>
  <c r="AD424" i="11"/>
  <c r="AD420" i="11"/>
  <c r="AD415" i="11"/>
  <c r="AD414" i="11"/>
  <c r="AD413" i="11"/>
  <c r="Y386" i="11"/>
  <c r="AD375" i="11"/>
  <c r="AD374" i="11"/>
  <c r="AD372" i="11"/>
  <c r="AD370" i="11"/>
  <c r="AD369" i="11"/>
  <c r="AD368" i="11"/>
  <c r="AD366" i="11"/>
  <c r="AD365" i="11"/>
  <c r="AD364" i="11"/>
  <c r="AD362" i="11"/>
  <c r="AD361" i="11"/>
  <c r="AD360" i="11"/>
  <c r="AD358" i="11"/>
  <c r="AD357" i="11"/>
  <c r="AD356" i="11"/>
  <c r="AD353" i="11"/>
  <c r="AD352" i="11"/>
  <c r="AD351" i="11"/>
  <c r="Y324" i="11"/>
  <c r="AD313" i="11"/>
  <c r="AD312" i="11"/>
  <c r="AD311" i="11"/>
  <c r="AD310" i="11"/>
  <c r="AD308" i="11"/>
  <c r="AD307" i="11"/>
  <c r="AD306" i="11"/>
  <c r="AD304" i="11"/>
  <c r="AD303" i="11"/>
  <c r="AD302" i="11"/>
  <c r="AD300" i="11"/>
  <c r="AD299" i="11"/>
  <c r="AD298" i="11"/>
  <c r="AD296" i="11"/>
  <c r="AD295" i="11"/>
  <c r="AD294" i="11"/>
  <c r="AD291" i="11"/>
  <c r="AD290" i="11"/>
  <c r="AD289" i="11"/>
  <c r="AD287" i="11"/>
  <c r="Y262" i="11"/>
  <c r="AD251" i="11"/>
  <c r="AD250" i="11"/>
  <c r="AD249" i="11"/>
  <c r="AD248" i="11"/>
  <c r="AD246" i="11"/>
  <c r="AD245" i="11"/>
  <c r="AD244" i="11"/>
  <c r="AD242" i="11"/>
  <c r="AD241" i="11"/>
  <c r="AD240" i="11"/>
  <c r="AD238" i="11"/>
  <c r="AD237" i="11"/>
  <c r="AD236" i="11"/>
  <c r="AD234" i="11"/>
  <c r="AD233" i="11"/>
  <c r="AD232" i="11"/>
  <c r="AD229" i="11"/>
  <c r="AD228" i="11"/>
  <c r="AD227" i="11"/>
  <c r="AD225" i="11"/>
  <c r="AD223" i="11"/>
  <c r="AD219" i="11"/>
  <c r="AD215" i="11"/>
  <c r="AD211" i="11"/>
  <c r="AD207" i="11"/>
  <c r="AD203" i="11"/>
  <c r="Y200" i="11"/>
  <c r="AD189" i="11"/>
  <c r="AD188" i="11"/>
  <c r="AD187" i="11"/>
  <c r="AD186" i="11"/>
  <c r="AD184" i="11"/>
  <c r="AD183" i="11"/>
  <c r="AD182" i="11"/>
  <c r="AD180" i="11"/>
  <c r="AD179" i="11"/>
  <c r="AD178" i="11"/>
  <c r="AD176" i="11"/>
  <c r="AD175" i="11"/>
  <c r="AD174" i="11"/>
  <c r="AD172" i="11"/>
  <c r="AD171" i="11"/>
  <c r="AD170" i="11"/>
  <c r="AD168" i="11"/>
  <c r="AD167" i="11"/>
  <c r="AD166" i="11"/>
  <c r="AD165" i="11"/>
  <c r="AD164" i="11"/>
  <c r="AD163" i="11"/>
  <c r="AD162" i="11"/>
  <c r="AD161" i="11"/>
  <c r="AD160" i="11"/>
  <c r="AD159" i="11"/>
  <c r="AD158" i="11"/>
  <c r="AD157" i="11"/>
  <c r="AD156" i="11"/>
  <c r="AD155" i="11"/>
  <c r="AD153" i="11"/>
  <c r="AD151" i="11"/>
  <c r="AD149" i="11"/>
  <c r="AD147" i="11"/>
  <c r="AD145" i="11"/>
  <c r="AD143" i="11"/>
  <c r="Y138" i="11"/>
  <c r="AD127" i="11"/>
  <c r="AD126" i="11"/>
  <c r="AD125" i="11"/>
  <c r="AD124" i="11"/>
  <c r="AD123" i="11"/>
  <c r="AD122" i="11"/>
  <c r="AD121" i="11"/>
  <c r="AD120" i="11"/>
  <c r="AD119" i="11"/>
  <c r="AD118" i="11"/>
  <c r="AD117" i="11"/>
  <c r="AD116" i="11"/>
  <c r="AD115" i="11"/>
  <c r="AD114" i="11"/>
  <c r="AD113" i="11"/>
  <c r="AD112" i="11"/>
  <c r="AD111" i="11"/>
  <c r="AD110" i="11"/>
  <c r="AD109" i="11"/>
  <c r="AD108" i="11"/>
  <c r="AD107" i="11"/>
  <c r="AD106" i="11"/>
  <c r="AD105" i="11"/>
  <c r="AD104" i="11"/>
  <c r="AD103" i="11"/>
  <c r="AD102" i="11"/>
  <c r="AD101" i="11"/>
  <c r="AD100" i="11"/>
  <c r="AD99" i="11"/>
  <c r="AD98" i="11"/>
  <c r="AD97" i="11"/>
  <c r="AD96" i="11"/>
  <c r="AD95" i="11"/>
  <c r="AD94" i="11"/>
  <c r="AD93" i="11"/>
  <c r="AD91" i="11"/>
  <c r="AD89" i="11"/>
  <c r="AD87" i="11"/>
  <c r="AD85" i="11"/>
  <c r="AD83" i="11"/>
  <c r="AD81" i="11"/>
  <c r="AD79" i="11"/>
  <c r="Y76" i="11"/>
  <c r="O438" i="11"/>
  <c r="O376" i="11"/>
  <c r="O314" i="11"/>
  <c r="O252" i="11"/>
  <c r="O190" i="11"/>
  <c r="O128" i="11"/>
  <c r="L128" i="11"/>
  <c r="X17" i="11"/>
  <c r="Z17" i="11"/>
  <c r="AD17" i="11"/>
  <c r="AE17" i="11"/>
  <c r="AF17" i="11"/>
  <c r="AG17" i="11"/>
  <c r="X18" i="11"/>
  <c r="Z18" i="11"/>
  <c r="AD18" i="11"/>
  <c r="AE18" i="11"/>
  <c r="AF18" i="11"/>
  <c r="AG18" i="11"/>
  <c r="X19" i="11"/>
  <c r="Z19" i="11"/>
  <c r="AD19" i="11"/>
  <c r="AE19" i="11"/>
  <c r="AF19" i="11"/>
  <c r="AG19" i="11"/>
  <c r="X20" i="11"/>
  <c r="Z20" i="11"/>
  <c r="AD20" i="11"/>
  <c r="AE20" i="11"/>
  <c r="AF20" i="11"/>
  <c r="AG20" i="11"/>
  <c r="X21" i="11"/>
  <c r="Z21" i="11"/>
  <c r="AD21" i="11"/>
  <c r="AE21" i="11"/>
  <c r="AF21" i="11"/>
  <c r="AG21" i="11"/>
  <c r="X22" i="11"/>
  <c r="Z22" i="11"/>
  <c r="AD22" i="11"/>
  <c r="AE22" i="11"/>
  <c r="AF22" i="11"/>
  <c r="AG22" i="11"/>
  <c r="X23" i="11"/>
  <c r="Z23" i="11"/>
  <c r="AD23" i="11"/>
  <c r="AE23" i="11"/>
  <c r="AF23" i="11"/>
  <c r="AG23" i="11"/>
  <c r="X24" i="11"/>
  <c r="Z24" i="11"/>
  <c r="AD24" i="11"/>
  <c r="AE24" i="11"/>
  <c r="AF24" i="11"/>
  <c r="AG24" i="11"/>
  <c r="X25" i="11"/>
  <c r="Z25" i="11"/>
  <c r="AD25" i="11"/>
  <c r="AE25" i="11"/>
  <c r="AF25" i="11"/>
  <c r="AG25" i="11"/>
  <c r="X26" i="11"/>
  <c r="Z26" i="11"/>
  <c r="AD26" i="11"/>
  <c r="AE26" i="11"/>
  <c r="AF26" i="11"/>
  <c r="AG26" i="11"/>
  <c r="X27" i="11"/>
  <c r="Z27" i="11"/>
  <c r="AD27" i="11"/>
  <c r="AE27" i="11"/>
  <c r="AF27" i="11"/>
  <c r="AG27" i="11"/>
  <c r="X28" i="11"/>
  <c r="Z28" i="11"/>
  <c r="AD28" i="11"/>
  <c r="AE28" i="11"/>
  <c r="AF28" i="11"/>
  <c r="AG28" i="11"/>
  <c r="X29" i="11"/>
  <c r="AD29" i="11"/>
  <c r="AE29" i="11"/>
  <c r="AF29" i="11"/>
  <c r="AG29" i="11" s="1"/>
  <c r="X30" i="11"/>
  <c r="AD30" i="11"/>
  <c r="AE30" i="11"/>
  <c r="AF30" i="11"/>
  <c r="AG30" i="11" s="1"/>
  <c r="X31" i="11"/>
  <c r="Z31" i="11" s="1"/>
  <c r="AD31" i="11"/>
  <c r="AE31" i="11"/>
  <c r="AF31" i="11"/>
  <c r="AG31" i="11" s="1"/>
  <c r="X32" i="11"/>
  <c r="AD32" i="11"/>
  <c r="AE32" i="11"/>
  <c r="AF32" i="11"/>
  <c r="AG32" i="11" s="1"/>
  <c r="X33" i="11"/>
  <c r="Z33" i="11" s="1"/>
  <c r="AD33" i="11"/>
  <c r="AE33" i="11"/>
  <c r="AF33" i="11"/>
  <c r="AG33" i="11" s="1"/>
  <c r="X34" i="11"/>
  <c r="AD34" i="11"/>
  <c r="AE34" i="11"/>
  <c r="AF34" i="11"/>
  <c r="AG34" i="11" s="1"/>
  <c r="X35" i="11"/>
  <c r="Z35" i="11" s="1"/>
  <c r="AD35" i="11"/>
  <c r="AE35" i="11"/>
  <c r="AF35" i="11"/>
  <c r="AG35" i="11" s="1"/>
  <c r="X36" i="11"/>
  <c r="AD36" i="11"/>
  <c r="AE36" i="11"/>
  <c r="AF36" i="11"/>
  <c r="AG36" i="11" s="1"/>
  <c r="X37" i="11"/>
  <c r="Z37" i="11" s="1"/>
  <c r="AD37" i="11"/>
  <c r="AE37" i="11"/>
  <c r="AF37" i="11"/>
  <c r="AG37" i="11" s="1"/>
  <c r="X38" i="11"/>
  <c r="AD38" i="11"/>
  <c r="AE38" i="11"/>
  <c r="AF38" i="11"/>
  <c r="AG38" i="11" s="1"/>
  <c r="X39" i="11"/>
  <c r="Z39" i="11" s="1"/>
  <c r="AD39" i="11"/>
  <c r="AE39" i="11"/>
  <c r="AF39" i="11"/>
  <c r="AG39" i="11" s="1"/>
  <c r="X40" i="11"/>
  <c r="AD40" i="11"/>
  <c r="AE40" i="11"/>
  <c r="AF40" i="11"/>
  <c r="AG40" i="11" s="1"/>
  <c r="X41" i="11"/>
  <c r="Z41" i="11" s="1"/>
  <c r="AD41" i="11"/>
  <c r="AE41" i="11"/>
  <c r="AF41" i="11"/>
  <c r="AG41" i="11" s="1"/>
  <c r="X42" i="11"/>
  <c r="AD42" i="11"/>
  <c r="AE42" i="11"/>
  <c r="AF42" i="11"/>
  <c r="AG42" i="11" s="1"/>
  <c r="X43" i="11"/>
  <c r="Z43" i="11" s="1"/>
  <c r="AD43" i="11"/>
  <c r="AE43" i="11"/>
  <c r="AF43" i="11"/>
  <c r="AG43" i="11" s="1"/>
  <c r="X44" i="11"/>
  <c r="AD44" i="11"/>
  <c r="AE44" i="11"/>
  <c r="AF44" i="11"/>
  <c r="AG44" i="11" s="1"/>
  <c r="X45" i="11"/>
  <c r="Z45" i="11" s="1"/>
  <c r="AD45" i="11"/>
  <c r="AE45" i="11"/>
  <c r="AF45" i="11"/>
  <c r="AG45" i="11" s="1"/>
  <c r="X46" i="11"/>
  <c r="AD46" i="11"/>
  <c r="AE46" i="11"/>
  <c r="AF46" i="11"/>
  <c r="AG46" i="11" s="1"/>
  <c r="X47" i="11"/>
  <c r="Z47" i="11" s="1"/>
  <c r="AD47" i="11"/>
  <c r="AE47" i="11"/>
  <c r="AF47" i="11"/>
  <c r="AG47" i="11" s="1"/>
  <c r="X48" i="11"/>
  <c r="AD48" i="11"/>
  <c r="AE48" i="11"/>
  <c r="AF48" i="11"/>
  <c r="AG48" i="11" s="1"/>
  <c r="X49" i="11"/>
  <c r="Z49" i="11" s="1"/>
  <c r="AD49" i="11"/>
  <c r="AE49" i="11"/>
  <c r="AF49" i="11"/>
  <c r="AG49" i="11" s="1"/>
  <c r="X50" i="11"/>
  <c r="AD50" i="11"/>
  <c r="AE50" i="11"/>
  <c r="AF50" i="11"/>
  <c r="AG50" i="11" s="1"/>
  <c r="X51" i="11"/>
  <c r="Z51" i="11" s="1"/>
  <c r="AD51" i="11"/>
  <c r="AE51" i="11"/>
  <c r="AF51" i="11"/>
  <c r="AG51" i="11" s="1"/>
  <c r="X52" i="11"/>
  <c r="AD52" i="11"/>
  <c r="AE52" i="11"/>
  <c r="AF52" i="11"/>
  <c r="AG52" i="11" s="1"/>
  <c r="X53" i="11"/>
  <c r="Z53" i="11" s="1"/>
  <c r="AD53" i="11"/>
  <c r="AE53" i="11"/>
  <c r="AF53" i="11"/>
  <c r="AG53" i="11" s="1"/>
  <c r="X54" i="11"/>
  <c r="AD54" i="11"/>
  <c r="AE54" i="11"/>
  <c r="AF54" i="11"/>
  <c r="AG54" i="11" s="1"/>
  <c r="X55" i="11"/>
  <c r="Z55" i="11" s="1"/>
  <c r="AC55" i="11"/>
  <c r="AD55" i="11"/>
  <c r="AE55" i="11"/>
  <c r="AF55" i="11"/>
  <c r="AG55" i="11"/>
  <c r="X56" i="11"/>
  <c r="Z56" i="11"/>
  <c r="AD56" i="11"/>
  <c r="AE56" i="11"/>
  <c r="AF56" i="11"/>
  <c r="AG56" i="11"/>
  <c r="X57" i="11"/>
  <c r="Z57" i="11"/>
  <c r="AD57" i="11"/>
  <c r="AE57" i="11"/>
  <c r="AF57" i="11"/>
  <c r="AG57" i="11"/>
  <c r="X58" i="11"/>
  <c r="Z58" i="11"/>
  <c r="AD58" i="11"/>
  <c r="AE58" i="11"/>
  <c r="AF58" i="11"/>
  <c r="AG58" i="11"/>
  <c r="X59" i="11"/>
  <c r="Z59" i="11"/>
  <c r="AD59" i="11"/>
  <c r="AE59" i="11"/>
  <c r="AF59" i="11"/>
  <c r="AG59" i="11"/>
  <c r="X60" i="11"/>
  <c r="Z60" i="11"/>
  <c r="AD60" i="11"/>
  <c r="AE60" i="11"/>
  <c r="AF60" i="11"/>
  <c r="AG60" i="11"/>
  <c r="X61" i="11"/>
  <c r="Z61" i="11"/>
  <c r="AD61" i="11"/>
  <c r="AE61" i="11"/>
  <c r="AF61" i="11"/>
  <c r="AG61" i="11"/>
  <c r="X62" i="11"/>
  <c r="Z62" i="11"/>
  <c r="AD62" i="11"/>
  <c r="AE62" i="11"/>
  <c r="AF62" i="11"/>
  <c r="AG62" i="11"/>
  <c r="X63" i="11"/>
  <c r="Z63" i="11"/>
  <c r="AD63" i="11"/>
  <c r="AE63" i="11"/>
  <c r="AF63" i="11"/>
  <c r="AG63" i="11"/>
  <c r="X64" i="11"/>
  <c r="Z64" i="11"/>
  <c r="AD64" i="11"/>
  <c r="AE64" i="11"/>
  <c r="AF64" i="11"/>
  <c r="AG64" i="11"/>
  <c r="X65" i="11"/>
  <c r="Z65" i="11"/>
  <c r="AD65" i="11"/>
  <c r="AE65" i="11"/>
  <c r="AF65" i="11"/>
  <c r="AG65" i="11"/>
  <c r="N17" i="11"/>
  <c r="N18" i="11"/>
  <c r="AC18" i="11" s="1"/>
  <c r="N19" i="11"/>
  <c r="N20" i="11"/>
  <c r="AC20" i="11"/>
  <c r="N21" i="11"/>
  <c r="N22" i="11"/>
  <c r="AC22" i="11" s="1"/>
  <c r="N23" i="11"/>
  <c r="N24" i="11"/>
  <c r="N25" i="11"/>
  <c r="AC25" i="11" s="1"/>
  <c r="N26" i="11"/>
  <c r="AC26" i="11"/>
  <c r="N27" i="11"/>
  <c r="N28" i="11"/>
  <c r="AC28" i="11" s="1"/>
  <c r="N29" i="11"/>
  <c r="N30" i="11"/>
  <c r="AC30" i="11"/>
  <c r="N31" i="11"/>
  <c r="N32" i="11"/>
  <c r="N33" i="11"/>
  <c r="N34" i="11"/>
  <c r="AC34" i="11" s="1"/>
  <c r="N35" i="11"/>
  <c r="N36" i="11"/>
  <c r="AC36" i="11"/>
  <c r="N37" i="11"/>
  <c r="N38" i="11"/>
  <c r="AC38" i="11" s="1"/>
  <c r="N39" i="11"/>
  <c r="AC39" i="11" s="1"/>
  <c r="N40" i="11"/>
  <c r="N41" i="11"/>
  <c r="N42" i="11"/>
  <c r="AC42" i="11"/>
  <c r="N43" i="11"/>
  <c r="N44" i="11"/>
  <c r="AC44" i="11" s="1"/>
  <c r="N45" i="11"/>
  <c r="AC45" i="11" s="1"/>
  <c r="N46" i="11"/>
  <c r="AC46" i="11" s="1"/>
  <c r="N47" i="11"/>
  <c r="AC47" i="11" s="1"/>
  <c r="N48" i="11"/>
  <c r="N49" i="11"/>
  <c r="N50" i="11"/>
  <c r="AC50" i="11"/>
  <c r="N51" i="11"/>
  <c r="N52" i="11"/>
  <c r="AC52" i="11" s="1"/>
  <c r="N53" i="11"/>
  <c r="AC53" i="11" s="1"/>
  <c r="N54" i="11"/>
  <c r="AC54" i="11"/>
  <c r="N55" i="11"/>
  <c r="N56" i="11"/>
  <c r="AC56" i="11" s="1"/>
  <c r="N57" i="11"/>
  <c r="N58" i="11"/>
  <c r="AC58" i="11" s="1"/>
  <c r="N59" i="11"/>
  <c r="AC59" i="11" s="1"/>
  <c r="N60" i="11"/>
  <c r="AC60" i="11"/>
  <c r="N61" i="11"/>
  <c r="N62" i="11"/>
  <c r="AC62" i="11" s="1"/>
  <c r="N63" i="11"/>
  <c r="N64" i="11"/>
  <c r="N65" i="11"/>
  <c r="AC65" i="11" s="1"/>
  <c r="AF16" i="11"/>
  <c r="AF16" i="9"/>
  <c r="AG16" i="9" s="1"/>
  <c r="AE16" i="11"/>
  <c r="AE16" i="9"/>
  <c r="AD16" i="11"/>
  <c r="AC16" i="11"/>
  <c r="N16" i="9"/>
  <c r="P16" i="9"/>
  <c r="X16" i="11"/>
  <c r="Z16" i="11"/>
  <c r="X16" i="9"/>
  <c r="Y21" i="11"/>
  <c r="J129" i="10"/>
  <c r="J130" i="10"/>
  <c r="J131" i="10"/>
  <c r="J132" i="10"/>
  <c r="J133" i="10"/>
  <c r="J134" i="10"/>
  <c r="J135" i="10"/>
  <c r="J136" i="10"/>
  <c r="Q136" i="10" s="1"/>
  <c r="J137" i="10"/>
  <c r="J138" i="10"/>
  <c r="J139" i="10"/>
  <c r="J251" i="10" s="1"/>
  <c r="J140" i="10"/>
  <c r="J141" i="10"/>
  <c r="Q141" i="10" s="1"/>
  <c r="J142" i="10"/>
  <c r="J143" i="10"/>
  <c r="J144" i="10"/>
  <c r="R144" i="10" s="1"/>
  <c r="J145" i="10"/>
  <c r="J146" i="10"/>
  <c r="P146" i="10" s="1"/>
  <c r="Q146" i="10"/>
  <c r="J147" i="10"/>
  <c r="J259" i="10" s="1"/>
  <c r="J148" i="10"/>
  <c r="J149" i="10"/>
  <c r="N149" i="10" s="1"/>
  <c r="J150" i="10"/>
  <c r="J151" i="10"/>
  <c r="N151" i="10" s="1"/>
  <c r="J152" i="10"/>
  <c r="J153" i="10"/>
  <c r="J154" i="10"/>
  <c r="J155" i="10"/>
  <c r="N155" i="10" s="1"/>
  <c r="AC155" i="10" s="1"/>
  <c r="J156" i="10"/>
  <c r="J157" i="10"/>
  <c r="J158" i="10"/>
  <c r="J270" i="10" s="1"/>
  <c r="J159" i="10"/>
  <c r="R159" i="10" s="1"/>
  <c r="J160" i="10"/>
  <c r="J161" i="10"/>
  <c r="J162" i="10"/>
  <c r="J163" i="10"/>
  <c r="R163" i="10" s="1"/>
  <c r="J164" i="10"/>
  <c r="J165" i="10"/>
  <c r="J166" i="10"/>
  <c r="J167" i="10"/>
  <c r="J168" i="10"/>
  <c r="R168" i="10" s="1"/>
  <c r="J169" i="10"/>
  <c r="J170" i="10"/>
  <c r="J171" i="10"/>
  <c r="N171" i="10" s="1"/>
  <c r="J172" i="10"/>
  <c r="R172" i="10" s="1"/>
  <c r="J173" i="10"/>
  <c r="J174" i="10"/>
  <c r="J175" i="10"/>
  <c r="R175" i="10" s="1"/>
  <c r="J176" i="10"/>
  <c r="R176" i="10" s="1"/>
  <c r="J177" i="10"/>
  <c r="N177" i="10" s="1"/>
  <c r="J178" i="10"/>
  <c r="J290" i="10" s="1"/>
  <c r="J179" i="10"/>
  <c r="J180" i="10"/>
  <c r="R180" i="10" s="1"/>
  <c r="J181" i="10"/>
  <c r="R181" i="10" s="1"/>
  <c r="J182" i="10"/>
  <c r="R182" i="10" s="1"/>
  <c r="J183" i="10"/>
  <c r="J184" i="10"/>
  <c r="J185" i="10"/>
  <c r="J186" i="10"/>
  <c r="J298" i="10" s="1"/>
  <c r="J187" i="10"/>
  <c r="R187" i="10" s="1"/>
  <c r="J188" i="10"/>
  <c r="R188" i="10" s="1"/>
  <c r="J189" i="10"/>
  <c r="J190" i="10"/>
  <c r="J191" i="10"/>
  <c r="R191" i="10" s="1"/>
  <c r="J192" i="10"/>
  <c r="N192" i="10" s="1"/>
  <c r="J193" i="10"/>
  <c r="J194" i="10"/>
  <c r="J195" i="10"/>
  <c r="R195" i="10" s="1"/>
  <c r="J196" i="10"/>
  <c r="J197" i="10"/>
  <c r="J198" i="10"/>
  <c r="J199" i="10"/>
  <c r="R199" i="10" s="1"/>
  <c r="J200" i="10"/>
  <c r="J201" i="10"/>
  <c r="J202" i="10"/>
  <c r="J203" i="10"/>
  <c r="J204" i="10"/>
  <c r="R204" i="10" s="1"/>
  <c r="J205" i="10"/>
  <c r="J206" i="10"/>
  <c r="J207" i="10"/>
  <c r="J208" i="10"/>
  <c r="R208" i="10" s="1"/>
  <c r="J209" i="10"/>
  <c r="J210" i="10"/>
  <c r="J211" i="10"/>
  <c r="R211" i="10" s="1"/>
  <c r="J212" i="10"/>
  <c r="R212" i="10" s="1"/>
  <c r="J213" i="10"/>
  <c r="R213" i="10" s="1"/>
  <c r="J214" i="10"/>
  <c r="J215" i="10"/>
  <c r="J216" i="10"/>
  <c r="R216" i="10" s="1"/>
  <c r="J217" i="10"/>
  <c r="R217" i="10" s="1"/>
  <c r="J218" i="10"/>
  <c r="J219" i="10"/>
  <c r="R219" i="10" s="1"/>
  <c r="J220" i="10"/>
  <c r="R220" i="10" s="1"/>
  <c r="J221" i="10"/>
  <c r="J333" i="10" s="1"/>
  <c r="J222" i="10"/>
  <c r="J223" i="10"/>
  <c r="J224" i="10"/>
  <c r="J225" i="10"/>
  <c r="R225" i="10" s="1"/>
  <c r="J226" i="10"/>
  <c r="J227" i="10"/>
  <c r="J128" i="10"/>
  <c r="J240" i="10"/>
  <c r="J352" i="10" s="1"/>
  <c r="N218" i="10"/>
  <c r="N160" i="10"/>
  <c r="N148" i="10"/>
  <c r="P141" i="10"/>
  <c r="N137" i="10"/>
  <c r="Y686" i="10"/>
  <c r="Y574" i="10"/>
  <c r="Y462" i="10"/>
  <c r="AD436" i="10"/>
  <c r="Y350" i="10"/>
  <c r="AD325" i="10"/>
  <c r="AD324" i="10"/>
  <c r="AD317" i="10"/>
  <c r="AD312" i="10"/>
  <c r="AD309" i="10"/>
  <c r="AD256" i="10"/>
  <c r="Y238" i="10"/>
  <c r="AD213" i="10"/>
  <c r="AD212" i="10"/>
  <c r="AD205" i="10"/>
  <c r="AD204" i="10"/>
  <c r="AD200" i="10"/>
  <c r="AD197" i="10"/>
  <c r="AD189" i="10"/>
  <c r="AD185" i="10"/>
  <c r="AD177" i="10"/>
  <c r="AD173" i="10"/>
  <c r="AD165" i="10"/>
  <c r="AD161" i="10"/>
  <c r="AD151" i="10"/>
  <c r="AD147" i="10"/>
  <c r="AD144" i="10"/>
  <c r="AD141" i="10"/>
  <c r="AD133" i="10"/>
  <c r="AD130" i="10"/>
  <c r="AD129" i="10"/>
  <c r="Y126" i="10"/>
  <c r="X17" i="10"/>
  <c r="Z17" i="10"/>
  <c r="AD17" i="10"/>
  <c r="AE17" i="10"/>
  <c r="AF17" i="10"/>
  <c r="AG17" i="10" s="1"/>
  <c r="X18" i="10"/>
  <c r="AD18" i="10"/>
  <c r="AE18" i="10"/>
  <c r="AF18" i="10"/>
  <c r="AG18" i="10" s="1"/>
  <c r="X19" i="10"/>
  <c r="Z19" i="10" s="1"/>
  <c r="AD19" i="10"/>
  <c r="AE19" i="10"/>
  <c r="AF19" i="10"/>
  <c r="AG19" i="10" s="1"/>
  <c r="X20" i="10"/>
  <c r="Z20" i="10" s="1"/>
  <c r="AD20" i="10"/>
  <c r="AE20" i="10"/>
  <c r="AF20" i="10"/>
  <c r="AG20" i="10" s="1"/>
  <c r="X21" i="10"/>
  <c r="Z21" i="10" s="1"/>
  <c r="AD21" i="10"/>
  <c r="AE21" i="10"/>
  <c r="AF21" i="10"/>
  <c r="AG21" i="10" s="1"/>
  <c r="X22" i="10"/>
  <c r="Z22" i="10"/>
  <c r="AD22" i="10"/>
  <c r="AE22" i="10"/>
  <c r="AF22" i="10"/>
  <c r="AG22" i="10"/>
  <c r="X23" i="10"/>
  <c r="Z23" i="10" s="1"/>
  <c r="AD23" i="10"/>
  <c r="AE23" i="10"/>
  <c r="AF23" i="10"/>
  <c r="AG23" i="10" s="1"/>
  <c r="X24" i="10"/>
  <c r="Z24" i="10" s="1"/>
  <c r="AD24" i="10"/>
  <c r="AE24" i="10"/>
  <c r="AF24" i="10"/>
  <c r="AG24" i="10" s="1"/>
  <c r="X25" i="10"/>
  <c r="Z25" i="10" s="1"/>
  <c r="AD25" i="10"/>
  <c r="AE25" i="10"/>
  <c r="AF25" i="10"/>
  <c r="AG25" i="10" s="1"/>
  <c r="X26" i="10"/>
  <c r="Z26" i="10"/>
  <c r="AD26" i="10"/>
  <c r="AE26" i="10"/>
  <c r="AF26" i="10"/>
  <c r="AG26" i="10"/>
  <c r="X27" i="10"/>
  <c r="AD27" i="10"/>
  <c r="AE27" i="10"/>
  <c r="AF27" i="10"/>
  <c r="AG27" i="10" s="1"/>
  <c r="X28" i="10"/>
  <c r="AD28" i="10"/>
  <c r="AE28" i="10"/>
  <c r="AF28" i="10"/>
  <c r="AG28" i="10" s="1"/>
  <c r="X29" i="10"/>
  <c r="Z29" i="10" s="1"/>
  <c r="AD29" i="10"/>
  <c r="AE29" i="10"/>
  <c r="AF29" i="10"/>
  <c r="AG29" i="10" s="1"/>
  <c r="X30" i="10"/>
  <c r="Z30" i="10" s="1"/>
  <c r="AD30" i="10"/>
  <c r="AE30" i="10"/>
  <c r="AF30" i="10"/>
  <c r="AG30" i="10" s="1"/>
  <c r="X31" i="10"/>
  <c r="Z31" i="10" s="1"/>
  <c r="AD31" i="10"/>
  <c r="AE31" i="10"/>
  <c r="AF31" i="10"/>
  <c r="AG31" i="10" s="1"/>
  <c r="X32" i="10"/>
  <c r="Z32" i="10" s="1"/>
  <c r="AD32" i="10"/>
  <c r="AE32" i="10"/>
  <c r="AF32" i="10"/>
  <c r="AG32" i="10" s="1"/>
  <c r="X33" i="10"/>
  <c r="Z33" i="10" s="1"/>
  <c r="AD33" i="10"/>
  <c r="AE33" i="10"/>
  <c r="AF33" i="10"/>
  <c r="AG33" i="10" s="1"/>
  <c r="X34" i="10"/>
  <c r="AD34" i="10"/>
  <c r="AE34" i="10"/>
  <c r="AF34" i="10"/>
  <c r="AG34" i="10" s="1"/>
  <c r="X35" i="10"/>
  <c r="AD35" i="10"/>
  <c r="AE35" i="10"/>
  <c r="AF35" i="10"/>
  <c r="AG35" i="10"/>
  <c r="X36" i="10"/>
  <c r="Z36" i="10" s="1"/>
  <c r="AD36" i="10"/>
  <c r="AE36" i="10"/>
  <c r="AF36" i="10"/>
  <c r="AG36" i="10" s="1"/>
  <c r="X37" i="10"/>
  <c r="Z37" i="10" s="1"/>
  <c r="AD37" i="10"/>
  <c r="AE37" i="10"/>
  <c r="AF37" i="10"/>
  <c r="AG37" i="10" s="1"/>
  <c r="X38" i="10"/>
  <c r="Z38" i="10" s="1"/>
  <c r="AD38" i="10"/>
  <c r="AE38" i="10"/>
  <c r="AF38" i="10"/>
  <c r="AG38" i="10" s="1"/>
  <c r="X39" i="10"/>
  <c r="Z39" i="10"/>
  <c r="AD39" i="10"/>
  <c r="AE39" i="10"/>
  <c r="AF39" i="10"/>
  <c r="AG39" i="10"/>
  <c r="X40" i="10"/>
  <c r="Z40" i="10" s="1"/>
  <c r="AD40" i="10"/>
  <c r="AE40" i="10"/>
  <c r="AF40" i="10"/>
  <c r="AG40" i="10" s="1"/>
  <c r="X41" i="10"/>
  <c r="Z41" i="10" s="1"/>
  <c r="AD41" i="10"/>
  <c r="AE41" i="10"/>
  <c r="AF41" i="10"/>
  <c r="AG41" i="10" s="1"/>
  <c r="X42" i="10"/>
  <c r="Z42" i="10" s="1"/>
  <c r="AD42" i="10"/>
  <c r="AE42" i="10"/>
  <c r="AF42" i="10"/>
  <c r="AG42" i="10" s="1"/>
  <c r="X43" i="10"/>
  <c r="AD43" i="10"/>
  <c r="AE43" i="10"/>
  <c r="AF43" i="10"/>
  <c r="AG43" i="10" s="1"/>
  <c r="X44" i="10"/>
  <c r="Z44" i="10"/>
  <c r="AD44" i="10"/>
  <c r="AE44" i="10"/>
  <c r="AF44" i="10"/>
  <c r="AG44" i="10"/>
  <c r="X45" i="10"/>
  <c r="Z45" i="10" s="1"/>
  <c r="AD45" i="10"/>
  <c r="AE45" i="10"/>
  <c r="AF45" i="10"/>
  <c r="AG45" i="10" s="1"/>
  <c r="X46" i="10"/>
  <c r="Z46" i="10" s="1"/>
  <c r="AD46" i="10"/>
  <c r="AE46" i="10"/>
  <c r="AF46" i="10"/>
  <c r="AG46" i="10" s="1"/>
  <c r="X47" i="10"/>
  <c r="AD47" i="10"/>
  <c r="AE47" i="10"/>
  <c r="AF47" i="10"/>
  <c r="AG47" i="10" s="1"/>
  <c r="X48" i="10"/>
  <c r="Z48" i="10" s="1"/>
  <c r="AD48" i="10"/>
  <c r="AE48" i="10"/>
  <c r="AF48" i="10"/>
  <c r="AG48" i="10" s="1"/>
  <c r="X49" i="10"/>
  <c r="AD49" i="10"/>
  <c r="AE49" i="10"/>
  <c r="AF49" i="10"/>
  <c r="AG49" i="10" s="1"/>
  <c r="X50" i="10"/>
  <c r="Z50" i="10" s="1"/>
  <c r="AD50" i="10"/>
  <c r="AE50" i="10"/>
  <c r="AF50" i="10"/>
  <c r="AG50" i="10" s="1"/>
  <c r="X51" i="10"/>
  <c r="AD51" i="10"/>
  <c r="AE51" i="10"/>
  <c r="AF51" i="10"/>
  <c r="AG51" i="10" s="1"/>
  <c r="X52" i="10"/>
  <c r="Z52" i="10"/>
  <c r="AD52" i="10"/>
  <c r="AE52" i="10"/>
  <c r="AF52" i="10"/>
  <c r="AG52" i="10"/>
  <c r="X53" i="10"/>
  <c r="Z53" i="10" s="1"/>
  <c r="AD53" i="10"/>
  <c r="AE53" i="10"/>
  <c r="AF53" i="10"/>
  <c r="AG53" i="10" s="1"/>
  <c r="X54" i="10"/>
  <c r="AD54" i="10"/>
  <c r="AE54" i="10"/>
  <c r="AF54" i="10"/>
  <c r="AG54" i="10" s="1"/>
  <c r="X55" i="10"/>
  <c r="Z55" i="10" s="1"/>
  <c r="AD55" i="10"/>
  <c r="AE55" i="10"/>
  <c r="AF55" i="10"/>
  <c r="AG55" i="10" s="1"/>
  <c r="X56" i="10"/>
  <c r="AD56" i="10"/>
  <c r="AE56" i="10"/>
  <c r="AF56" i="10"/>
  <c r="AG56" i="10" s="1"/>
  <c r="X57" i="10"/>
  <c r="Z57" i="10" s="1"/>
  <c r="AD57" i="10"/>
  <c r="AE57" i="10"/>
  <c r="AF57" i="10"/>
  <c r="AG57" i="10" s="1"/>
  <c r="X58" i="10"/>
  <c r="Z58" i="10" s="1"/>
  <c r="AD58" i="10"/>
  <c r="AE58" i="10"/>
  <c r="AF58" i="10"/>
  <c r="AG58" i="10" s="1"/>
  <c r="X59" i="10"/>
  <c r="Z59" i="10" s="1"/>
  <c r="AD59" i="10"/>
  <c r="AE59" i="10"/>
  <c r="AF59" i="10"/>
  <c r="AG59" i="10"/>
  <c r="X60" i="10"/>
  <c r="AD60" i="10"/>
  <c r="AE60" i="10"/>
  <c r="AF60" i="10"/>
  <c r="AG60" i="10" s="1"/>
  <c r="X61" i="10"/>
  <c r="Z61" i="10" s="1"/>
  <c r="AD61" i="10"/>
  <c r="AE61" i="10"/>
  <c r="AF61" i="10"/>
  <c r="AG61" i="10" s="1"/>
  <c r="X62" i="10"/>
  <c r="AD62" i="10"/>
  <c r="AE62" i="10"/>
  <c r="AF62" i="10"/>
  <c r="AG62" i="10" s="1"/>
  <c r="X63" i="10"/>
  <c r="Z63" i="10" s="1"/>
  <c r="AD63" i="10"/>
  <c r="AE63" i="10"/>
  <c r="AF63" i="10"/>
  <c r="AG63" i="10" s="1"/>
  <c r="X64" i="10"/>
  <c r="AD64" i="10"/>
  <c r="AE64" i="10"/>
  <c r="AF64" i="10"/>
  <c r="AG64" i="10" s="1"/>
  <c r="X65" i="10"/>
  <c r="Z65" i="10" s="1"/>
  <c r="AD65" i="10"/>
  <c r="AE65" i="10"/>
  <c r="AF65" i="10"/>
  <c r="AG65" i="10" s="1"/>
  <c r="X66" i="10"/>
  <c r="AD66" i="10"/>
  <c r="AE66" i="10"/>
  <c r="AF66" i="10"/>
  <c r="AG66" i="10" s="1"/>
  <c r="X67" i="10"/>
  <c r="AD67" i="10"/>
  <c r="AE67" i="10"/>
  <c r="AF67" i="10"/>
  <c r="AG67" i="10" s="1"/>
  <c r="X68" i="10"/>
  <c r="AD68" i="10"/>
  <c r="AE68" i="10"/>
  <c r="AF68" i="10"/>
  <c r="AG68" i="10"/>
  <c r="X69" i="10"/>
  <c r="Z69" i="10" s="1"/>
  <c r="AD69" i="10"/>
  <c r="AE69" i="10"/>
  <c r="AF69" i="10"/>
  <c r="AG69" i="10" s="1"/>
  <c r="X70" i="10"/>
  <c r="AD70" i="10"/>
  <c r="AE70" i="10"/>
  <c r="AF70" i="10"/>
  <c r="AG70" i="10" s="1"/>
  <c r="X71" i="10"/>
  <c r="Z71" i="10"/>
  <c r="AD71" i="10"/>
  <c r="AE71" i="10"/>
  <c r="AF71" i="10"/>
  <c r="AG71" i="10"/>
  <c r="X72" i="10"/>
  <c r="Z72" i="10" s="1"/>
  <c r="AD72" i="10"/>
  <c r="AE72" i="10"/>
  <c r="AF72" i="10"/>
  <c r="AG72" i="10" s="1"/>
  <c r="X73" i="10"/>
  <c r="Z73" i="10" s="1"/>
  <c r="AD73" i="10"/>
  <c r="AE73" i="10"/>
  <c r="AF73" i="10"/>
  <c r="AG73" i="10" s="1"/>
  <c r="X74" i="10"/>
  <c r="AD74" i="10"/>
  <c r="AE74" i="10"/>
  <c r="AF74" i="10"/>
  <c r="AG74" i="10" s="1"/>
  <c r="X75" i="10"/>
  <c r="Z75" i="10" s="1"/>
  <c r="AD75" i="10"/>
  <c r="AE75" i="10"/>
  <c r="AF75" i="10"/>
  <c r="AG75" i="10" s="1"/>
  <c r="X76" i="10"/>
  <c r="AD76" i="10"/>
  <c r="AE76" i="10"/>
  <c r="AF76" i="10"/>
  <c r="AG76" i="10" s="1"/>
  <c r="X77" i="10"/>
  <c r="Z77" i="10" s="1"/>
  <c r="AD77" i="10"/>
  <c r="AE77" i="10"/>
  <c r="AF77" i="10"/>
  <c r="AG77" i="10" s="1"/>
  <c r="X78" i="10"/>
  <c r="AD78" i="10"/>
  <c r="AE78" i="10"/>
  <c r="AF78" i="10"/>
  <c r="AG78" i="10"/>
  <c r="X79" i="10"/>
  <c r="Z79" i="10" s="1"/>
  <c r="AD79" i="10"/>
  <c r="AE79" i="10"/>
  <c r="AF79" i="10"/>
  <c r="AG79" i="10" s="1"/>
  <c r="X80" i="10"/>
  <c r="AD80" i="10"/>
  <c r="AE80" i="10"/>
  <c r="AF80" i="10"/>
  <c r="AG80" i="10" s="1"/>
  <c r="X81" i="10"/>
  <c r="AD81" i="10"/>
  <c r="AE81" i="10"/>
  <c r="AF81" i="10"/>
  <c r="AG81" i="10" s="1"/>
  <c r="X82" i="10"/>
  <c r="Z82" i="10" s="1"/>
  <c r="AD82" i="10"/>
  <c r="AE82" i="10"/>
  <c r="AF82" i="10"/>
  <c r="AG82" i="10"/>
  <c r="X83" i="10"/>
  <c r="AD83" i="10"/>
  <c r="AE83" i="10"/>
  <c r="AF83" i="10"/>
  <c r="AG83" i="10" s="1"/>
  <c r="X84" i="10"/>
  <c r="AD84" i="10"/>
  <c r="AE84" i="10"/>
  <c r="AF84" i="10"/>
  <c r="AG84" i="10" s="1"/>
  <c r="X85" i="10"/>
  <c r="AD85" i="10"/>
  <c r="AE85" i="10"/>
  <c r="AF85" i="10"/>
  <c r="AG85" i="10" s="1"/>
  <c r="X86" i="10"/>
  <c r="AD86" i="10"/>
  <c r="AE86" i="10"/>
  <c r="AF86" i="10"/>
  <c r="AG86" i="10" s="1"/>
  <c r="X87" i="10"/>
  <c r="AD87" i="10"/>
  <c r="AE87" i="10"/>
  <c r="AF87" i="10"/>
  <c r="AG87" i="10" s="1"/>
  <c r="X88" i="10"/>
  <c r="AD88" i="10"/>
  <c r="AE88" i="10"/>
  <c r="AF88" i="10"/>
  <c r="AG88" i="10" s="1"/>
  <c r="X89" i="10"/>
  <c r="Z89" i="10" s="1"/>
  <c r="AD89" i="10"/>
  <c r="AE89" i="10"/>
  <c r="AF89" i="10"/>
  <c r="AG89" i="10" s="1"/>
  <c r="X90" i="10"/>
  <c r="AD90" i="10"/>
  <c r="AE90" i="10"/>
  <c r="AF90" i="10"/>
  <c r="AG90" i="10" s="1"/>
  <c r="X91" i="10"/>
  <c r="AD91" i="10"/>
  <c r="AE91" i="10"/>
  <c r="AF91" i="10"/>
  <c r="AG91" i="10" s="1"/>
  <c r="X92" i="10"/>
  <c r="AD92" i="10"/>
  <c r="AE92" i="10"/>
  <c r="AF92" i="10"/>
  <c r="AG92" i="10" s="1"/>
  <c r="X93" i="10"/>
  <c r="Z93" i="10"/>
  <c r="AD93" i="10"/>
  <c r="AE93" i="10"/>
  <c r="AF93" i="10"/>
  <c r="AG93" i="10"/>
  <c r="X94" i="10"/>
  <c r="AD94" i="10"/>
  <c r="AE94" i="10"/>
  <c r="AF94" i="10"/>
  <c r="AG94" i="10" s="1"/>
  <c r="X95" i="10"/>
  <c r="Z95" i="10" s="1"/>
  <c r="AD95" i="10"/>
  <c r="AE95" i="10"/>
  <c r="AF95" i="10"/>
  <c r="AG95" i="10" s="1"/>
  <c r="X96" i="10"/>
  <c r="Z96" i="10" s="1"/>
  <c r="AD96" i="10"/>
  <c r="AE96" i="10"/>
  <c r="AF96" i="10"/>
  <c r="AG96" i="10" s="1"/>
  <c r="X97" i="10"/>
  <c r="Z97" i="10" s="1"/>
  <c r="AD97" i="10"/>
  <c r="AE97" i="10"/>
  <c r="AF97" i="10"/>
  <c r="AG97" i="10" s="1"/>
  <c r="X98" i="10"/>
  <c r="AD98" i="10"/>
  <c r="AE98" i="10"/>
  <c r="AF98" i="10"/>
  <c r="AG98" i="10" s="1"/>
  <c r="X99" i="10"/>
  <c r="AD99" i="10"/>
  <c r="AE99" i="10"/>
  <c r="AF99" i="10"/>
  <c r="AG99" i="10" s="1"/>
  <c r="X100" i="10"/>
  <c r="Z100" i="10" s="1"/>
  <c r="AD100" i="10"/>
  <c r="AE100" i="10"/>
  <c r="AF100" i="10"/>
  <c r="AG100" i="10" s="1"/>
  <c r="X101" i="10"/>
  <c r="Z101" i="10" s="1"/>
  <c r="AD101" i="10"/>
  <c r="AE101" i="10"/>
  <c r="AF101" i="10"/>
  <c r="AG101" i="10" s="1"/>
  <c r="X102" i="10"/>
  <c r="AD102" i="10"/>
  <c r="AE102" i="10"/>
  <c r="AF102" i="10"/>
  <c r="AG102" i="10" s="1"/>
  <c r="X103" i="10"/>
  <c r="Z103" i="10" s="1"/>
  <c r="AD103" i="10"/>
  <c r="AE103" i="10"/>
  <c r="AF103" i="10"/>
  <c r="AG103" i="10" s="1"/>
  <c r="X104" i="10"/>
  <c r="Z104" i="10" s="1"/>
  <c r="AD104" i="10"/>
  <c r="AE104" i="10"/>
  <c r="AF104" i="10"/>
  <c r="AG104" i="10" s="1"/>
  <c r="X105" i="10"/>
  <c r="Z105" i="10" s="1"/>
  <c r="AD105" i="10"/>
  <c r="AE105" i="10"/>
  <c r="AF105" i="10"/>
  <c r="AG105" i="10" s="1"/>
  <c r="X106" i="10"/>
  <c r="Z106" i="10"/>
  <c r="AD106" i="10"/>
  <c r="AE106" i="10"/>
  <c r="AF106" i="10"/>
  <c r="AG106" i="10"/>
  <c r="X107" i="10"/>
  <c r="Z107" i="10" s="1"/>
  <c r="AD107" i="10"/>
  <c r="AE107" i="10"/>
  <c r="AF107" i="10"/>
  <c r="AG107" i="10" s="1"/>
  <c r="X108" i="10"/>
  <c r="Z108" i="10" s="1"/>
  <c r="AD108" i="10"/>
  <c r="AE108" i="10"/>
  <c r="AF108" i="10"/>
  <c r="AG108" i="10" s="1"/>
  <c r="X109" i="10"/>
  <c r="Z109" i="10" s="1"/>
  <c r="AD109" i="10"/>
  <c r="AE109" i="10"/>
  <c r="AF109" i="10"/>
  <c r="AG109" i="10" s="1"/>
  <c r="X110" i="10"/>
  <c r="Z110" i="10" s="1"/>
  <c r="AD110" i="10"/>
  <c r="AE110" i="10"/>
  <c r="AF110" i="10"/>
  <c r="AG110" i="10" s="1"/>
  <c r="X111" i="10"/>
  <c r="Z111" i="10" s="1"/>
  <c r="AD111" i="10"/>
  <c r="AE111" i="10"/>
  <c r="AF111" i="10"/>
  <c r="AG111" i="10" s="1"/>
  <c r="X112" i="10"/>
  <c r="Z112" i="10" s="1"/>
  <c r="AD112" i="10"/>
  <c r="AE112" i="10"/>
  <c r="AF112" i="10"/>
  <c r="AG112" i="10"/>
  <c r="X113" i="10"/>
  <c r="Z113" i="10" s="1"/>
  <c r="AD113" i="10"/>
  <c r="AE113" i="10"/>
  <c r="AF113" i="10"/>
  <c r="AG113" i="10" s="1"/>
  <c r="X114" i="10"/>
  <c r="Z114" i="10" s="1"/>
  <c r="AD114" i="10"/>
  <c r="AE114" i="10"/>
  <c r="AF114" i="10"/>
  <c r="AG114" i="10" s="1"/>
  <c r="X115" i="10"/>
  <c r="Z115" i="10" s="1"/>
  <c r="AD115" i="10"/>
  <c r="AE115" i="10"/>
  <c r="AF115" i="10"/>
  <c r="AG115" i="10" s="1"/>
  <c r="N17" i="10"/>
  <c r="O17" i="10"/>
  <c r="N18" i="10"/>
  <c r="O18" i="10"/>
  <c r="P18" i="10"/>
  <c r="N19" i="10"/>
  <c r="O19" i="10"/>
  <c r="N20" i="10"/>
  <c r="O20" i="10"/>
  <c r="P20" i="10"/>
  <c r="S20" i="10"/>
  <c r="N21" i="10"/>
  <c r="AC21" i="10" s="1"/>
  <c r="O21" i="10"/>
  <c r="P21" i="10"/>
  <c r="S21" i="10"/>
  <c r="N22" i="10"/>
  <c r="O22" i="10"/>
  <c r="P22" i="10"/>
  <c r="S22" i="10"/>
  <c r="N23" i="10"/>
  <c r="AC23" i="10" s="1"/>
  <c r="O23" i="10"/>
  <c r="P23" i="10"/>
  <c r="S23" i="10"/>
  <c r="N24" i="10"/>
  <c r="O24" i="10"/>
  <c r="P24" i="10"/>
  <c r="S24" i="10"/>
  <c r="N25" i="10"/>
  <c r="AC25" i="10" s="1"/>
  <c r="O25" i="10"/>
  <c r="P25" i="10"/>
  <c r="S25" i="10"/>
  <c r="N26" i="10"/>
  <c r="O26" i="10"/>
  <c r="P26" i="10"/>
  <c r="S26" i="10"/>
  <c r="N27" i="10"/>
  <c r="O27" i="10"/>
  <c r="P27" i="10"/>
  <c r="S27" i="10"/>
  <c r="N28" i="10"/>
  <c r="O28" i="10"/>
  <c r="P28" i="10"/>
  <c r="S28" i="10"/>
  <c r="N29" i="10"/>
  <c r="AC29" i="10" s="1"/>
  <c r="O29" i="10"/>
  <c r="P29" i="10"/>
  <c r="S29" i="10"/>
  <c r="N30" i="10"/>
  <c r="AC30" i="10" s="1"/>
  <c r="O30" i="10"/>
  <c r="P30" i="10"/>
  <c r="S30" i="10"/>
  <c r="N31" i="10"/>
  <c r="O31" i="10"/>
  <c r="P31" i="10"/>
  <c r="S31" i="10"/>
  <c r="N32" i="10"/>
  <c r="AC32" i="10" s="1"/>
  <c r="O32" i="10"/>
  <c r="P32" i="10"/>
  <c r="S32" i="10"/>
  <c r="N33" i="10"/>
  <c r="O33" i="10"/>
  <c r="P33" i="10"/>
  <c r="S33" i="10"/>
  <c r="N34" i="10"/>
  <c r="AC34" i="10" s="1"/>
  <c r="O34" i="10"/>
  <c r="P34" i="10"/>
  <c r="S34" i="10"/>
  <c r="N35" i="10"/>
  <c r="AC35" i="10" s="1"/>
  <c r="O35" i="10"/>
  <c r="P35" i="10"/>
  <c r="S35" i="10"/>
  <c r="N36" i="10"/>
  <c r="AC36" i="10" s="1"/>
  <c r="O36" i="10"/>
  <c r="P36" i="10"/>
  <c r="S36" i="10"/>
  <c r="N37" i="10"/>
  <c r="AC37" i="10" s="1"/>
  <c r="O37" i="10"/>
  <c r="P37" i="10"/>
  <c r="S37" i="10"/>
  <c r="N38" i="10"/>
  <c r="O38" i="10"/>
  <c r="P38" i="10"/>
  <c r="S38" i="10"/>
  <c r="N39" i="10"/>
  <c r="AC39" i="10" s="1"/>
  <c r="O39" i="10"/>
  <c r="P39" i="10"/>
  <c r="S39" i="10"/>
  <c r="N40" i="10"/>
  <c r="AC40" i="10" s="1"/>
  <c r="O40" i="10"/>
  <c r="P40" i="10"/>
  <c r="S40" i="10"/>
  <c r="N41" i="10"/>
  <c r="O41" i="10"/>
  <c r="P41" i="10"/>
  <c r="S41" i="10"/>
  <c r="N42" i="10"/>
  <c r="O42" i="10"/>
  <c r="P42" i="10"/>
  <c r="S42" i="10"/>
  <c r="N43" i="10"/>
  <c r="AC43" i="10" s="1"/>
  <c r="O43" i="10"/>
  <c r="P43" i="10"/>
  <c r="S43" i="10"/>
  <c r="N44" i="10"/>
  <c r="AC44" i="10" s="1"/>
  <c r="O44" i="10"/>
  <c r="P44" i="10"/>
  <c r="S44" i="10"/>
  <c r="N45" i="10"/>
  <c r="AC45" i="10" s="1"/>
  <c r="O45" i="10"/>
  <c r="P45" i="10"/>
  <c r="S45" i="10"/>
  <c r="N46" i="10"/>
  <c r="O46" i="10"/>
  <c r="P46" i="10"/>
  <c r="S46" i="10"/>
  <c r="N47" i="10"/>
  <c r="AC47" i="10" s="1"/>
  <c r="O47" i="10"/>
  <c r="P47" i="10"/>
  <c r="S47" i="10"/>
  <c r="N48" i="10"/>
  <c r="O48" i="10"/>
  <c r="P48" i="10"/>
  <c r="S48" i="10"/>
  <c r="N49" i="10"/>
  <c r="AC49" i="10" s="1"/>
  <c r="O49" i="10"/>
  <c r="P49" i="10"/>
  <c r="S49" i="10"/>
  <c r="N50" i="10"/>
  <c r="AC50" i="10" s="1"/>
  <c r="O50" i="10"/>
  <c r="P50" i="10"/>
  <c r="S50" i="10"/>
  <c r="N51" i="10"/>
  <c r="AC51" i="10" s="1"/>
  <c r="O51" i="10"/>
  <c r="P51" i="10"/>
  <c r="S51" i="10"/>
  <c r="N52" i="10"/>
  <c r="O52" i="10"/>
  <c r="P52" i="10"/>
  <c r="S52" i="10"/>
  <c r="N53" i="10"/>
  <c r="O53" i="10"/>
  <c r="P53" i="10"/>
  <c r="S53" i="10"/>
  <c r="N54" i="10"/>
  <c r="AC54" i="10" s="1"/>
  <c r="O54" i="10"/>
  <c r="P54" i="10"/>
  <c r="S54" i="10"/>
  <c r="N55" i="10"/>
  <c r="O55" i="10"/>
  <c r="P55" i="10"/>
  <c r="S55" i="10"/>
  <c r="N56" i="10"/>
  <c r="O56" i="10"/>
  <c r="P56" i="10"/>
  <c r="S56" i="10"/>
  <c r="N57" i="10"/>
  <c r="O57" i="10"/>
  <c r="P57" i="10"/>
  <c r="S57" i="10"/>
  <c r="N58" i="10"/>
  <c r="O58" i="10"/>
  <c r="P58" i="10"/>
  <c r="S58" i="10"/>
  <c r="N59" i="10"/>
  <c r="O59" i="10"/>
  <c r="P59" i="10"/>
  <c r="S59" i="10"/>
  <c r="N60" i="10"/>
  <c r="O60" i="10"/>
  <c r="P60" i="10"/>
  <c r="S60" i="10"/>
  <c r="N61" i="10"/>
  <c r="O61" i="10"/>
  <c r="P61" i="10"/>
  <c r="S61" i="10"/>
  <c r="N62" i="10"/>
  <c r="O62" i="10"/>
  <c r="P62" i="10"/>
  <c r="S62" i="10"/>
  <c r="N63" i="10"/>
  <c r="O63" i="10"/>
  <c r="P63" i="10"/>
  <c r="S63" i="10"/>
  <c r="N64" i="10"/>
  <c r="AC64" i="10" s="1"/>
  <c r="O64" i="10"/>
  <c r="P64" i="10"/>
  <c r="S64" i="10"/>
  <c r="N65" i="10"/>
  <c r="AC65" i="10" s="1"/>
  <c r="O65" i="10"/>
  <c r="P65" i="10"/>
  <c r="S65" i="10"/>
  <c r="N66" i="10"/>
  <c r="AC66" i="10" s="1"/>
  <c r="O66" i="10"/>
  <c r="P66" i="10"/>
  <c r="S66" i="10"/>
  <c r="N67" i="10"/>
  <c r="AC67" i="10" s="1"/>
  <c r="O67" i="10"/>
  <c r="P67" i="10"/>
  <c r="S67" i="10"/>
  <c r="N68" i="10"/>
  <c r="AC68" i="10" s="1"/>
  <c r="O68" i="10"/>
  <c r="P68" i="10"/>
  <c r="S68" i="10"/>
  <c r="N69" i="10"/>
  <c r="AC69" i="10" s="1"/>
  <c r="O69" i="10"/>
  <c r="P69" i="10"/>
  <c r="S69" i="10"/>
  <c r="N70" i="10"/>
  <c r="AC70" i="10" s="1"/>
  <c r="O70" i="10"/>
  <c r="P70" i="10"/>
  <c r="S70" i="10"/>
  <c r="N71" i="10"/>
  <c r="AC71" i="10" s="1"/>
  <c r="O71" i="10"/>
  <c r="P71" i="10"/>
  <c r="S71" i="10"/>
  <c r="N72" i="10"/>
  <c r="AC72" i="10" s="1"/>
  <c r="O72" i="10"/>
  <c r="P72" i="10"/>
  <c r="S72" i="10"/>
  <c r="N73" i="10"/>
  <c r="AC73" i="10" s="1"/>
  <c r="O73" i="10"/>
  <c r="P73" i="10"/>
  <c r="S73" i="10"/>
  <c r="N74" i="10"/>
  <c r="O74" i="10"/>
  <c r="P74" i="10"/>
  <c r="S74" i="10"/>
  <c r="N75" i="10"/>
  <c r="AC75" i="10" s="1"/>
  <c r="O75" i="10"/>
  <c r="P75" i="10"/>
  <c r="S75" i="10"/>
  <c r="N76" i="10"/>
  <c r="AC76" i="10" s="1"/>
  <c r="O76" i="10"/>
  <c r="P76" i="10"/>
  <c r="S76" i="10"/>
  <c r="N77" i="10"/>
  <c r="O77" i="10"/>
  <c r="P77" i="10"/>
  <c r="S77" i="10"/>
  <c r="N78" i="10"/>
  <c r="O78" i="10"/>
  <c r="P78" i="10"/>
  <c r="S78" i="10"/>
  <c r="N79" i="10"/>
  <c r="AC79" i="10" s="1"/>
  <c r="O79" i="10"/>
  <c r="P79" i="10"/>
  <c r="S79" i="10"/>
  <c r="N80" i="10"/>
  <c r="O80" i="10"/>
  <c r="P80" i="10"/>
  <c r="S80" i="10"/>
  <c r="N81" i="10"/>
  <c r="O81" i="10"/>
  <c r="P81" i="10"/>
  <c r="S81" i="10"/>
  <c r="N82" i="10"/>
  <c r="AC82" i="10" s="1"/>
  <c r="O82" i="10"/>
  <c r="P82" i="10"/>
  <c r="S82" i="10"/>
  <c r="N83" i="10"/>
  <c r="AC83" i="10" s="1"/>
  <c r="O83" i="10"/>
  <c r="P83" i="10"/>
  <c r="S83" i="10"/>
  <c r="N84" i="10"/>
  <c r="O84" i="10"/>
  <c r="P84" i="10"/>
  <c r="S84" i="10"/>
  <c r="N85" i="10"/>
  <c r="O85" i="10"/>
  <c r="P85" i="10"/>
  <c r="S85" i="10"/>
  <c r="N86" i="10"/>
  <c r="AC86" i="10" s="1"/>
  <c r="O86" i="10"/>
  <c r="P86" i="10"/>
  <c r="S86" i="10"/>
  <c r="N87" i="10"/>
  <c r="AC87" i="10" s="1"/>
  <c r="O87" i="10"/>
  <c r="P87" i="10"/>
  <c r="S87" i="10"/>
  <c r="N88" i="10"/>
  <c r="AC88" i="10" s="1"/>
  <c r="O88" i="10"/>
  <c r="P88" i="10"/>
  <c r="S88" i="10"/>
  <c r="N89" i="10"/>
  <c r="AC89" i="10" s="1"/>
  <c r="O89" i="10"/>
  <c r="P89" i="10"/>
  <c r="S89" i="10"/>
  <c r="N90" i="10"/>
  <c r="O90" i="10"/>
  <c r="P90" i="10"/>
  <c r="S90" i="10"/>
  <c r="N91" i="10"/>
  <c r="O91" i="10"/>
  <c r="P91" i="10"/>
  <c r="S91" i="10"/>
  <c r="N92" i="10"/>
  <c r="O92" i="10"/>
  <c r="P92" i="10"/>
  <c r="S92" i="10"/>
  <c r="N93" i="10"/>
  <c r="AC93" i="10" s="1"/>
  <c r="O93" i="10"/>
  <c r="P93" i="10"/>
  <c r="S93" i="10"/>
  <c r="N94" i="10"/>
  <c r="O94" i="10"/>
  <c r="P94" i="10"/>
  <c r="S94" i="10"/>
  <c r="N95" i="10"/>
  <c r="O95" i="10"/>
  <c r="P95" i="10"/>
  <c r="S95" i="10"/>
  <c r="N96" i="10"/>
  <c r="AC96" i="10" s="1"/>
  <c r="O96" i="10"/>
  <c r="P96" i="10"/>
  <c r="S96" i="10"/>
  <c r="N97" i="10"/>
  <c r="AC97" i="10" s="1"/>
  <c r="O97" i="10"/>
  <c r="P97" i="10"/>
  <c r="S97" i="10"/>
  <c r="N98" i="10"/>
  <c r="AC98" i="10" s="1"/>
  <c r="O98" i="10"/>
  <c r="P98" i="10"/>
  <c r="S98" i="10"/>
  <c r="N99" i="10"/>
  <c r="AC99" i="10" s="1"/>
  <c r="O99" i="10"/>
  <c r="P99" i="10"/>
  <c r="S99" i="10"/>
  <c r="N100" i="10"/>
  <c r="O100" i="10"/>
  <c r="P100" i="10"/>
  <c r="S100" i="10"/>
  <c r="N101" i="10"/>
  <c r="AC101" i="10" s="1"/>
  <c r="O101" i="10"/>
  <c r="P101" i="10"/>
  <c r="S101" i="10"/>
  <c r="N102" i="10"/>
  <c r="AC102" i="10" s="1"/>
  <c r="O102" i="10"/>
  <c r="P102" i="10"/>
  <c r="S102" i="10"/>
  <c r="N103" i="10"/>
  <c r="O103" i="10"/>
  <c r="P103" i="10"/>
  <c r="S103" i="10"/>
  <c r="N104" i="10"/>
  <c r="O104" i="10"/>
  <c r="P104" i="10"/>
  <c r="S104" i="10"/>
  <c r="N105" i="10"/>
  <c r="O105" i="10"/>
  <c r="P105" i="10"/>
  <c r="S105" i="10"/>
  <c r="N106" i="10"/>
  <c r="O106" i="10"/>
  <c r="P106" i="10"/>
  <c r="S106" i="10"/>
  <c r="N107" i="10"/>
  <c r="AC107" i="10" s="1"/>
  <c r="O107" i="10"/>
  <c r="P107" i="10"/>
  <c r="S107" i="10"/>
  <c r="N108" i="10"/>
  <c r="AC108" i="10" s="1"/>
  <c r="O108" i="10"/>
  <c r="P108" i="10"/>
  <c r="S108" i="10"/>
  <c r="N109" i="10"/>
  <c r="O109" i="10"/>
  <c r="P109" i="10"/>
  <c r="S109" i="10"/>
  <c r="N110" i="10"/>
  <c r="O110" i="10"/>
  <c r="P110" i="10"/>
  <c r="S110" i="10"/>
  <c r="N111" i="10"/>
  <c r="O111" i="10"/>
  <c r="P111" i="10"/>
  <c r="S111" i="10"/>
  <c r="N112" i="10"/>
  <c r="AC112" i="10" s="1"/>
  <c r="O112" i="10"/>
  <c r="P112" i="10"/>
  <c r="S112" i="10"/>
  <c r="N113" i="10"/>
  <c r="AC113" i="10" s="1"/>
  <c r="O113" i="10"/>
  <c r="P113" i="10"/>
  <c r="S113" i="10"/>
  <c r="N114" i="10"/>
  <c r="O114" i="10"/>
  <c r="P114" i="10"/>
  <c r="S114" i="10"/>
  <c r="N115" i="10"/>
  <c r="AC115" i="10" s="1"/>
  <c r="O115" i="10"/>
  <c r="P115" i="10"/>
  <c r="S115" i="10"/>
  <c r="D130" i="10"/>
  <c r="E130" i="10"/>
  <c r="F130" i="10"/>
  <c r="AF130" i="10" s="1"/>
  <c r="AG130" i="10" s="1"/>
  <c r="G130" i="10"/>
  <c r="H130" i="10"/>
  <c r="AE130" i="10" s="1"/>
  <c r="D131" i="10"/>
  <c r="E131" i="10"/>
  <c r="I131" i="10" s="1"/>
  <c r="F131" i="10"/>
  <c r="AF131" i="10"/>
  <c r="AG131" i="10" s="1"/>
  <c r="G131" i="10"/>
  <c r="H131" i="10"/>
  <c r="D132" i="10"/>
  <c r="E132" i="10"/>
  <c r="I132" i="10" s="1"/>
  <c r="F132" i="10"/>
  <c r="AF132" i="10" s="1"/>
  <c r="AG132" i="10" s="1"/>
  <c r="G132" i="10"/>
  <c r="AH132" i="10" s="1"/>
  <c r="H132" i="10"/>
  <c r="X132" i="10" s="1"/>
  <c r="D133" i="10"/>
  <c r="E133" i="10"/>
  <c r="I133" i="10"/>
  <c r="F133" i="10"/>
  <c r="AF133" i="10" s="1"/>
  <c r="AG133" i="10" s="1"/>
  <c r="G133" i="10"/>
  <c r="H133" i="10"/>
  <c r="D134" i="10"/>
  <c r="E134" i="10"/>
  <c r="I134" i="10"/>
  <c r="F134" i="10"/>
  <c r="AF134" i="10" s="1"/>
  <c r="AG134" i="10" s="1"/>
  <c r="G134" i="10"/>
  <c r="H134" i="10"/>
  <c r="X134" i="10" s="1"/>
  <c r="D135" i="10"/>
  <c r="E135" i="10"/>
  <c r="I135" i="10" s="1"/>
  <c r="F135" i="10"/>
  <c r="AF135" i="10" s="1"/>
  <c r="AG135" i="10" s="1"/>
  <c r="G135" i="10"/>
  <c r="H135" i="10"/>
  <c r="D136" i="10"/>
  <c r="E136" i="10"/>
  <c r="I136" i="10" s="1"/>
  <c r="F136" i="10"/>
  <c r="AF136" i="10"/>
  <c r="AG136" i="10" s="1"/>
  <c r="G136" i="10"/>
  <c r="H136" i="10"/>
  <c r="X136" i="10" s="1"/>
  <c r="Z136" i="10" s="1"/>
  <c r="D137" i="10"/>
  <c r="E137" i="10"/>
  <c r="I137" i="10" s="1"/>
  <c r="F137" i="10"/>
  <c r="AF137" i="10" s="1"/>
  <c r="AG137" i="10" s="1"/>
  <c r="G137" i="10"/>
  <c r="H137" i="10"/>
  <c r="D138" i="10"/>
  <c r="E138" i="10"/>
  <c r="I138" i="10"/>
  <c r="F138" i="10"/>
  <c r="AF138" i="10" s="1"/>
  <c r="AG138" i="10" s="1"/>
  <c r="G138" i="10"/>
  <c r="H138" i="10"/>
  <c r="D139" i="10"/>
  <c r="E139" i="10"/>
  <c r="I139" i="10" s="1"/>
  <c r="F139" i="10"/>
  <c r="AF139" i="10" s="1"/>
  <c r="AG139" i="10" s="1"/>
  <c r="G139" i="10"/>
  <c r="H139" i="10"/>
  <c r="X139" i="10" s="1"/>
  <c r="D140" i="10"/>
  <c r="E140" i="10"/>
  <c r="I140" i="10" s="1"/>
  <c r="F140" i="10"/>
  <c r="AF140" i="10" s="1"/>
  <c r="AG140" i="10" s="1"/>
  <c r="G140" i="10"/>
  <c r="H140" i="10"/>
  <c r="X140" i="10" s="1"/>
  <c r="D141" i="10"/>
  <c r="D253" i="10" s="1"/>
  <c r="D365" i="10" s="1"/>
  <c r="D477" i="10" s="1"/>
  <c r="E141" i="10"/>
  <c r="I141" i="10"/>
  <c r="F141" i="10"/>
  <c r="AF141" i="10" s="1"/>
  <c r="AG141" i="10" s="1"/>
  <c r="G141" i="10"/>
  <c r="H141" i="10"/>
  <c r="D142" i="10"/>
  <c r="E142" i="10"/>
  <c r="F142" i="10"/>
  <c r="AF142" i="10" s="1"/>
  <c r="AG142" i="10" s="1"/>
  <c r="G142" i="10"/>
  <c r="H142" i="10"/>
  <c r="D143" i="10"/>
  <c r="E143" i="10"/>
  <c r="I143" i="10" s="1"/>
  <c r="F143" i="10"/>
  <c r="AF143" i="10" s="1"/>
  <c r="AG143" i="10" s="1"/>
  <c r="G143" i="10"/>
  <c r="AH143" i="10" s="1"/>
  <c r="H143" i="10"/>
  <c r="D144" i="10"/>
  <c r="E144" i="10"/>
  <c r="I144" i="10" s="1"/>
  <c r="F144" i="10"/>
  <c r="AF144" i="10" s="1"/>
  <c r="AG144" i="10" s="1"/>
  <c r="G144" i="10"/>
  <c r="H144" i="10"/>
  <c r="D145" i="10"/>
  <c r="D257" i="10" s="1"/>
  <c r="D369" i="10" s="1"/>
  <c r="D481" i="10" s="1"/>
  <c r="D593" i="10" s="1"/>
  <c r="D705" i="10" s="1"/>
  <c r="E145" i="10"/>
  <c r="I145" i="10" s="1"/>
  <c r="F145" i="10"/>
  <c r="AF145" i="10" s="1"/>
  <c r="AG145" i="10" s="1"/>
  <c r="G145" i="10"/>
  <c r="H145" i="10"/>
  <c r="D146" i="10"/>
  <c r="E146" i="10"/>
  <c r="I146" i="10"/>
  <c r="F146" i="10"/>
  <c r="AF146" i="10" s="1"/>
  <c r="AG146" i="10" s="1"/>
  <c r="G146" i="10"/>
  <c r="H146" i="10"/>
  <c r="AE146" i="10" s="1"/>
  <c r="D147" i="10"/>
  <c r="E147" i="10"/>
  <c r="I147" i="10" s="1"/>
  <c r="F147" i="10"/>
  <c r="AF147" i="10" s="1"/>
  <c r="AG147" i="10"/>
  <c r="G147" i="10"/>
  <c r="H147" i="10"/>
  <c r="X147" i="10" s="1"/>
  <c r="D148" i="10"/>
  <c r="E148" i="10"/>
  <c r="I148" i="10" s="1"/>
  <c r="F148" i="10"/>
  <c r="AF148" i="10" s="1"/>
  <c r="AG148" i="10" s="1"/>
  <c r="G148" i="10"/>
  <c r="H148" i="10"/>
  <c r="D149" i="10"/>
  <c r="E149" i="10"/>
  <c r="I149" i="10" s="1"/>
  <c r="F149" i="10"/>
  <c r="AF149" i="10" s="1"/>
  <c r="AG149" i="10" s="1"/>
  <c r="G149" i="10"/>
  <c r="H149" i="10"/>
  <c r="D150" i="10"/>
  <c r="D262" i="10" s="1"/>
  <c r="E150" i="10"/>
  <c r="I150" i="10"/>
  <c r="F150" i="10"/>
  <c r="AF150" i="10" s="1"/>
  <c r="AG150" i="10" s="1"/>
  <c r="G150" i="10"/>
  <c r="H150" i="10"/>
  <c r="D151" i="10"/>
  <c r="E151" i="10"/>
  <c r="I151" i="10" s="1"/>
  <c r="F151" i="10"/>
  <c r="AF151" i="10" s="1"/>
  <c r="AG151" i="10" s="1"/>
  <c r="G151" i="10"/>
  <c r="H151" i="10"/>
  <c r="D152" i="10"/>
  <c r="E152" i="10"/>
  <c r="I152" i="10" s="1"/>
  <c r="F152" i="10"/>
  <c r="AF152" i="10" s="1"/>
  <c r="AG152" i="10" s="1"/>
  <c r="G152" i="10"/>
  <c r="H152" i="10"/>
  <c r="H264" i="10" s="1"/>
  <c r="D153" i="10"/>
  <c r="E153" i="10"/>
  <c r="I153" i="10" s="1"/>
  <c r="F153" i="10"/>
  <c r="AF153" i="10" s="1"/>
  <c r="AG153" i="10" s="1"/>
  <c r="G153" i="10"/>
  <c r="H153" i="10"/>
  <c r="X153" i="10" s="1"/>
  <c r="AA153" i="10" s="1"/>
  <c r="D154" i="10"/>
  <c r="E154" i="10"/>
  <c r="I154" i="10" s="1"/>
  <c r="F154" i="10"/>
  <c r="AF154" i="10" s="1"/>
  <c r="AG154" i="10" s="1"/>
  <c r="G154" i="10"/>
  <c r="H154" i="10"/>
  <c r="D155" i="10"/>
  <c r="E155" i="10"/>
  <c r="I155" i="10" s="1"/>
  <c r="F155" i="10"/>
  <c r="AF155" i="10"/>
  <c r="AG155" i="10" s="1"/>
  <c r="G155" i="10"/>
  <c r="H155" i="10"/>
  <c r="X155" i="10" s="1"/>
  <c r="D156" i="10"/>
  <c r="E156" i="10"/>
  <c r="I156" i="10" s="1"/>
  <c r="F156" i="10"/>
  <c r="AF156" i="10" s="1"/>
  <c r="AG156" i="10" s="1"/>
  <c r="G156" i="10"/>
  <c r="H156" i="10"/>
  <c r="D157" i="10"/>
  <c r="E157" i="10"/>
  <c r="I157" i="10" s="1"/>
  <c r="F157" i="10"/>
  <c r="AF157" i="10" s="1"/>
  <c r="AG157" i="10" s="1"/>
  <c r="G157" i="10"/>
  <c r="H157" i="10"/>
  <c r="H269" i="10" s="1"/>
  <c r="X269" i="10" s="1"/>
  <c r="D158" i="10"/>
  <c r="E158" i="10"/>
  <c r="I158" i="10" s="1"/>
  <c r="F158" i="10"/>
  <c r="AF158" i="10" s="1"/>
  <c r="AG158" i="10" s="1"/>
  <c r="G158" i="10"/>
  <c r="H158" i="10"/>
  <c r="H270" i="10" s="1"/>
  <c r="D159" i="10"/>
  <c r="E159" i="10"/>
  <c r="I159" i="10"/>
  <c r="F159" i="10"/>
  <c r="AF159" i="10" s="1"/>
  <c r="AG159" i="10" s="1"/>
  <c r="G159" i="10"/>
  <c r="H159" i="10"/>
  <c r="D160" i="10"/>
  <c r="E160" i="10"/>
  <c r="I160" i="10" s="1"/>
  <c r="F160" i="10"/>
  <c r="AF160" i="10" s="1"/>
  <c r="AG160" i="10" s="1"/>
  <c r="G160" i="10"/>
  <c r="H160" i="10"/>
  <c r="O160" i="10" s="1"/>
  <c r="AC160" i="10" s="1"/>
  <c r="D161" i="10"/>
  <c r="E161" i="10"/>
  <c r="I161" i="10"/>
  <c r="F161" i="10"/>
  <c r="G161" i="10"/>
  <c r="H161" i="10"/>
  <c r="X161" i="10" s="1"/>
  <c r="Z161" i="10" s="1"/>
  <c r="D162" i="10"/>
  <c r="D274" i="10" s="1"/>
  <c r="D386" i="10" s="1"/>
  <c r="D498" i="10" s="1"/>
  <c r="D610" i="10" s="1"/>
  <c r="D722" i="10" s="1"/>
  <c r="E162" i="10"/>
  <c r="I162" i="10" s="1"/>
  <c r="F162" i="10"/>
  <c r="AF162" i="10"/>
  <c r="AG162" i="10" s="1"/>
  <c r="G162" i="10"/>
  <c r="H162" i="10"/>
  <c r="X162" i="10" s="1"/>
  <c r="Z162" i="10" s="1"/>
  <c r="D163" i="10"/>
  <c r="E163" i="10"/>
  <c r="I163" i="10"/>
  <c r="F163" i="10"/>
  <c r="AF163" i="10" s="1"/>
  <c r="AG163" i="10" s="1"/>
  <c r="G163" i="10"/>
  <c r="H163" i="10"/>
  <c r="D164" i="10"/>
  <c r="E164" i="10"/>
  <c r="I164" i="10" s="1"/>
  <c r="F164" i="10"/>
  <c r="G164" i="10"/>
  <c r="H164" i="10"/>
  <c r="D165" i="10"/>
  <c r="E165" i="10"/>
  <c r="I165" i="10" s="1"/>
  <c r="F165" i="10"/>
  <c r="AF165" i="10" s="1"/>
  <c r="AG165" i="10" s="1"/>
  <c r="G165" i="10"/>
  <c r="H165" i="10"/>
  <c r="D166" i="10"/>
  <c r="E166" i="10"/>
  <c r="I166" i="10" s="1"/>
  <c r="F166" i="10"/>
  <c r="AF166" i="10" s="1"/>
  <c r="AG166" i="10" s="1"/>
  <c r="G166" i="10"/>
  <c r="H166" i="10"/>
  <c r="D167" i="10"/>
  <c r="E167" i="10"/>
  <c r="I167" i="10" s="1"/>
  <c r="F167" i="10"/>
  <c r="AF167" i="10" s="1"/>
  <c r="AG167" i="10" s="1"/>
  <c r="G167" i="10"/>
  <c r="H167" i="10"/>
  <c r="X167" i="10" s="1"/>
  <c r="D168" i="10"/>
  <c r="E168" i="10"/>
  <c r="I168" i="10" s="1"/>
  <c r="F168" i="10"/>
  <c r="AF168" i="10" s="1"/>
  <c r="AG168" i="10" s="1"/>
  <c r="G168" i="10"/>
  <c r="H168" i="10"/>
  <c r="D169" i="10"/>
  <c r="E169" i="10"/>
  <c r="I169" i="10" s="1"/>
  <c r="F169" i="10"/>
  <c r="G169" i="10"/>
  <c r="H169" i="10"/>
  <c r="X169" i="10" s="1"/>
  <c r="Z169" i="10" s="1"/>
  <c r="D170" i="10"/>
  <c r="E170" i="10"/>
  <c r="I170" i="10" s="1"/>
  <c r="F170" i="10"/>
  <c r="AF170" i="10" s="1"/>
  <c r="AG170" i="10" s="1"/>
  <c r="G170" i="10"/>
  <c r="H170" i="10"/>
  <c r="D171" i="10"/>
  <c r="E171" i="10"/>
  <c r="I171" i="10" s="1"/>
  <c r="F171" i="10"/>
  <c r="G171" i="10"/>
  <c r="H171" i="10"/>
  <c r="D172" i="10"/>
  <c r="E172" i="10"/>
  <c r="I172" i="10" s="1"/>
  <c r="F172" i="10"/>
  <c r="AF172" i="10" s="1"/>
  <c r="AG172" i="10" s="1"/>
  <c r="G172" i="10"/>
  <c r="G284" i="10" s="1"/>
  <c r="H172" i="10"/>
  <c r="X172" i="10" s="1"/>
  <c r="D173" i="10"/>
  <c r="E173" i="10"/>
  <c r="I173" i="10" s="1"/>
  <c r="F173" i="10"/>
  <c r="AF173" i="10" s="1"/>
  <c r="AG173" i="10" s="1"/>
  <c r="G173" i="10"/>
  <c r="H173" i="10"/>
  <c r="D174" i="10"/>
  <c r="E174" i="10"/>
  <c r="I174" i="10" s="1"/>
  <c r="F174" i="10"/>
  <c r="AF174" i="10" s="1"/>
  <c r="AG174" i="10" s="1"/>
  <c r="G174" i="10"/>
  <c r="H174" i="10"/>
  <c r="D175" i="10"/>
  <c r="E175" i="10"/>
  <c r="I175" i="10" s="1"/>
  <c r="F175" i="10"/>
  <c r="AF175" i="10" s="1"/>
  <c r="AG175" i="10" s="1"/>
  <c r="G175" i="10"/>
  <c r="H175" i="10"/>
  <c r="D176" i="10"/>
  <c r="E176" i="10"/>
  <c r="I176" i="10" s="1"/>
  <c r="F176" i="10"/>
  <c r="AF176" i="10" s="1"/>
  <c r="AG176" i="10" s="1"/>
  <c r="G176" i="10"/>
  <c r="H176" i="10"/>
  <c r="X176" i="10" s="1"/>
  <c r="D177" i="10"/>
  <c r="D289" i="10" s="1"/>
  <c r="D401" i="10" s="1"/>
  <c r="D513" i="10" s="1"/>
  <c r="E177" i="10"/>
  <c r="I177" i="10" s="1"/>
  <c r="F177" i="10"/>
  <c r="AF177" i="10"/>
  <c r="AG177" i="10" s="1"/>
  <c r="G177" i="10"/>
  <c r="H177" i="10"/>
  <c r="X177" i="10" s="1"/>
  <c r="AA177" i="10" s="1"/>
  <c r="D178" i="10"/>
  <c r="E178" i="10"/>
  <c r="I178" i="10" s="1"/>
  <c r="F178" i="10"/>
  <c r="AF178" i="10" s="1"/>
  <c r="AG178" i="10" s="1"/>
  <c r="G178" i="10"/>
  <c r="H178" i="10"/>
  <c r="D179" i="10"/>
  <c r="E179" i="10"/>
  <c r="I179" i="10" s="1"/>
  <c r="F179" i="10"/>
  <c r="AF179" i="10" s="1"/>
  <c r="AG179" i="10" s="1"/>
  <c r="G179" i="10"/>
  <c r="H179" i="10"/>
  <c r="X179" i="10" s="1"/>
  <c r="D180" i="10"/>
  <c r="E180" i="10"/>
  <c r="I180" i="10" s="1"/>
  <c r="F180" i="10"/>
  <c r="AF180" i="10" s="1"/>
  <c r="AG180" i="10" s="1"/>
  <c r="G180" i="10"/>
  <c r="H180" i="10"/>
  <c r="D181" i="10"/>
  <c r="E181" i="10"/>
  <c r="I181" i="10" s="1"/>
  <c r="F181" i="10"/>
  <c r="AF181" i="10" s="1"/>
  <c r="AG181" i="10" s="1"/>
  <c r="G181" i="10"/>
  <c r="H181" i="10"/>
  <c r="D182" i="10"/>
  <c r="E182" i="10"/>
  <c r="I182" i="10" s="1"/>
  <c r="F182" i="10"/>
  <c r="AF182" i="10" s="1"/>
  <c r="AG182" i="10" s="1"/>
  <c r="G182" i="10"/>
  <c r="H182" i="10"/>
  <c r="D183" i="10"/>
  <c r="E183" i="10"/>
  <c r="I183" i="10" s="1"/>
  <c r="F183" i="10"/>
  <c r="AF183" i="10" s="1"/>
  <c r="AG183" i="10" s="1"/>
  <c r="G183" i="10"/>
  <c r="H183" i="10"/>
  <c r="D184" i="10"/>
  <c r="E184" i="10"/>
  <c r="I184" i="10" s="1"/>
  <c r="F184" i="10"/>
  <c r="AF184" i="10" s="1"/>
  <c r="AG184" i="10" s="1"/>
  <c r="G184" i="10"/>
  <c r="H184" i="10"/>
  <c r="D185" i="10"/>
  <c r="E185" i="10"/>
  <c r="I185" i="10" s="1"/>
  <c r="F185" i="10"/>
  <c r="AF185" i="10" s="1"/>
  <c r="AG185" i="10" s="1"/>
  <c r="G185" i="10"/>
  <c r="H185" i="10"/>
  <c r="D186" i="10"/>
  <c r="E186" i="10"/>
  <c r="I186" i="10" s="1"/>
  <c r="F186" i="10"/>
  <c r="AF186" i="10"/>
  <c r="AG186" i="10" s="1"/>
  <c r="G186" i="10"/>
  <c r="H186" i="10"/>
  <c r="X186" i="10" s="1"/>
  <c r="D187" i="10"/>
  <c r="E187" i="10"/>
  <c r="I187" i="10" s="1"/>
  <c r="F187" i="10"/>
  <c r="AF187" i="10" s="1"/>
  <c r="AG187" i="10" s="1"/>
  <c r="G187" i="10"/>
  <c r="H187" i="10"/>
  <c r="D188" i="10"/>
  <c r="E188" i="10"/>
  <c r="I188" i="10" s="1"/>
  <c r="F188" i="10"/>
  <c r="AF188" i="10" s="1"/>
  <c r="AG188" i="10" s="1"/>
  <c r="G188" i="10"/>
  <c r="H188" i="10"/>
  <c r="D189" i="10"/>
  <c r="E189" i="10"/>
  <c r="F189" i="10"/>
  <c r="AF189" i="10" s="1"/>
  <c r="AG189" i="10" s="1"/>
  <c r="G189" i="10"/>
  <c r="H189" i="10"/>
  <c r="X189" i="10" s="1"/>
  <c r="Z189" i="10" s="1"/>
  <c r="D190" i="10"/>
  <c r="E190" i="10"/>
  <c r="I190" i="10" s="1"/>
  <c r="F190" i="10"/>
  <c r="AF190" i="10" s="1"/>
  <c r="AG190" i="10" s="1"/>
  <c r="G190" i="10"/>
  <c r="H190" i="10"/>
  <c r="D191" i="10"/>
  <c r="E191" i="10"/>
  <c r="I191" i="10"/>
  <c r="F191" i="10"/>
  <c r="G191" i="10"/>
  <c r="H191" i="10"/>
  <c r="X191" i="10" s="1"/>
  <c r="D192" i="10"/>
  <c r="D304" i="10" s="1"/>
  <c r="D416" i="10" s="1"/>
  <c r="D528" i="10" s="1"/>
  <c r="D640" i="10" s="1"/>
  <c r="D752" i="10" s="1"/>
  <c r="E192" i="10"/>
  <c r="I192" i="10" s="1"/>
  <c r="F192" i="10"/>
  <c r="AF192" i="10" s="1"/>
  <c r="AG192" i="10" s="1"/>
  <c r="G192" i="10"/>
  <c r="H192" i="10"/>
  <c r="D193" i="10"/>
  <c r="E193" i="10"/>
  <c r="I193" i="10"/>
  <c r="F193" i="10"/>
  <c r="AF193" i="10" s="1"/>
  <c r="AG193" i="10" s="1"/>
  <c r="G193" i="10"/>
  <c r="H193" i="10"/>
  <c r="X193" i="10" s="1"/>
  <c r="Z193" i="10" s="1"/>
  <c r="D194" i="10"/>
  <c r="E194" i="10"/>
  <c r="I194" i="10"/>
  <c r="F194" i="10"/>
  <c r="G194" i="10"/>
  <c r="H194" i="10"/>
  <c r="X194" i="10" s="1"/>
  <c r="D195" i="10"/>
  <c r="E195" i="10"/>
  <c r="I195" i="10" s="1"/>
  <c r="F195" i="10"/>
  <c r="AF195" i="10" s="1"/>
  <c r="AG195" i="10" s="1"/>
  <c r="G195" i="10"/>
  <c r="H195" i="10"/>
  <c r="D196" i="10"/>
  <c r="E196" i="10"/>
  <c r="I196" i="10" s="1"/>
  <c r="F196" i="10"/>
  <c r="AF196" i="10" s="1"/>
  <c r="AG196" i="10" s="1"/>
  <c r="G196" i="10"/>
  <c r="H196" i="10"/>
  <c r="X196" i="10" s="1"/>
  <c r="D197" i="10"/>
  <c r="D309" i="10" s="1"/>
  <c r="D421" i="10" s="1"/>
  <c r="D533" i="10" s="1"/>
  <c r="D645" i="10" s="1"/>
  <c r="D757" i="10" s="1"/>
  <c r="E197" i="10"/>
  <c r="I197" i="10" s="1"/>
  <c r="F197" i="10"/>
  <c r="AF197" i="10" s="1"/>
  <c r="AG197" i="10" s="1"/>
  <c r="G197" i="10"/>
  <c r="H197" i="10"/>
  <c r="X197" i="10" s="1"/>
  <c r="AA197" i="10" s="1"/>
  <c r="D198" i="10"/>
  <c r="E198" i="10"/>
  <c r="I198" i="10"/>
  <c r="F198" i="10"/>
  <c r="G198" i="10"/>
  <c r="H198" i="10"/>
  <c r="D199" i="10"/>
  <c r="E199" i="10"/>
  <c r="I199" i="10" s="1"/>
  <c r="F199" i="10"/>
  <c r="AF199" i="10"/>
  <c r="AG199" i="10" s="1"/>
  <c r="G199" i="10"/>
  <c r="H199" i="10"/>
  <c r="X199" i="10" s="1"/>
  <c r="D200" i="10"/>
  <c r="E200" i="10"/>
  <c r="I200" i="10"/>
  <c r="F200" i="10"/>
  <c r="AF200" i="10" s="1"/>
  <c r="AG200" i="10" s="1"/>
  <c r="G200" i="10"/>
  <c r="G312" i="10" s="1"/>
  <c r="G424" i="10" s="1"/>
  <c r="G536" i="10" s="1"/>
  <c r="G648" i="10" s="1"/>
  <c r="H200" i="10"/>
  <c r="D201" i="10"/>
  <c r="E201" i="10"/>
  <c r="I201" i="10" s="1"/>
  <c r="F201" i="10"/>
  <c r="AF201" i="10" s="1"/>
  <c r="AG201" i="10" s="1"/>
  <c r="G201" i="10"/>
  <c r="H201" i="10"/>
  <c r="D202" i="10"/>
  <c r="D314" i="10" s="1"/>
  <c r="D426" i="10" s="1"/>
  <c r="D538" i="10" s="1"/>
  <c r="D650" i="10" s="1"/>
  <c r="D762" i="10" s="1"/>
  <c r="E202" i="10"/>
  <c r="F202" i="10"/>
  <c r="AF202" i="10" s="1"/>
  <c r="AG202" i="10" s="1"/>
  <c r="G202" i="10"/>
  <c r="H202" i="10"/>
  <c r="X202" i="10" s="1"/>
  <c r="AA202" i="10" s="1"/>
  <c r="D203" i="10"/>
  <c r="D315" i="10" s="1"/>
  <c r="D427" i="10" s="1"/>
  <c r="D539" i="10" s="1"/>
  <c r="D651" i="10" s="1"/>
  <c r="D763" i="10" s="1"/>
  <c r="E203" i="10"/>
  <c r="I203" i="10" s="1"/>
  <c r="F203" i="10"/>
  <c r="AF203" i="10" s="1"/>
  <c r="AG203" i="10" s="1"/>
  <c r="G203" i="10"/>
  <c r="H203" i="10"/>
  <c r="D204" i="10"/>
  <c r="E204" i="10"/>
  <c r="I204" i="10" s="1"/>
  <c r="F204" i="10"/>
  <c r="AF204" i="10" s="1"/>
  <c r="AG204" i="10" s="1"/>
  <c r="G204" i="10"/>
  <c r="G316" i="10" s="1"/>
  <c r="G428" i="10" s="1"/>
  <c r="AJ428" i="10" s="1"/>
  <c r="AK428" i="10" s="1"/>
  <c r="H204" i="10"/>
  <c r="D205" i="10"/>
  <c r="E205" i="10"/>
  <c r="I205" i="10"/>
  <c r="F205" i="10"/>
  <c r="AF205" i="10" s="1"/>
  <c r="AG205" i="10" s="1"/>
  <c r="G205" i="10"/>
  <c r="H205" i="10"/>
  <c r="D206" i="10"/>
  <c r="D318" i="10" s="1"/>
  <c r="D430" i="10" s="1"/>
  <c r="D542" i="10" s="1"/>
  <c r="D654" i="10" s="1"/>
  <c r="D766" i="10" s="1"/>
  <c r="E206" i="10"/>
  <c r="I206" i="10" s="1"/>
  <c r="F206" i="10"/>
  <c r="G206" i="10"/>
  <c r="H206" i="10"/>
  <c r="X206" i="10" s="1"/>
  <c r="Z206" i="10" s="1"/>
  <c r="D207" i="10"/>
  <c r="D319" i="10" s="1"/>
  <c r="D431" i="10" s="1"/>
  <c r="D543" i="10" s="1"/>
  <c r="D655" i="10" s="1"/>
  <c r="D767" i="10" s="1"/>
  <c r="E207" i="10"/>
  <c r="I207" i="10"/>
  <c r="F207" i="10"/>
  <c r="AF207" i="10" s="1"/>
  <c r="AG207" i="10" s="1"/>
  <c r="G207" i="10"/>
  <c r="H207" i="10"/>
  <c r="X207" i="10" s="1"/>
  <c r="D208" i="10"/>
  <c r="E208" i="10"/>
  <c r="F208" i="10"/>
  <c r="AF208" i="10" s="1"/>
  <c r="AG208" i="10" s="1"/>
  <c r="G208" i="10"/>
  <c r="H208" i="10"/>
  <c r="X208" i="10" s="1"/>
  <c r="D209" i="10"/>
  <c r="E209" i="10"/>
  <c r="I209" i="10" s="1"/>
  <c r="F209" i="10"/>
  <c r="AF209" i="10" s="1"/>
  <c r="AG209" i="10" s="1"/>
  <c r="G209" i="10"/>
  <c r="H209" i="10"/>
  <c r="AE209" i="10" s="1"/>
  <c r="D210" i="10"/>
  <c r="E210" i="10"/>
  <c r="I210" i="10" s="1"/>
  <c r="F210" i="10"/>
  <c r="AF210" i="10" s="1"/>
  <c r="AG210" i="10" s="1"/>
  <c r="G210" i="10"/>
  <c r="H210" i="10"/>
  <c r="D211" i="10"/>
  <c r="E211" i="10"/>
  <c r="I211" i="10" s="1"/>
  <c r="F211" i="10"/>
  <c r="AF211" i="10" s="1"/>
  <c r="AG211" i="10" s="1"/>
  <c r="G211" i="10"/>
  <c r="AJ211" i="10" s="1"/>
  <c r="AK211" i="10" s="1"/>
  <c r="H211" i="10"/>
  <c r="X211" i="10" s="1"/>
  <c r="H323" i="10"/>
  <c r="H435" i="10" s="1"/>
  <c r="D212" i="10"/>
  <c r="E212" i="10"/>
  <c r="F212" i="10"/>
  <c r="AF212" i="10"/>
  <c r="AG212" i="10" s="1"/>
  <c r="G212" i="10"/>
  <c r="H212" i="10"/>
  <c r="D213" i="10"/>
  <c r="E213" i="10"/>
  <c r="I213" i="10" s="1"/>
  <c r="F213" i="10"/>
  <c r="AF213" i="10" s="1"/>
  <c r="AG213" i="10" s="1"/>
  <c r="G213" i="10"/>
  <c r="H213" i="10"/>
  <c r="D214" i="10"/>
  <c r="E214" i="10"/>
  <c r="I214" i="10"/>
  <c r="F214" i="10"/>
  <c r="AF214" i="10" s="1"/>
  <c r="AG214" i="10" s="1"/>
  <c r="G214" i="10"/>
  <c r="H214" i="10"/>
  <c r="X214" i="10" s="1"/>
  <c r="D215" i="10"/>
  <c r="E215" i="10"/>
  <c r="I215" i="10" s="1"/>
  <c r="F215" i="10"/>
  <c r="AF215" i="10" s="1"/>
  <c r="AG215" i="10" s="1"/>
  <c r="G215" i="10"/>
  <c r="G327" i="10" s="1"/>
  <c r="G439" i="10" s="1"/>
  <c r="H215" i="10"/>
  <c r="X215" i="10" s="1"/>
  <c r="D216" i="10"/>
  <c r="E216" i="10"/>
  <c r="I216" i="10" s="1"/>
  <c r="F216" i="10"/>
  <c r="AF216" i="10"/>
  <c r="AG216" i="10" s="1"/>
  <c r="G216" i="10"/>
  <c r="H216" i="10"/>
  <c r="X216" i="10" s="1"/>
  <c r="D217" i="10"/>
  <c r="E217" i="10"/>
  <c r="I217" i="10" s="1"/>
  <c r="F217" i="10"/>
  <c r="AF217" i="10" s="1"/>
  <c r="AG217" i="10" s="1"/>
  <c r="G217" i="10"/>
  <c r="H217" i="10"/>
  <c r="O217" i="10" s="1"/>
  <c r="AC217" i="10" s="1"/>
  <c r="D218" i="10"/>
  <c r="E218" i="10"/>
  <c r="I218" i="10" s="1"/>
  <c r="F218" i="10"/>
  <c r="AF218" i="10" s="1"/>
  <c r="AG218" i="10" s="1"/>
  <c r="G218" i="10"/>
  <c r="H218" i="10"/>
  <c r="X218" i="10" s="1"/>
  <c r="Z218" i="10" s="1"/>
  <c r="D219" i="10"/>
  <c r="E219" i="10"/>
  <c r="F219" i="10"/>
  <c r="AF219" i="10" s="1"/>
  <c r="AG219" i="10"/>
  <c r="G219" i="10"/>
  <c r="H219" i="10"/>
  <c r="D220" i="10"/>
  <c r="E220" i="10"/>
  <c r="I220" i="10" s="1"/>
  <c r="F220" i="10"/>
  <c r="AF220" i="10" s="1"/>
  <c r="AG220" i="10" s="1"/>
  <c r="G220" i="10"/>
  <c r="H220" i="10"/>
  <c r="O220" i="10" s="1"/>
  <c r="D221" i="10"/>
  <c r="E221" i="10"/>
  <c r="F221" i="10"/>
  <c r="AF221" i="10" s="1"/>
  <c r="AG221" i="10" s="1"/>
  <c r="G221" i="10"/>
  <c r="H221" i="10"/>
  <c r="AE221" i="10" s="1"/>
  <c r="D222" i="10"/>
  <c r="E222" i="10"/>
  <c r="I222" i="10" s="1"/>
  <c r="F222" i="10"/>
  <c r="AF222" i="10" s="1"/>
  <c r="AG222" i="10" s="1"/>
  <c r="G222" i="10"/>
  <c r="H222" i="10"/>
  <c r="D223" i="10"/>
  <c r="E223" i="10"/>
  <c r="I223" i="10" s="1"/>
  <c r="F223" i="10"/>
  <c r="AF223" i="10" s="1"/>
  <c r="AG223" i="10"/>
  <c r="G223" i="10"/>
  <c r="H223" i="10"/>
  <c r="X223" i="10" s="1"/>
  <c r="D224" i="10"/>
  <c r="D336" i="10" s="1"/>
  <c r="D448" i="10" s="1"/>
  <c r="D560" i="10" s="1"/>
  <c r="D672" i="10" s="1"/>
  <c r="D784" i="10" s="1"/>
  <c r="E224" i="10"/>
  <c r="F224" i="10"/>
  <c r="AF224" i="10" s="1"/>
  <c r="AG224" i="10" s="1"/>
  <c r="G224" i="10"/>
  <c r="H224" i="10"/>
  <c r="X224" i="10" s="1"/>
  <c r="I224" i="10"/>
  <c r="D225" i="10"/>
  <c r="E225" i="10"/>
  <c r="I225" i="10" s="1"/>
  <c r="F225" i="10"/>
  <c r="G225" i="10"/>
  <c r="H225" i="10"/>
  <c r="D226" i="10"/>
  <c r="E226" i="10"/>
  <c r="F226" i="10"/>
  <c r="AF226" i="10" s="1"/>
  <c r="AG226" i="10" s="1"/>
  <c r="G226" i="10"/>
  <c r="H226" i="10"/>
  <c r="X226" i="10" s="1"/>
  <c r="D227" i="10"/>
  <c r="E227" i="10"/>
  <c r="I227" i="10" s="1"/>
  <c r="F227" i="10"/>
  <c r="AF227" i="10"/>
  <c r="AG227" i="10" s="1"/>
  <c r="G227" i="10"/>
  <c r="H227" i="10"/>
  <c r="X227" i="10" s="1"/>
  <c r="D129" i="10"/>
  <c r="E129" i="10"/>
  <c r="F129" i="10"/>
  <c r="AF129" i="10" s="1"/>
  <c r="AG129" i="10" s="1"/>
  <c r="G129" i="10"/>
  <c r="H129" i="10"/>
  <c r="G128" i="10"/>
  <c r="F128" i="10"/>
  <c r="AE16" i="10"/>
  <c r="H251" i="10"/>
  <c r="X251" i="10" s="1"/>
  <c r="H259" i="10"/>
  <c r="H274" i="10"/>
  <c r="X274" i="10" s="1"/>
  <c r="Z274" i="10" s="1"/>
  <c r="H311" i="10"/>
  <c r="AE311" i="10"/>
  <c r="H328" i="10"/>
  <c r="X328" i="10" s="1"/>
  <c r="H44" i="9"/>
  <c r="X44" i="9" s="1"/>
  <c r="H45" i="9"/>
  <c r="H46" i="9"/>
  <c r="X46" i="9" s="1"/>
  <c r="H73" i="9"/>
  <c r="X73" i="9" s="1"/>
  <c r="H100" i="9"/>
  <c r="H47" i="9"/>
  <c r="H48" i="9"/>
  <c r="X48" i="9" s="1"/>
  <c r="H75" i="9"/>
  <c r="H49" i="9"/>
  <c r="H50" i="9"/>
  <c r="H51" i="9"/>
  <c r="H52" i="9"/>
  <c r="H79" i="9" s="1"/>
  <c r="X79" i="9" s="1"/>
  <c r="H53" i="9"/>
  <c r="H54" i="9"/>
  <c r="X54" i="9" s="1"/>
  <c r="H81" i="9"/>
  <c r="H108" i="9" s="1"/>
  <c r="H55" i="9"/>
  <c r="H56" i="9"/>
  <c r="H83" i="9" s="1"/>
  <c r="H57" i="9"/>
  <c r="X57" i="9" s="1"/>
  <c r="H84" i="9"/>
  <c r="X84" i="9" s="1"/>
  <c r="AA84" i="9" s="1"/>
  <c r="H43" i="9"/>
  <c r="AD16" i="10"/>
  <c r="AF16" i="10"/>
  <c r="AG16" i="10" s="1"/>
  <c r="P17" i="9"/>
  <c r="P18" i="9"/>
  <c r="P31" i="9" s="1"/>
  <c r="P19" i="9"/>
  <c r="P20" i="9"/>
  <c r="P21" i="9"/>
  <c r="P22" i="9"/>
  <c r="P23" i="9"/>
  <c r="P24" i="9"/>
  <c r="P25" i="9"/>
  <c r="P26" i="9"/>
  <c r="P27" i="9"/>
  <c r="P28" i="9"/>
  <c r="P29" i="9"/>
  <c r="P30" i="9"/>
  <c r="O16" i="10"/>
  <c r="P16" i="10"/>
  <c r="Y784" i="10"/>
  <c r="Y780" i="10"/>
  <c r="Y776" i="10"/>
  <c r="Y772" i="10"/>
  <c r="Y768" i="10"/>
  <c r="Y764" i="10"/>
  <c r="Y760" i="10"/>
  <c r="Y787" i="10"/>
  <c r="Y783" i="10"/>
  <c r="Y779" i="10"/>
  <c r="Y775" i="10"/>
  <c r="Y771" i="10"/>
  <c r="Y767" i="10"/>
  <c r="Y763" i="10"/>
  <c r="Y759" i="10"/>
  <c r="Y755" i="10"/>
  <c r="Y751" i="10"/>
  <c r="Y747" i="10"/>
  <c r="Y743" i="10"/>
  <c r="Y739" i="10"/>
  <c r="Y735" i="10"/>
  <c r="Y731" i="10"/>
  <c r="Y727" i="10"/>
  <c r="Y723" i="10"/>
  <c r="Y719" i="10"/>
  <c r="Y715" i="10"/>
  <c r="Y711" i="10"/>
  <c r="Y707" i="10"/>
  <c r="Y703" i="10"/>
  <c r="Y699" i="10"/>
  <c r="Y695" i="10"/>
  <c r="Y691" i="10"/>
  <c r="Y675" i="10"/>
  <c r="Y671" i="10"/>
  <c r="Y667" i="10"/>
  <c r="Y663" i="10"/>
  <c r="Y659" i="10"/>
  <c r="Y655" i="10"/>
  <c r="Y651" i="10"/>
  <c r="Y647" i="10"/>
  <c r="Y643" i="10"/>
  <c r="Y639" i="10"/>
  <c r="Y635" i="10"/>
  <c r="Y631" i="10"/>
  <c r="Y627" i="10"/>
  <c r="Y623" i="10"/>
  <c r="Y619" i="10"/>
  <c r="Y615" i="10"/>
  <c r="Y611" i="10"/>
  <c r="Y607" i="10"/>
  <c r="Y603" i="10"/>
  <c r="Y599" i="10"/>
  <c r="Y595" i="10"/>
  <c r="Y591" i="10"/>
  <c r="Y587" i="10"/>
  <c r="Y583" i="10"/>
  <c r="Y579" i="10"/>
  <c r="Y563" i="10"/>
  <c r="Y559" i="10"/>
  <c r="Y555" i="10"/>
  <c r="Y551" i="10"/>
  <c r="Y547" i="10"/>
  <c r="Y543" i="10"/>
  <c r="Y539" i="10"/>
  <c r="Y535" i="10"/>
  <c r="Y531" i="10"/>
  <c r="Y527" i="10"/>
  <c r="Y523" i="10"/>
  <c r="Y519" i="10"/>
  <c r="Y515" i="10"/>
  <c r="Y511" i="10"/>
  <c r="Y507" i="10"/>
  <c r="Y503" i="10"/>
  <c r="Y499" i="10"/>
  <c r="Y495" i="10"/>
  <c r="Y491" i="10"/>
  <c r="Y487" i="10"/>
  <c r="Y483" i="10"/>
  <c r="Y479" i="10"/>
  <c r="Y475" i="10"/>
  <c r="Y471" i="10"/>
  <c r="Y467" i="10"/>
  <c r="Y451" i="10"/>
  <c r="Y447" i="10"/>
  <c r="Y443" i="10"/>
  <c r="Y439" i="10"/>
  <c r="Y435" i="10"/>
  <c r="Y431" i="10"/>
  <c r="Y427" i="10"/>
  <c r="Y786" i="10"/>
  <c r="Y782" i="10"/>
  <c r="Y778" i="10"/>
  <c r="Y774" i="10"/>
  <c r="Y770" i="10"/>
  <c r="Y766" i="10"/>
  <c r="Y762" i="10"/>
  <c r="Y758" i="10"/>
  <c r="Y754" i="10"/>
  <c r="Y750" i="10"/>
  <c r="Y746" i="10"/>
  <c r="Y742" i="10"/>
  <c r="Y738" i="10"/>
  <c r="Y734" i="10"/>
  <c r="Y730" i="10"/>
  <c r="Y726" i="10"/>
  <c r="Y722" i="10"/>
  <c r="Y718" i="10"/>
  <c r="Y714" i="10"/>
  <c r="Y710" i="10"/>
  <c r="Y706" i="10"/>
  <c r="Y702" i="10"/>
  <c r="Y698" i="10"/>
  <c r="Y694" i="10"/>
  <c r="Y690" i="10"/>
  <c r="Y674" i="10"/>
  <c r="Y670" i="10"/>
  <c r="Y666" i="10"/>
  <c r="Y662" i="10"/>
  <c r="Y658" i="10"/>
  <c r="Y773" i="10"/>
  <c r="Y757" i="10"/>
  <c r="Y749" i="10"/>
  <c r="Y741" i="10"/>
  <c r="Y733" i="10"/>
  <c r="Y725" i="10"/>
  <c r="Y717" i="10"/>
  <c r="Y709" i="10"/>
  <c r="Y701" i="10"/>
  <c r="Y693" i="10"/>
  <c r="Y673" i="10"/>
  <c r="Y665" i="10"/>
  <c r="Y657" i="10"/>
  <c r="Y652" i="10"/>
  <c r="Y646" i="10"/>
  <c r="Y641" i="10"/>
  <c r="Y636" i="10"/>
  <c r="Y630" i="10"/>
  <c r="Y625" i="10"/>
  <c r="Y620" i="10"/>
  <c r="Y614" i="10"/>
  <c r="Y609" i="10"/>
  <c r="Y604" i="10"/>
  <c r="Y598" i="10"/>
  <c r="Y593" i="10"/>
  <c r="Y588" i="10"/>
  <c r="Y582" i="10"/>
  <c r="Y577" i="10"/>
  <c r="Y560" i="10"/>
  <c r="Y554" i="10"/>
  <c r="Y549" i="10"/>
  <c r="Y544" i="10"/>
  <c r="Y538" i="10"/>
  <c r="Y533" i="10"/>
  <c r="Y528" i="10"/>
  <c r="Y522" i="10"/>
  <c r="Y517" i="10"/>
  <c r="Y512" i="10"/>
  <c r="Y506" i="10"/>
  <c r="Y501" i="10"/>
  <c r="Y496" i="10"/>
  <c r="Y490" i="10"/>
  <c r="Y485" i="10"/>
  <c r="Y480" i="10"/>
  <c r="Y474" i="10"/>
  <c r="Y469" i="10"/>
  <c r="Y464" i="10"/>
  <c r="Y446" i="10"/>
  <c r="Y441" i="10"/>
  <c r="Y436" i="10"/>
  <c r="Y430" i="10"/>
  <c r="Y425" i="10"/>
  <c r="Y421" i="10"/>
  <c r="Y417" i="10"/>
  <c r="Y413" i="10"/>
  <c r="Y409" i="10"/>
  <c r="Y405" i="10"/>
  <c r="Y401" i="10"/>
  <c r="Y397" i="10"/>
  <c r="Y393" i="10"/>
  <c r="Y389" i="10"/>
  <c r="Y385" i="10"/>
  <c r="Y381" i="10"/>
  <c r="Y377" i="10"/>
  <c r="Y373" i="10"/>
  <c r="Y369" i="10"/>
  <c r="Y365" i="10"/>
  <c r="Y361" i="10"/>
  <c r="Y357" i="10"/>
  <c r="Y353" i="10"/>
  <c r="Y337" i="10"/>
  <c r="Y781" i="10"/>
  <c r="Y761" i="10"/>
  <c r="Y748" i="10"/>
  <c r="Y737" i="10"/>
  <c r="Y728" i="10"/>
  <c r="Y716" i="10"/>
  <c r="Y705" i="10"/>
  <c r="Y696" i="10"/>
  <c r="Y672" i="10"/>
  <c r="Y661" i="10"/>
  <c r="Y653" i="10"/>
  <c r="Y645" i="10"/>
  <c r="Y638" i="10"/>
  <c r="Y632" i="10"/>
  <c r="Y624" i="10"/>
  <c r="Y617" i="10"/>
  <c r="Y610" i="10"/>
  <c r="Y602" i="10"/>
  <c r="Y596" i="10"/>
  <c r="Y589" i="10"/>
  <c r="Y581" i="10"/>
  <c r="Y562" i="10"/>
  <c r="Y556" i="10"/>
  <c r="Y548" i="10"/>
  <c r="Y541" i="10"/>
  <c r="Y534" i="10"/>
  <c r="Y526" i="10"/>
  <c r="Y520" i="10"/>
  <c r="Y513" i="10"/>
  <c r="Y505" i="10"/>
  <c r="Y498" i="10"/>
  <c r="Y492" i="10"/>
  <c r="Y484" i="10"/>
  <c r="Y477" i="10"/>
  <c r="Y470" i="10"/>
  <c r="Y450" i="10"/>
  <c r="Y444" i="10"/>
  <c r="Y437" i="10"/>
  <c r="Y429" i="10"/>
  <c r="Y423" i="10"/>
  <c r="Y418" i="10"/>
  <c r="Y412" i="10"/>
  <c r="Y407" i="10"/>
  <c r="Y402" i="10"/>
  <c r="Y396" i="10"/>
  <c r="Y391" i="10"/>
  <c r="Y386" i="10"/>
  <c r="Y380" i="10"/>
  <c r="Y375" i="10"/>
  <c r="Y370" i="10"/>
  <c r="Y364" i="10"/>
  <c r="Y359" i="10"/>
  <c r="Y354" i="10"/>
  <c r="Y336" i="10"/>
  <c r="Y332" i="10"/>
  <c r="Y328" i="10"/>
  <c r="Y324" i="10"/>
  <c r="Y320" i="10"/>
  <c r="Y316" i="10"/>
  <c r="Y312" i="10"/>
  <c r="Y308" i="10"/>
  <c r="Y304" i="10"/>
  <c r="Y300" i="10"/>
  <c r="Y296" i="10"/>
  <c r="Y292" i="10"/>
  <c r="Y288" i="10"/>
  <c r="Y284" i="10"/>
  <c r="Y280" i="10"/>
  <c r="Y276" i="10"/>
  <c r="Y272" i="10"/>
  <c r="Y268" i="10"/>
  <c r="Y264" i="10"/>
  <c r="Y260" i="10"/>
  <c r="Y256" i="10"/>
  <c r="Y252" i="10"/>
  <c r="Y248" i="10"/>
  <c r="Y244" i="10"/>
  <c r="Y240" i="10"/>
  <c r="Y132" i="10"/>
  <c r="Y136" i="10"/>
  <c r="Y140" i="10"/>
  <c r="Y144" i="10"/>
  <c r="Y148" i="10"/>
  <c r="Y152" i="10"/>
  <c r="Y156" i="10"/>
  <c r="Y160" i="10"/>
  <c r="Y164" i="10"/>
  <c r="Y168" i="10"/>
  <c r="Y172" i="10"/>
  <c r="Y176" i="10"/>
  <c r="Y180" i="10"/>
  <c r="Y184" i="10"/>
  <c r="Y188" i="10"/>
  <c r="Y192" i="10"/>
  <c r="Y196" i="10"/>
  <c r="Y200" i="10"/>
  <c r="Y204" i="10"/>
  <c r="Y208" i="10"/>
  <c r="Y212" i="10"/>
  <c r="Y216" i="10"/>
  <c r="Y220" i="10"/>
  <c r="Y224" i="10"/>
  <c r="Y128" i="10"/>
  <c r="Y271" i="10"/>
  <c r="Y255" i="10"/>
  <c r="Y247" i="10"/>
  <c r="Y243" i="10"/>
  <c r="Y133" i="10"/>
  <c r="Y137" i="10"/>
  <c r="Y145" i="10"/>
  <c r="Y149" i="10"/>
  <c r="Y153" i="10"/>
  <c r="Y161" i="10"/>
  <c r="Y165" i="10"/>
  <c r="Y169" i="10"/>
  <c r="Y177" i="10"/>
  <c r="Y181" i="10"/>
  <c r="Y185" i="10"/>
  <c r="Y189" i="10"/>
  <c r="Y197" i="10"/>
  <c r="Y201" i="10"/>
  <c r="Y205" i="10"/>
  <c r="Y209" i="10"/>
  <c r="Y213" i="10"/>
  <c r="Y221" i="10"/>
  <c r="Y225" i="10"/>
  <c r="Y769" i="10"/>
  <c r="Y744" i="10"/>
  <c r="Y721" i="10"/>
  <c r="Y700" i="10"/>
  <c r="Y649" i="10"/>
  <c r="Y628" i="10"/>
  <c r="Y621" i="10"/>
  <c r="Y606" i="10"/>
  <c r="Y585" i="10"/>
  <c r="Y558" i="10"/>
  <c r="Y545" i="10"/>
  <c r="Y530" i="10"/>
  <c r="Y524" i="10"/>
  <c r="Y509" i="10"/>
  <c r="Y494" i="10"/>
  <c r="Y481" i="10"/>
  <c r="Y466" i="10"/>
  <c r="Y440" i="10"/>
  <c r="Y420" i="10"/>
  <c r="Y410" i="10"/>
  <c r="Y399" i="10"/>
  <c r="Y394" i="10"/>
  <c r="Y383" i="10"/>
  <c r="Y372" i="10"/>
  <c r="Y362" i="10"/>
  <c r="Y339" i="10"/>
  <c r="Y330" i="10"/>
  <c r="Y322" i="10"/>
  <c r="Y314" i="10"/>
  <c r="Y306" i="10"/>
  <c r="Y298" i="10"/>
  <c r="Y777" i="10"/>
  <c r="Y756" i="10"/>
  <c r="Y745" i="10"/>
  <c r="Y736" i="10"/>
  <c r="Y724" i="10"/>
  <c r="Y713" i="10"/>
  <c r="Y704" i="10"/>
  <c r="Y692" i="10"/>
  <c r="Y669" i="10"/>
  <c r="Y660" i="10"/>
  <c r="Y650" i="10"/>
  <c r="Y644" i="10"/>
  <c r="Y637" i="10"/>
  <c r="Y629" i="10"/>
  <c r="Y622" i="10"/>
  <c r="Y616" i="10"/>
  <c r="Y608" i="10"/>
  <c r="Y601" i="10"/>
  <c r="Y594" i="10"/>
  <c r="Y586" i="10"/>
  <c r="Y580" i="10"/>
  <c r="Y561" i="10"/>
  <c r="Y553" i="10"/>
  <c r="Y546" i="10"/>
  <c r="Y540" i="10"/>
  <c r="Y532" i="10"/>
  <c r="Y525" i="10"/>
  <c r="Y518" i="10"/>
  <c r="Y510" i="10"/>
  <c r="Y504" i="10"/>
  <c r="Y497" i="10"/>
  <c r="Y489" i="10"/>
  <c r="Y482" i="10"/>
  <c r="Y476" i="10"/>
  <c r="Y468" i="10"/>
  <c r="Y449" i="10"/>
  <c r="Y442" i="10"/>
  <c r="Y434" i="10"/>
  <c r="Y428" i="10"/>
  <c r="Y422" i="10"/>
  <c r="Y416" i="10"/>
  <c r="Y411" i="10"/>
  <c r="Y406" i="10"/>
  <c r="Y400" i="10"/>
  <c r="Y395" i="10"/>
  <c r="Y390" i="10"/>
  <c r="Y384" i="10"/>
  <c r="Y379" i="10"/>
  <c r="Y374" i="10"/>
  <c r="Y368" i="10"/>
  <c r="Y363" i="10"/>
  <c r="Y358" i="10"/>
  <c r="Y352" i="10"/>
  <c r="Y335" i="10"/>
  <c r="Y331" i="10"/>
  <c r="Y327" i="10"/>
  <c r="Y323" i="10"/>
  <c r="Y319" i="10"/>
  <c r="Y315" i="10"/>
  <c r="Y311" i="10"/>
  <c r="Y307" i="10"/>
  <c r="Y303" i="10"/>
  <c r="Y299" i="10"/>
  <c r="Y295" i="10"/>
  <c r="Y291" i="10"/>
  <c r="Y287" i="10"/>
  <c r="Y283" i="10"/>
  <c r="Y279" i="10"/>
  <c r="Y275" i="10"/>
  <c r="Y267" i="10"/>
  <c r="Y263" i="10"/>
  <c r="Y259" i="10"/>
  <c r="Y251" i="10"/>
  <c r="Y129" i="10"/>
  <c r="Y141" i="10"/>
  <c r="Y157" i="10"/>
  <c r="Y173" i="10"/>
  <c r="Y193" i="10"/>
  <c r="Y217" i="10"/>
  <c r="Y753" i="10"/>
  <c r="Y732" i="10"/>
  <c r="Y712" i="10"/>
  <c r="Y689" i="10"/>
  <c r="Y668" i="10"/>
  <c r="Y656" i="10"/>
  <c r="Y642" i="10"/>
  <c r="Y634" i="10"/>
  <c r="Y613" i="10"/>
  <c r="Y600" i="10"/>
  <c r="Y592" i="10"/>
  <c r="Y578" i="10"/>
  <c r="Y552" i="10"/>
  <c r="Y537" i="10"/>
  <c r="Y516" i="10"/>
  <c r="Y502" i="10"/>
  <c r="Y488" i="10"/>
  <c r="Y473" i="10"/>
  <c r="Y448" i="10"/>
  <c r="Y433" i="10"/>
  <c r="Y426" i="10"/>
  <c r="Y415" i="10"/>
  <c r="Y404" i="10"/>
  <c r="Y388" i="10"/>
  <c r="Y378" i="10"/>
  <c r="Y367" i="10"/>
  <c r="Y356" i="10"/>
  <c r="Y334" i="10"/>
  <c r="Y326" i="10"/>
  <c r="Y318" i="10"/>
  <c r="Y310" i="10"/>
  <c r="Y302" i="10"/>
  <c r="Y765" i="10"/>
  <c r="Y720" i="10"/>
  <c r="Y664" i="10"/>
  <c r="Y633" i="10"/>
  <c r="Y605" i="10"/>
  <c r="Y576" i="10"/>
  <c r="Y536" i="10"/>
  <c r="Y508" i="10"/>
  <c r="Y478" i="10"/>
  <c r="Y438" i="10"/>
  <c r="Y414" i="10"/>
  <c r="Y392" i="10"/>
  <c r="Y371" i="10"/>
  <c r="Y338" i="10"/>
  <c r="Y321" i="10"/>
  <c r="Y305" i="10"/>
  <c r="Y293" i="10"/>
  <c r="Y285" i="10"/>
  <c r="Y277" i="10"/>
  <c r="Y269" i="10"/>
  <c r="Y261" i="10"/>
  <c r="Y245" i="10"/>
  <c r="Y171" i="10"/>
  <c r="Y752" i="10"/>
  <c r="Y708" i="10"/>
  <c r="Y654" i="10"/>
  <c r="Y626" i="10"/>
  <c r="Y597" i="10"/>
  <c r="Y557" i="10"/>
  <c r="Y529" i="10"/>
  <c r="Y500" i="10"/>
  <c r="Y472" i="10"/>
  <c r="Y432" i="10"/>
  <c r="Y408" i="10"/>
  <c r="Y387" i="10"/>
  <c r="Y366" i="10"/>
  <c r="Y333" i="10"/>
  <c r="Y317" i="10"/>
  <c r="Y301" i="10"/>
  <c r="Y290" i="10"/>
  <c r="Y282" i="10"/>
  <c r="Y274" i="10"/>
  <c r="Y266" i="10"/>
  <c r="Y258" i="10"/>
  <c r="Y250" i="10"/>
  <c r="Y242" i="10"/>
  <c r="Y134" i="10"/>
  <c r="Y142" i="10"/>
  <c r="Y150" i="10"/>
  <c r="Y158" i="10"/>
  <c r="Y166" i="10"/>
  <c r="Y174" i="10"/>
  <c r="Y182" i="10"/>
  <c r="Y190" i="10"/>
  <c r="Y198" i="10"/>
  <c r="Y206" i="10"/>
  <c r="Y214" i="10"/>
  <c r="Y222" i="10"/>
  <c r="Y740" i="10"/>
  <c r="Y697" i="10"/>
  <c r="Y648" i="10"/>
  <c r="Y618" i="10"/>
  <c r="Y590" i="10"/>
  <c r="Y550" i="10"/>
  <c r="Y521" i="10"/>
  <c r="Y493" i="10"/>
  <c r="Y465" i="10"/>
  <c r="Y424" i="10"/>
  <c r="Y403" i="10"/>
  <c r="Y382" i="10"/>
  <c r="Y360" i="10"/>
  <c r="Y329" i="10"/>
  <c r="Y313" i="10"/>
  <c r="Y297" i="10"/>
  <c r="Y289" i="10"/>
  <c r="Y281" i="10"/>
  <c r="Y273" i="10"/>
  <c r="Y265" i="10"/>
  <c r="Y257" i="10"/>
  <c r="Y249" i="10"/>
  <c r="Y241" i="10"/>
  <c r="Y135" i="10"/>
  <c r="Y143" i="10"/>
  <c r="Y151" i="10"/>
  <c r="Y159" i="10"/>
  <c r="Y167" i="10"/>
  <c r="Y175" i="10"/>
  <c r="Y183" i="10"/>
  <c r="Y191" i="10"/>
  <c r="Y199" i="10"/>
  <c r="Y207" i="10"/>
  <c r="Y215" i="10"/>
  <c r="Y223" i="10"/>
  <c r="Y785" i="10"/>
  <c r="Y729" i="10"/>
  <c r="Y688" i="10"/>
  <c r="Y640" i="10"/>
  <c r="Y612" i="10"/>
  <c r="Y584" i="10"/>
  <c r="Y542" i="10"/>
  <c r="Y514" i="10"/>
  <c r="Y486" i="10"/>
  <c r="Y445" i="10"/>
  <c r="Y419" i="10"/>
  <c r="Y398" i="10"/>
  <c r="Y376" i="10"/>
  <c r="Y355" i="10"/>
  <c r="Y325" i="10"/>
  <c r="Y309" i="10"/>
  <c r="Y294" i="10"/>
  <c r="Y286" i="10"/>
  <c r="Y278" i="10"/>
  <c r="Y270" i="10"/>
  <c r="Y262" i="10"/>
  <c r="Y254" i="10"/>
  <c r="Y246" i="10"/>
  <c r="Y130" i="10"/>
  <c r="Y138" i="10"/>
  <c r="Y146" i="10"/>
  <c r="Y154" i="10"/>
  <c r="Y162" i="10"/>
  <c r="Y170" i="10"/>
  <c r="Y178" i="10"/>
  <c r="Y186" i="10"/>
  <c r="Y194" i="10"/>
  <c r="Y202" i="10"/>
  <c r="Y210" i="10"/>
  <c r="Y218" i="10"/>
  <c r="Y226" i="10"/>
  <c r="Y253" i="10"/>
  <c r="Y131" i="10"/>
  <c r="Y139" i="10"/>
  <c r="Y147" i="10"/>
  <c r="Y155" i="10"/>
  <c r="Y163" i="10"/>
  <c r="Y179" i="10"/>
  <c r="Y187" i="10"/>
  <c r="Y195" i="10"/>
  <c r="Y203" i="10"/>
  <c r="Y211" i="10"/>
  <c r="Y219" i="10"/>
  <c r="Y227" i="10"/>
  <c r="Y437" i="11"/>
  <c r="Y433" i="11"/>
  <c r="Y429" i="11"/>
  <c r="Y425" i="11"/>
  <c r="Y421" i="11"/>
  <c r="Y417" i="11"/>
  <c r="Y413" i="11"/>
  <c r="Y409" i="11"/>
  <c r="Y405" i="11"/>
  <c r="Y401" i="11"/>
  <c r="Y397" i="11"/>
  <c r="Y393" i="11"/>
  <c r="Y389" i="11"/>
  <c r="Y373" i="11"/>
  <c r="Y369" i="11"/>
  <c r="Y365" i="11"/>
  <c r="Y361" i="11"/>
  <c r="Y357" i="11"/>
  <c r="Y353" i="11"/>
  <c r="Y349" i="11"/>
  <c r="Y345" i="11"/>
  <c r="Y341" i="11"/>
  <c r="Y337" i="11"/>
  <c r="Y333" i="11"/>
  <c r="Y329" i="11"/>
  <c r="Y313" i="11"/>
  <c r="Y309" i="11"/>
  <c r="Y305" i="11"/>
  <c r="Y301" i="11"/>
  <c r="Y297" i="11"/>
  <c r="Y293" i="11"/>
  <c r="Y289" i="11"/>
  <c r="Y285" i="11"/>
  <c r="Y281" i="11"/>
  <c r="Y277" i="11"/>
  <c r="Y273" i="11"/>
  <c r="Y269" i="11"/>
  <c r="Y265" i="11"/>
  <c r="Y249" i="11"/>
  <c r="Y245" i="11"/>
  <c r="Y241" i="11"/>
  <c r="Y237" i="11"/>
  <c r="Y233" i="11"/>
  <c r="Y229" i="11"/>
  <c r="Y225" i="11"/>
  <c r="Y221" i="11"/>
  <c r="Y217" i="11"/>
  <c r="Y213" i="11"/>
  <c r="Y209" i="11"/>
  <c r="Y205" i="11"/>
  <c r="Y189" i="11"/>
  <c r="Y185" i="11"/>
  <c r="Y181" i="11"/>
  <c r="Y177" i="11"/>
  <c r="Y173" i="11"/>
  <c r="Y169" i="11"/>
  <c r="Y165" i="11"/>
  <c r="Y161" i="11"/>
  <c r="Y157" i="11"/>
  <c r="Y153" i="11"/>
  <c r="Y149" i="11"/>
  <c r="Y145" i="11"/>
  <c r="Y141" i="11"/>
  <c r="Y81" i="11"/>
  <c r="Y85" i="11"/>
  <c r="Y89" i="11"/>
  <c r="Y93" i="11"/>
  <c r="Y97" i="11"/>
  <c r="Y101" i="11"/>
  <c r="Y105" i="11"/>
  <c r="Y109" i="11"/>
  <c r="Y113" i="11"/>
  <c r="Y117" i="11"/>
  <c r="Y121" i="11"/>
  <c r="Y125" i="11"/>
  <c r="Y436" i="11"/>
  <c r="Y432" i="11"/>
  <c r="Y428" i="11"/>
  <c r="Y424" i="11"/>
  <c r="Y420" i="11"/>
  <c r="Y416" i="11"/>
  <c r="Y412" i="11"/>
  <c r="Y408" i="11"/>
  <c r="Y404" i="11"/>
  <c r="Y400" i="11"/>
  <c r="Y396" i="11"/>
  <c r="Y392" i="11"/>
  <c r="Y388" i="11"/>
  <c r="Y372" i="11"/>
  <c r="Y368" i="11"/>
  <c r="Y364" i="11"/>
  <c r="Y360" i="11"/>
  <c r="Y356" i="11"/>
  <c r="Y352" i="11"/>
  <c r="Y348" i="11"/>
  <c r="Y344" i="11"/>
  <c r="Y340" i="11"/>
  <c r="Y336" i="11"/>
  <c r="Y332" i="11"/>
  <c r="Y328" i="11"/>
  <c r="Y312" i="11"/>
  <c r="Y308" i="11"/>
  <c r="Y304" i="11"/>
  <c r="Y300" i="11"/>
  <c r="Y296" i="11"/>
  <c r="Y292" i="11"/>
  <c r="Y288" i="11"/>
  <c r="Y284" i="11"/>
  <c r="Y280" i="11"/>
  <c r="Y276" i="11"/>
  <c r="Y272" i="11"/>
  <c r="Y268" i="11"/>
  <c r="Y264" i="11"/>
  <c r="Y248" i="11"/>
  <c r="Y244" i="11"/>
  <c r="Y240" i="11"/>
  <c r="Y236" i="11"/>
  <c r="Y232" i="11"/>
  <c r="Y228" i="11"/>
  <c r="Y224" i="11"/>
  <c r="Y220" i="11"/>
  <c r="Y216" i="11"/>
  <c r="Y212" i="11"/>
  <c r="Y208" i="11"/>
  <c r="Y204" i="11"/>
  <c r="Y188" i="11"/>
  <c r="Y184" i="11"/>
  <c r="Y180" i="11"/>
  <c r="Y176" i="11"/>
  <c r="Y172" i="11"/>
  <c r="Y168" i="11"/>
  <c r="Y164" i="11"/>
  <c r="Y160" i="11"/>
  <c r="Y156" i="11"/>
  <c r="Y152" i="11"/>
  <c r="Y148" i="11"/>
  <c r="Y144" i="11"/>
  <c r="Y140" i="11"/>
  <c r="Y82" i="11"/>
  <c r="Y86" i="11"/>
  <c r="Y90" i="11"/>
  <c r="Y94" i="11"/>
  <c r="Y98" i="11"/>
  <c r="Y102" i="11"/>
  <c r="Y106" i="11"/>
  <c r="Y110" i="11"/>
  <c r="Y114" i="11"/>
  <c r="Y118" i="11"/>
  <c r="Y122" i="11"/>
  <c r="Y126" i="11"/>
  <c r="Y435" i="11"/>
  <c r="Y434" i="11"/>
  <c r="Y426" i="11"/>
  <c r="Y418" i="11"/>
  <c r="Y410" i="11"/>
  <c r="Y402" i="11"/>
  <c r="Y394" i="11"/>
  <c r="Y374" i="11"/>
  <c r="Y366" i="11"/>
  <c r="Y358" i="11"/>
  <c r="Y350" i="11"/>
  <c r="Y342" i="11"/>
  <c r="Y334" i="11"/>
  <c r="Y326" i="11"/>
  <c r="Y306" i="11"/>
  <c r="Y298" i="11"/>
  <c r="Y290" i="11"/>
  <c r="Y282" i="11"/>
  <c r="Y274" i="11"/>
  <c r="Y266" i="11"/>
  <c r="Y246" i="11"/>
  <c r="Y238" i="11"/>
  <c r="Y230" i="11"/>
  <c r="Y222" i="11"/>
  <c r="Y214" i="11"/>
  <c r="Y206" i="11"/>
  <c r="Y186" i="11"/>
  <c r="Y178" i="11"/>
  <c r="Y170" i="11"/>
  <c r="Y162" i="11"/>
  <c r="Y154" i="11"/>
  <c r="Y146" i="11"/>
  <c r="Y80" i="11"/>
  <c r="Y88" i="11"/>
  <c r="Y96" i="11"/>
  <c r="Y104" i="11"/>
  <c r="Y112" i="11"/>
  <c r="Y120" i="11"/>
  <c r="Y78" i="11"/>
  <c r="Y431" i="11"/>
  <c r="Y423" i="11"/>
  <c r="Y415" i="11"/>
  <c r="Y407" i="11"/>
  <c r="Y399" i="11"/>
  <c r="Y391" i="11"/>
  <c r="Y371" i="11"/>
  <c r="Y363" i="11"/>
  <c r="Y355" i="11"/>
  <c r="Y347" i="11"/>
  <c r="Y339" i="11"/>
  <c r="Y331" i="11"/>
  <c r="Y311" i="11"/>
  <c r="Y303" i="11"/>
  <c r="Y295" i="11"/>
  <c r="Y287" i="11"/>
  <c r="Y279" i="11"/>
  <c r="Y271" i="11"/>
  <c r="Y251" i="11"/>
  <c r="Y243" i="11"/>
  <c r="Y235" i="11"/>
  <c r="Y227" i="11"/>
  <c r="Y219" i="11"/>
  <c r="Y211" i="11"/>
  <c r="Y203" i="11"/>
  <c r="Y183" i="11"/>
  <c r="Y175" i="11"/>
  <c r="Y167" i="11"/>
  <c r="Y159" i="11"/>
  <c r="Y151" i="11"/>
  <c r="Y143" i="11"/>
  <c r="Y83" i="11"/>
  <c r="Y91" i="11"/>
  <c r="Y99" i="11"/>
  <c r="Y107" i="11"/>
  <c r="Y115" i="11"/>
  <c r="Y123" i="11"/>
  <c r="Y430" i="11"/>
  <c r="Y422" i="11"/>
  <c r="Y414" i="11"/>
  <c r="Y406" i="11"/>
  <c r="Y398" i="11"/>
  <c r="Y390" i="11"/>
  <c r="Y370" i="11"/>
  <c r="Y362" i="11"/>
  <c r="Y354" i="11"/>
  <c r="Y346" i="11"/>
  <c r="Y338" i="11"/>
  <c r="Y330" i="11"/>
  <c r="Y310" i="11"/>
  <c r="Y302" i="11"/>
  <c r="Y294" i="11"/>
  <c r="Y286" i="11"/>
  <c r="Y278" i="11"/>
  <c r="Y270" i="11"/>
  <c r="Y250" i="11"/>
  <c r="Y242" i="11"/>
  <c r="Y234" i="11"/>
  <c r="Y226" i="11"/>
  <c r="Y218" i="11"/>
  <c r="Y210" i="11"/>
  <c r="Y202" i="11"/>
  <c r="Y182" i="11"/>
  <c r="Y174" i="11"/>
  <c r="Y166" i="11"/>
  <c r="Y158" i="11"/>
  <c r="Y150" i="11"/>
  <c r="Y142" i="11"/>
  <c r="Y84" i="11"/>
  <c r="Y92" i="11"/>
  <c r="Y100" i="11"/>
  <c r="Y108" i="11"/>
  <c r="Y116" i="11"/>
  <c r="Y124" i="11"/>
  <c r="Y427" i="11"/>
  <c r="Y395" i="11"/>
  <c r="Y351" i="11"/>
  <c r="Y307" i="11"/>
  <c r="Y275" i="11"/>
  <c r="Y231" i="11"/>
  <c r="Y187" i="11"/>
  <c r="Y155" i="11"/>
  <c r="Y95" i="11"/>
  <c r="Y127" i="11"/>
  <c r="Y419" i="11"/>
  <c r="Y367" i="11"/>
  <c r="Y327" i="11"/>
  <c r="Y267" i="11"/>
  <c r="Y215" i="11"/>
  <c r="Y163" i="11"/>
  <c r="Y103" i="11"/>
  <c r="Y343" i="11"/>
  <c r="Y411" i="11"/>
  <c r="Y359" i="11"/>
  <c r="Y299" i="11"/>
  <c r="Y247" i="11"/>
  <c r="Y207" i="11"/>
  <c r="Y147" i="11"/>
  <c r="Y111" i="11"/>
  <c r="Y403" i="11"/>
  <c r="Y291" i="11"/>
  <c r="Y239" i="11"/>
  <c r="Y179" i="11"/>
  <c r="Y79" i="11"/>
  <c r="Y119" i="11"/>
  <c r="Y375" i="11"/>
  <c r="Y171" i="11"/>
  <c r="Y335" i="11"/>
  <c r="Y87" i="11"/>
  <c r="Y283" i="11"/>
  <c r="Y223" i="11"/>
  <c r="P19" i="10"/>
  <c r="X131" i="10"/>
  <c r="O177" i="10"/>
  <c r="AC177" i="10" s="1"/>
  <c r="O155" i="10"/>
  <c r="O194" i="10"/>
  <c r="AC194" i="10" s="1"/>
  <c r="O134" i="10"/>
  <c r="Z202" i="10"/>
  <c r="O191" i="10"/>
  <c r="O215" i="10"/>
  <c r="O179" i="10"/>
  <c r="O168" i="10"/>
  <c r="AC168" i="10" s="1"/>
  <c r="O161" i="10"/>
  <c r="O153" i="10"/>
  <c r="AC111" i="10"/>
  <c r="AC53" i="10"/>
  <c r="H240" i="10"/>
  <c r="R222" i="10"/>
  <c r="J310" i="10"/>
  <c r="J422" i="10" s="1"/>
  <c r="R198" i="10"/>
  <c r="R186" i="10"/>
  <c r="R174" i="10"/>
  <c r="J274" i="10"/>
  <c r="Q222" i="10"/>
  <c r="J337" i="10"/>
  <c r="R221" i="10"/>
  <c r="J329" i="10"/>
  <c r="J325" i="10"/>
  <c r="J321" i="10"/>
  <c r="J433" i="10" s="1"/>
  <c r="R209" i="10"/>
  <c r="J317" i="10"/>
  <c r="N317" i="10" s="1"/>
  <c r="R205" i="10"/>
  <c r="J313" i="10"/>
  <c r="R201" i="10"/>
  <c r="J309" i="10"/>
  <c r="R197" i="10"/>
  <c r="J305" i="10"/>
  <c r="J297" i="10"/>
  <c r="R185" i="10"/>
  <c r="J293" i="10"/>
  <c r="J289" i="10"/>
  <c r="J401" i="10" s="1"/>
  <c r="J513" i="10" s="1"/>
  <c r="R177" i="10"/>
  <c r="J285" i="10"/>
  <c r="R173" i="10"/>
  <c r="J281" i="10"/>
  <c r="R169" i="10"/>
  <c r="J277" i="10"/>
  <c r="R277" i="10" s="1"/>
  <c r="R165" i="10"/>
  <c r="J273" i="10"/>
  <c r="R161" i="10"/>
  <c r="J269" i="10"/>
  <c r="N269" i="10" s="1"/>
  <c r="R157" i="10"/>
  <c r="J265" i="10"/>
  <c r="J377" i="10" s="1"/>
  <c r="R153" i="10"/>
  <c r="J261" i="10"/>
  <c r="R261" i="10" s="1"/>
  <c r="R149" i="10"/>
  <c r="J257" i="10"/>
  <c r="R145" i="10"/>
  <c r="J253" i="10"/>
  <c r="R141" i="10"/>
  <c r="J249" i="10"/>
  <c r="J361" i="10" s="1"/>
  <c r="R137" i="10"/>
  <c r="J245" i="10"/>
  <c r="R245" i="10" s="1"/>
  <c r="R133" i="10"/>
  <c r="R218" i="10"/>
  <c r="J318" i="10"/>
  <c r="J430" i="10" s="1"/>
  <c r="P430" i="10" s="1"/>
  <c r="J306" i="10"/>
  <c r="R194" i="10"/>
  <c r="J294" i="10"/>
  <c r="J278" i="10"/>
  <c r="R278" i="10" s="1"/>
  <c r="R166" i="10"/>
  <c r="J258" i="10"/>
  <c r="J370" i="10" s="1"/>
  <c r="R146" i="10"/>
  <c r="J250" i="10"/>
  <c r="R138" i="10"/>
  <c r="P17" i="10"/>
  <c r="Q162" i="10"/>
  <c r="J336" i="10"/>
  <c r="R224" i="10"/>
  <c r="J304" i="10"/>
  <c r="R192" i="10"/>
  <c r="S192" i="10" s="1"/>
  <c r="J296" i="10"/>
  <c r="R184" i="10"/>
  <c r="N164" i="10"/>
  <c r="R164" i="10"/>
  <c r="J272" i="10"/>
  <c r="R160" i="10"/>
  <c r="N156" i="10"/>
  <c r="R156" i="10"/>
  <c r="N152" i="10"/>
  <c r="R152" i="10"/>
  <c r="J260" i="10"/>
  <c r="R148" i="10"/>
  <c r="N144" i="10"/>
  <c r="Q140" i="10"/>
  <c r="R140" i="10"/>
  <c r="P136" i="10"/>
  <c r="N132" i="10"/>
  <c r="R132" i="10"/>
  <c r="R226" i="10"/>
  <c r="J314" i="10"/>
  <c r="R202" i="10"/>
  <c r="J302" i="10"/>
  <c r="R190" i="10"/>
  <c r="R178" i="10"/>
  <c r="J282" i="10"/>
  <c r="R282" i="10" s="1"/>
  <c r="R170" i="10"/>
  <c r="J254" i="10"/>
  <c r="J366" i="10" s="1"/>
  <c r="R142" i="10"/>
  <c r="J246" i="10"/>
  <c r="R246" i="10" s="1"/>
  <c r="R134" i="10"/>
  <c r="H292" i="10"/>
  <c r="H404" i="10" s="1"/>
  <c r="X404" i="10" s="1"/>
  <c r="H268" i="10"/>
  <c r="AC95" i="10"/>
  <c r="AC85" i="10"/>
  <c r="AC55" i="10"/>
  <c r="J339" i="10"/>
  <c r="R227" i="10"/>
  <c r="N223" i="10"/>
  <c r="R223" i="10"/>
  <c r="N215" i="10"/>
  <c r="AC215" i="10" s="1"/>
  <c r="R215" i="10"/>
  <c r="N211" i="10"/>
  <c r="P207" i="10"/>
  <c r="Q207" i="10"/>
  <c r="R207" i="10"/>
  <c r="N183" i="10"/>
  <c r="R183" i="10"/>
  <c r="N179" i="10"/>
  <c r="R179" i="10"/>
  <c r="N167" i="10"/>
  <c r="R167" i="10"/>
  <c r="R155" i="10"/>
  <c r="S155" i="10" s="1"/>
  <c r="R151" i="10"/>
  <c r="R147" i="10"/>
  <c r="J255" i="10"/>
  <c r="R143" i="10"/>
  <c r="R139" i="10"/>
  <c r="N135" i="10"/>
  <c r="R135" i="10"/>
  <c r="J241" i="10"/>
  <c r="O131" i="10"/>
  <c r="P131" i="10"/>
  <c r="J242" i="10"/>
  <c r="J354" i="10" s="1"/>
  <c r="J466" i="10" s="1"/>
  <c r="J578" i="10" s="1"/>
  <c r="H301" i="10"/>
  <c r="X301" i="10" s="1"/>
  <c r="AE301" i="10"/>
  <c r="H303" i="10"/>
  <c r="H415" i="10" s="1"/>
  <c r="AE415" i="10" s="1"/>
  <c r="O197" i="10"/>
  <c r="AC104" i="10"/>
  <c r="AC100" i="10"/>
  <c r="AC84" i="10"/>
  <c r="AC80" i="10"/>
  <c r="AC56" i="10"/>
  <c r="AC52" i="10"/>
  <c r="AC24" i="10"/>
  <c r="AC20" i="10"/>
  <c r="H262" i="10"/>
  <c r="H265" i="10"/>
  <c r="O182" i="10"/>
  <c r="O147" i="10"/>
  <c r="AC114" i="10"/>
  <c r="AC42" i="10"/>
  <c r="H70" i="9"/>
  <c r="H97" i="9" s="1"/>
  <c r="H124" i="9" s="1"/>
  <c r="H151" i="9" s="1"/>
  <c r="H178" i="9" s="1"/>
  <c r="AE178" i="9" s="1"/>
  <c r="AC63" i="11"/>
  <c r="AC32" i="11"/>
  <c r="AC57" i="11"/>
  <c r="AC21" i="11"/>
  <c r="Y37" i="11"/>
  <c r="AA37" i="11" s="1"/>
  <c r="AB37" i="11" s="1"/>
  <c r="AC61" i="11"/>
  <c r="AC23" i="11"/>
  <c r="AC103" i="10"/>
  <c r="AC91" i="10"/>
  <c r="AC63" i="10"/>
  <c r="AC59" i="10"/>
  <c r="AC31" i="10"/>
  <c r="AC27" i="10"/>
  <c r="P137" i="10"/>
  <c r="Q137" i="10"/>
  <c r="N145" i="10"/>
  <c r="N161" i="10"/>
  <c r="N169" i="10"/>
  <c r="N181" i="10"/>
  <c r="P181" i="10"/>
  <c r="Q181" i="10"/>
  <c r="N201" i="10"/>
  <c r="AC110" i="10"/>
  <c r="AC106" i="10"/>
  <c r="AC94" i="10"/>
  <c r="AC90" i="10"/>
  <c r="AC78" i="10"/>
  <c r="AC74" i="10"/>
  <c r="AC62" i="10"/>
  <c r="AC58" i="10"/>
  <c r="AC46" i="10"/>
  <c r="AC38" i="10"/>
  <c r="AC26" i="10"/>
  <c r="AC22" i="10"/>
  <c r="N133" i="10"/>
  <c r="N153" i="10"/>
  <c r="N173" i="10"/>
  <c r="N185" i="10"/>
  <c r="H312" i="10"/>
  <c r="AE312" i="10" s="1"/>
  <c r="AC92" i="10"/>
  <c r="AC60" i="10"/>
  <c r="AC48" i="10"/>
  <c r="AC28" i="10"/>
  <c r="N129" i="10"/>
  <c r="P133" i="10"/>
  <c r="Q133" i="10"/>
  <c r="N141" i="10"/>
  <c r="AC141" i="10" s="1"/>
  <c r="N157" i="10"/>
  <c r="N165" i="10"/>
  <c r="P165" i="10"/>
  <c r="Q165" i="10"/>
  <c r="AC49" i="11"/>
  <c r="AC43" i="11"/>
  <c r="AC24" i="11"/>
  <c r="AC64" i="11"/>
  <c r="Z29" i="11"/>
  <c r="Y65" i="11"/>
  <c r="AA65" i="11"/>
  <c r="AB65" i="11" s="1"/>
  <c r="Y33" i="11"/>
  <c r="AA33" i="11" s="1"/>
  <c r="AB33" i="11"/>
  <c r="AC33" i="11"/>
  <c r="AC27" i="11"/>
  <c r="AC51" i="11"/>
  <c r="AC40" i="11"/>
  <c r="Y53" i="11"/>
  <c r="AA53" i="11" s="1"/>
  <c r="Y25" i="11"/>
  <c r="AA25" i="11" s="1"/>
  <c r="AB25" i="11" s="1"/>
  <c r="Y41" i="11"/>
  <c r="AA41" i="11"/>
  <c r="AB41" i="11" s="1"/>
  <c r="Y57" i="11"/>
  <c r="AA57" i="11" s="1"/>
  <c r="AB57" i="11"/>
  <c r="Y29" i="11"/>
  <c r="AA29" i="11"/>
  <c r="Y45" i="11"/>
  <c r="AA45" i="11"/>
  <c r="AB45" i="11" s="1"/>
  <c r="Y61" i="11"/>
  <c r="AA61" i="11" s="1"/>
  <c r="AB61" i="11"/>
  <c r="AC48" i="11"/>
  <c r="AC41" i="11"/>
  <c r="AC35" i="11"/>
  <c r="AC19" i="11"/>
  <c r="Y49" i="11"/>
  <c r="AA49" i="11"/>
  <c r="AB49" i="11" s="1"/>
  <c r="Y17" i="11"/>
  <c r="AA17" i="11" s="1"/>
  <c r="AB17" i="11" s="1"/>
  <c r="AC37" i="11"/>
  <c r="AC31" i="11"/>
  <c r="AC29" i="11"/>
  <c r="Z176" i="10"/>
  <c r="H288" i="10"/>
  <c r="N199" i="10"/>
  <c r="J311" i="10"/>
  <c r="N195" i="10"/>
  <c r="P195" i="10"/>
  <c r="Q195" i="10"/>
  <c r="N163" i="10"/>
  <c r="P163" i="10"/>
  <c r="Q163" i="10"/>
  <c r="S163" i="10" s="1"/>
  <c r="Q159" i="10"/>
  <c r="S159" i="10" s="1"/>
  <c r="N159" i="10"/>
  <c r="AE164" i="10"/>
  <c r="H276" i="10"/>
  <c r="X276" i="10" s="1"/>
  <c r="AC109" i="10"/>
  <c r="AC105" i="10"/>
  <c r="AC81" i="10"/>
  <c r="AC77" i="10"/>
  <c r="AC61" i="10"/>
  <c r="AC57" i="10"/>
  <c r="AC41" i="10"/>
  <c r="AC33" i="10"/>
  <c r="H320" i="10"/>
  <c r="O132" i="10"/>
  <c r="P199" i="10"/>
  <c r="Q199" i="10"/>
  <c r="S199" i="10" s="1"/>
  <c r="H281" i="10"/>
  <c r="N139" i="10"/>
  <c r="P139" i="10"/>
  <c r="Q139" i="10"/>
  <c r="N142" i="10"/>
  <c r="P147" i="10"/>
  <c r="Q147" i="10"/>
  <c r="P170" i="10"/>
  <c r="Q170" i="10"/>
  <c r="N214" i="10"/>
  <c r="AC214" i="10" s="1"/>
  <c r="J267" i="10"/>
  <c r="J379" i="10" s="1"/>
  <c r="H306" i="10"/>
  <c r="AE306" i="10" s="1"/>
  <c r="N130" i="10"/>
  <c r="N134" i="10"/>
  <c r="N143" i="10"/>
  <c r="P166" i="10"/>
  <c r="Q166" i="10"/>
  <c r="N197" i="10"/>
  <c r="P197" i="10"/>
  <c r="Q197" i="10"/>
  <c r="S59" i="11"/>
  <c r="S27" i="11"/>
  <c r="Y64" i="11"/>
  <c r="Y60" i="11"/>
  <c r="Y56" i="11"/>
  <c r="AA56" i="11" s="1"/>
  <c r="AB56" i="11" s="1"/>
  <c r="Y52" i="11"/>
  <c r="Y48" i="11"/>
  <c r="Y44" i="11"/>
  <c r="Y40" i="11"/>
  <c r="Y36" i="11"/>
  <c r="Y32" i="11"/>
  <c r="Y28" i="11"/>
  <c r="Y24" i="11"/>
  <c r="AA24" i="11" s="1"/>
  <c r="AB24" i="11" s="1"/>
  <c r="Y20" i="11"/>
  <c r="Y63" i="11"/>
  <c r="AA63" i="11" s="1"/>
  <c r="AB63" i="11" s="1"/>
  <c r="Y59" i="11"/>
  <c r="AA59" i="11"/>
  <c r="AB59" i="11" s="1"/>
  <c r="Y55" i="11"/>
  <c r="AA55" i="11" s="1"/>
  <c r="AB55" i="11" s="1"/>
  <c r="Y51" i="11"/>
  <c r="AA51" i="11"/>
  <c r="AB51" i="11" s="1"/>
  <c r="Y47" i="11"/>
  <c r="AA47" i="11" s="1"/>
  <c r="AB47" i="11"/>
  <c r="Y43" i="11"/>
  <c r="AA43" i="11"/>
  <c r="AB43" i="11" s="1"/>
  <c r="Y39" i="11"/>
  <c r="AA39" i="11" s="1"/>
  <c r="AB39" i="11" s="1"/>
  <c r="Y35" i="11"/>
  <c r="AA35" i="11"/>
  <c r="AB35" i="11" s="1"/>
  <c r="Y31" i="11"/>
  <c r="AA31" i="11" s="1"/>
  <c r="AB31" i="11" s="1"/>
  <c r="Y27" i="11"/>
  <c r="AA27" i="11"/>
  <c r="AB27" i="11" s="1"/>
  <c r="Y23" i="11"/>
  <c r="AA23" i="11" s="1"/>
  <c r="AB23" i="11" s="1"/>
  <c r="Y19" i="11"/>
  <c r="AA19" i="11"/>
  <c r="AB19" i="11" s="1"/>
  <c r="Y16" i="11"/>
  <c r="AA16" i="11" s="1"/>
  <c r="AB16" i="11" s="1"/>
  <c r="Q16" i="11"/>
  <c r="Y62" i="11"/>
  <c r="Y58" i="11"/>
  <c r="Y54" i="11"/>
  <c r="Y50" i="11"/>
  <c r="Y46" i="11"/>
  <c r="Y42" i="11"/>
  <c r="Y38" i="11"/>
  <c r="Y34" i="11"/>
  <c r="Y30" i="11"/>
  <c r="Y26" i="11"/>
  <c r="Y22" i="11"/>
  <c r="Y18" i="11"/>
  <c r="AA18" i="11"/>
  <c r="AB18" i="11" s="1"/>
  <c r="H327" i="10"/>
  <c r="X327" i="10" s="1"/>
  <c r="H439" i="10"/>
  <c r="H286" i="10"/>
  <c r="H398" i="10" s="1"/>
  <c r="AC134" i="10"/>
  <c r="Z197" i="10"/>
  <c r="AE203" i="10"/>
  <c r="P150" i="10"/>
  <c r="N190" i="10"/>
  <c r="N194" i="10"/>
  <c r="N198" i="10"/>
  <c r="N202" i="10"/>
  <c r="P206" i="10"/>
  <c r="Q210" i="10"/>
  <c r="P214" i="10"/>
  <c r="Q218" i="10"/>
  <c r="J271" i="10"/>
  <c r="J383" i="10" s="1"/>
  <c r="Z191" i="10"/>
  <c r="N178" i="10"/>
  <c r="N182" i="10"/>
  <c r="N186" i="10"/>
  <c r="P190" i="10"/>
  <c r="Q190" i="10"/>
  <c r="P194" i="10"/>
  <c r="Q194" i="10"/>
  <c r="P198" i="10"/>
  <c r="Q198" i="10"/>
  <c r="P202" i="10"/>
  <c r="Q202" i="10"/>
  <c r="N225" i="10"/>
  <c r="J275" i="10"/>
  <c r="J387" i="10" s="1"/>
  <c r="P226" i="10"/>
  <c r="H291" i="10"/>
  <c r="O291" i="10" s="1"/>
  <c r="H273" i="10"/>
  <c r="H289" i="10"/>
  <c r="H248" i="10"/>
  <c r="H242" i="10"/>
  <c r="N138" i="10"/>
  <c r="N146" i="10"/>
  <c r="N162" i="10"/>
  <c r="AC162" i="10" s="1"/>
  <c r="N166" i="10"/>
  <c r="N170" i="10"/>
  <c r="P178" i="10"/>
  <c r="Q178" i="10"/>
  <c r="P182" i="10"/>
  <c r="Q182" i="10"/>
  <c r="P186" i="10"/>
  <c r="Q186" i="10"/>
  <c r="N205" i="10"/>
  <c r="N209" i="10"/>
  <c r="N213" i="10"/>
  <c r="P213" i="10"/>
  <c r="N217" i="10"/>
  <c r="N222" i="10"/>
  <c r="N226" i="10"/>
  <c r="J247" i="10"/>
  <c r="R247" i="10" s="1"/>
  <c r="J263" i="10"/>
  <c r="J279" i="10"/>
  <c r="J391" i="10" s="1"/>
  <c r="Q391" i="10" s="1"/>
  <c r="H352" i="10"/>
  <c r="AE240" i="10"/>
  <c r="O218" i="10"/>
  <c r="AC218" i="10" s="1"/>
  <c r="AE218" i="10"/>
  <c r="O190" i="10"/>
  <c r="AE171" i="10"/>
  <c r="AE194" i="10"/>
  <c r="AE289" i="10"/>
  <c r="H388" i="10"/>
  <c r="O214" i="10"/>
  <c r="AE214" i="10"/>
  <c r="AE210" i="10"/>
  <c r="O206" i="10"/>
  <c r="AE206" i="10"/>
  <c r="AE198" i="10"/>
  <c r="O167" i="10"/>
  <c r="AC167" i="10"/>
  <c r="AE167" i="10"/>
  <c r="AE151" i="10"/>
  <c r="O139" i="10"/>
  <c r="AE139" i="10"/>
  <c r="Z131" i="10"/>
  <c r="O227" i="10"/>
  <c r="AE227" i="10"/>
  <c r="O219" i="10"/>
  <c r="AC219" i="10" s="1"/>
  <c r="AE219" i="10"/>
  <c r="O211" i="10"/>
  <c r="AC211" i="10" s="1"/>
  <c r="AE211" i="10"/>
  <c r="O207" i="10"/>
  <c r="Z207" i="10"/>
  <c r="AE207" i="10"/>
  <c r="O203" i="10"/>
  <c r="O199" i="10"/>
  <c r="AE199" i="10"/>
  <c r="O172" i="10"/>
  <c r="Z172" i="10"/>
  <c r="O156" i="10"/>
  <c r="O152" i="10"/>
  <c r="Z140" i="10"/>
  <c r="O136" i="10"/>
  <c r="AE136" i="10"/>
  <c r="AE132" i="10"/>
  <c r="AE135" i="10"/>
  <c r="AE155" i="10"/>
  <c r="Z199" i="10"/>
  <c r="AE276" i="10"/>
  <c r="H363" i="10"/>
  <c r="X363" i="10" s="1"/>
  <c r="AE251" i="10"/>
  <c r="O226" i="10"/>
  <c r="AE226" i="10"/>
  <c r="O202" i="10"/>
  <c r="AE202" i="10"/>
  <c r="O186" i="10"/>
  <c r="AE186" i="10"/>
  <c r="H326" i="10"/>
  <c r="H318" i="10"/>
  <c r="H314" i="10"/>
  <c r="H413" i="10"/>
  <c r="H525" i="10" s="1"/>
  <c r="H279" i="10"/>
  <c r="H338" i="10"/>
  <c r="H334" i="10"/>
  <c r="H330" i="10"/>
  <c r="H287" i="10"/>
  <c r="H283" i="10"/>
  <c r="H386" i="10"/>
  <c r="X386" i="10" s="1"/>
  <c r="AE274" i="10"/>
  <c r="H241" i="10"/>
  <c r="AE241" i="10" s="1"/>
  <c r="O224" i="10"/>
  <c r="Z224" i="10"/>
  <c r="AE224" i="10"/>
  <c r="O216" i="10"/>
  <c r="Z216" i="10"/>
  <c r="AE216" i="10"/>
  <c r="O208" i="10"/>
  <c r="AC208" i="10" s="1"/>
  <c r="AE208" i="10"/>
  <c r="O200" i="10"/>
  <c r="O196" i="10"/>
  <c r="Z196" i="10"/>
  <c r="AE196" i="10"/>
  <c r="O192" i="10"/>
  <c r="AE192" i="10"/>
  <c r="O176" i="10"/>
  <c r="AE176" i="10"/>
  <c r="AE173" i="10"/>
  <c r="O169" i="10"/>
  <c r="O157" i="10"/>
  <c r="AE149" i="10"/>
  <c r="O141" i="10"/>
  <c r="AE141" i="10"/>
  <c r="Z132" i="10"/>
  <c r="AE147" i="10"/>
  <c r="AE150" i="10"/>
  <c r="AE161" i="10"/>
  <c r="AE168" i="10"/>
  <c r="AE179" i="10"/>
  <c r="AE191" i="10"/>
  <c r="AE197" i="10"/>
  <c r="O159" i="10"/>
  <c r="H322" i="10"/>
  <c r="H267" i="10"/>
  <c r="O223" i="10"/>
  <c r="AC223" i="10" s="1"/>
  <c r="Z223" i="10"/>
  <c r="H440" i="10"/>
  <c r="X440" i="10" s="1"/>
  <c r="AE328" i="10"/>
  <c r="H381" i="10"/>
  <c r="H247" i="10"/>
  <c r="X247" i="10" s="1"/>
  <c r="H243" i="10"/>
  <c r="AE281" i="10"/>
  <c r="AE225" i="10"/>
  <c r="O201" i="10"/>
  <c r="AE201" i="10"/>
  <c r="O193" i="10"/>
  <c r="O189" i="10"/>
  <c r="AE189" i="10"/>
  <c r="O166" i="10"/>
  <c r="O162" i="10"/>
  <c r="AE162" i="10"/>
  <c r="O154" i="10"/>
  <c r="AE154" i="10"/>
  <c r="O142" i="10"/>
  <c r="AE142" i="10"/>
  <c r="O138" i="10"/>
  <c r="AE138" i="10"/>
  <c r="AE128" i="10"/>
  <c r="AE129" i="10"/>
  <c r="AE131" i="10"/>
  <c r="AE153" i="10"/>
  <c r="AE166" i="10"/>
  <c r="AE172" i="10"/>
  <c r="AE177" i="10"/>
  <c r="Z179" i="10"/>
  <c r="AE215" i="10"/>
  <c r="AE223" i="10"/>
  <c r="N352" i="10"/>
  <c r="J464" i="10"/>
  <c r="J576" i="10" s="1"/>
  <c r="N220" i="10"/>
  <c r="J332" i="10"/>
  <c r="R332" i="10" s="1"/>
  <c r="J328" i="10"/>
  <c r="N216" i="10"/>
  <c r="AC216" i="10" s="1"/>
  <c r="N212" i="10"/>
  <c r="J324" i="10"/>
  <c r="J436" i="10" s="1"/>
  <c r="N208" i="10"/>
  <c r="J320" i="10"/>
  <c r="R320" i="10" s="1"/>
  <c r="J316" i="10"/>
  <c r="J428" i="10" s="1"/>
  <c r="N204" i="10"/>
  <c r="J312" i="10"/>
  <c r="N196" i="10"/>
  <c r="J308" i="10"/>
  <c r="N188" i="10"/>
  <c r="J300" i="10"/>
  <c r="N180" i="10"/>
  <c r="J292" i="10"/>
  <c r="R292" i="10" s="1"/>
  <c r="N176" i="10"/>
  <c r="J288" i="10"/>
  <c r="J284" i="10"/>
  <c r="Q284" i="10" s="1"/>
  <c r="N172" i="10"/>
  <c r="N168" i="10"/>
  <c r="J280" i="10"/>
  <c r="N227" i="10"/>
  <c r="P227" i="10"/>
  <c r="Q227" i="10"/>
  <c r="P223" i="10"/>
  <c r="Q223" i="10"/>
  <c r="J335" i="10"/>
  <c r="J447" i="10" s="1"/>
  <c r="Q447" i="10" s="1"/>
  <c r="N219" i="10"/>
  <c r="J331" i="10"/>
  <c r="P219" i="10"/>
  <c r="Q219" i="10"/>
  <c r="P215" i="10"/>
  <c r="Q215" i="10"/>
  <c r="J327" i="10"/>
  <c r="P211" i="10"/>
  <c r="Q211" i="10"/>
  <c r="J323" i="10"/>
  <c r="N207" i="10"/>
  <c r="AC207" i="10" s="1"/>
  <c r="J319" i="10"/>
  <c r="Q203" i="10"/>
  <c r="J315" i="10"/>
  <c r="N203" i="10"/>
  <c r="P191" i="10"/>
  <c r="Q191" i="10"/>
  <c r="J303" i="10"/>
  <c r="N191" i="10"/>
  <c r="AC191" i="10" s="1"/>
  <c r="N187" i="10"/>
  <c r="J299" i="10"/>
  <c r="P187" i="10"/>
  <c r="Q187" i="10"/>
  <c r="P183" i="10"/>
  <c r="Q183" i="10"/>
  <c r="J295" i="10"/>
  <c r="P179" i="10"/>
  <c r="Q179" i="10"/>
  <c r="J291" i="10"/>
  <c r="N175" i="10"/>
  <c r="J287" i="10"/>
  <c r="R287" i="10" s="1"/>
  <c r="P175" i="10"/>
  <c r="Q175" i="10"/>
  <c r="S175" i="10" s="1"/>
  <c r="P171" i="10"/>
  <c r="Q171" i="10"/>
  <c r="J283" i="10"/>
  <c r="N184" i="10"/>
  <c r="N224" i="10"/>
  <c r="AC224" i="10" s="1"/>
  <c r="J307" i="10"/>
  <c r="J419" i="10" s="1"/>
  <c r="N419" i="10" s="1"/>
  <c r="J244" i="10"/>
  <c r="J248" i="10"/>
  <c r="J252" i="10"/>
  <c r="J256" i="10"/>
  <c r="R256" i="10" s="1"/>
  <c r="J264" i="10"/>
  <c r="J268" i="10"/>
  <c r="J380" i="10" s="1"/>
  <c r="J276" i="10"/>
  <c r="Z102" i="10"/>
  <c r="Z87" i="10"/>
  <c r="Z85" i="10"/>
  <c r="Z83" i="10"/>
  <c r="Z67" i="10"/>
  <c r="Z51" i="10"/>
  <c r="Z43" i="10"/>
  <c r="Z27" i="10"/>
  <c r="AB53" i="11"/>
  <c r="S50" i="11"/>
  <c r="S42" i="11"/>
  <c r="S34" i="11"/>
  <c r="S26" i="11"/>
  <c r="S18" i="11"/>
  <c r="AA21" i="11"/>
  <c r="AB21" i="11" s="1"/>
  <c r="S46" i="11"/>
  <c r="S38" i="11"/>
  <c r="S29" i="11"/>
  <c r="AC17" i="11"/>
  <c r="S56" i="11"/>
  <c r="S48" i="11"/>
  <c r="S39" i="11"/>
  <c r="S58" i="11"/>
  <c r="S60" i="11"/>
  <c r="S52" i="11"/>
  <c r="S44" i="11"/>
  <c r="S36" i="11"/>
  <c r="S28" i="11"/>
  <c r="S20" i="11"/>
  <c r="S62" i="11"/>
  <c r="S54" i="11"/>
  <c r="S30" i="11"/>
  <c r="S22" i="11"/>
  <c r="S64" i="11"/>
  <c r="S40" i="11"/>
  <c r="S32" i="11"/>
  <c r="S24" i="11"/>
  <c r="AG16" i="11"/>
  <c r="P155" i="10"/>
  <c r="Q155" i="10"/>
  <c r="P151" i="10"/>
  <c r="Q151" i="10"/>
  <c r="N136" i="10"/>
  <c r="P132" i="10"/>
  <c r="Q132" i="10"/>
  <c r="N128" i="10"/>
  <c r="P196" i="10"/>
  <c r="P142" i="10"/>
  <c r="Q142" i="10"/>
  <c r="P138" i="10"/>
  <c r="Q138" i="10"/>
  <c r="P180" i="10"/>
  <c r="Q180" i="10"/>
  <c r="P164" i="10"/>
  <c r="Q164" i="10"/>
  <c r="P212" i="10"/>
  <c r="Q212" i="10"/>
  <c r="P134" i="10"/>
  <c r="Q134" i="10"/>
  <c r="S134" i="10" s="1"/>
  <c r="P135" i="10"/>
  <c r="Q135" i="10"/>
  <c r="P168" i="10"/>
  <c r="Q168" i="10"/>
  <c r="P169" i="10"/>
  <c r="Q169" i="10"/>
  <c r="P184" i="10"/>
  <c r="Q184" i="10"/>
  <c r="P185" i="10"/>
  <c r="Q185" i="10"/>
  <c r="P200" i="10"/>
  <c r="P201" i="10"/>
  <c r="Q201" i="10"/>
  <c r="P216" i="10"/>
  <c r="Q216" i="10"/>
  <c r="P217" i="10"/>
  <c r="Q217" i="10"/>
  <c r="P144" i="10"/>
  <c r="Q144" i="10"/>
  <c r="P145" i="10"/>
  <c r="Q145" i="10"/>
  <c r="P148" i="10"/>
  <c r="Q148" i="10"/>
  <c r="P149" i="10"/>
  <c r="Q149" i="10"/>
  <c r="S149" i="10" s="1"/>
  <c r="P152" i="10"/>
  <c r="Q152" i="10"/>
  <c r="P153" i="10"/>
  <c r="Q153" i="10"/>
  <c r="P156" i="10"/>
  <c r="Q156" i="10"/>
  <c r="P157" i="10"/>
  <c r="Q157" i="10"/>
  <c r="S157" i="10" s="1"/>
  <c r="P172" i="10"/>
  <c r="Q172" i="10"/>
  <c r="P173" i="10"/>
  <c r="Q173" i="10"/>
  <c r="S173" i="10" s="1"/>
  <c r="P188" i="10"/>
  <c r="Q188" i="10"/>
  <c r="S188" i="10" s="1"/>
  <c r="P189" i="10"/>
  <c r="P204" i="10"/>
  <c r="Q204" i="10"/>
  <c r="P205" i="10"/>
  <c r="Q205" i="10"/>
  <c r="P220" i="10"/>
  <c r="Q220" i="10"/>
  <c r="P221" i="10"/>
  <c r="Q221" i="10"/>
  <c r="P143" i="10"/>
  <c r="Q143" i="10"/>
  <c r="P160" i="10"/>
  <c r="Q160" i="10"/>
  <c r="P161" i="10"/>
  <c r="Q161" i="10"/>
  <c r="P176" i="10"/>
  <c r="Q176" i="10"/>
  <c r="P177" i="10"/>
  <c r="Q177" i="10"/>
  <c r="P192" i="10"/>
  <c r="Q192" i="10"/>
  <c r="P193" i="10"/>
  <c r="Q193" i="10"/>
  <c r="P208" i="10"/>
  <c r="Q208" i="10"/>
  <c r="P209" i="10"/>
  <c r="Q209" i="10"/>
  <c r="P224" i="10"/>
  <c r="Q224" i="10"/>
  <c r="P225" i="10"/>
  <c r="Q225" i="10"/>
  <c r="Z92" i="10"/>
  <c r="Z98" i="10"/>
  <c r="Z90" i="10"/>
  <c r="Z80" i="10"/>
  <c r="Z88" i="10"/>
  <c r="Z94" i="10"/>
  <c r="Z86" i="10"/>
  <c r="Z76" i="10"/>
  <c r="Z74" i="10"/>
  <c r="Z70" i="10"/>
  <c r="Z68" i="10"/>
  <c r="Z66" i="10"/>
  <c r="Z64" i="10"/>
  <c r="Z62" i="10"/>
  <c r="Z60" i="10"/>
  <c r="X16" i="10"/>
  <c r="O193" i="9"/>
  <c r="Y176" i="9"/>
  <c r="O166" i="9"/>
  <c r="Y149" i="9"/>
  <c r="O139" i="9"/>
  <c r="Y122" i="9"/>
  <c r="O112" i="9"/>
  <c r="AD111" i="9"/>
  <c r="Y95" i="9"/>
  <c r="O85" i="9"/>
  <c r="AD84" i="9"/>
  <c r="AD80" i="9"/>
  <c r="AD76" i="9"/>
  <c r="AD72" i="9"/>
  <c r="Y68" i="9"/>
  <c r="J45" i="9"/>
  <c r="P45" i="9"/>
  <c r="J46" i="9"/>
  <c r="J47" i="9"/>
  <c r="P47" i="9"/>
  <c r="J48" i="9"/>
  <c r="J49" i="9"/>
  <c r="P49" i="9"/>
  <c r="J50" i="9"/>
  <c r="J51" i="9"/>
  <c r="P51" i="9"/>
  <c r="J52" i="9"/>
  <c r="J53" i="9"/>
  <c r="P53" i="9"/>
  <c r="J54" i="9"/>
  <c r="J55" i="9"/>
  <c r="P55" i="9"/>
  <c r="J56" i="9"/>
  <c r="P56" i="9" s="1"/>
  <c r="J57" i="9"/>
  <c r="P57" i="9"/>
  <c r="J44" i="9"/>
  <c r="J71" i="9" s="1"/>
  <c r="O58" i="9"/>
  <c r="M58" i="9"/>
  <c r="AD57" i="9"/>
  <c r="AD54" i="9"/>
  <c r="AD53" i="9"/>
  <c r="N53" i="9"/>
  <c r="AC53" i="9" s="1"/>
  <c r="AD51" i="9"/>
  <c r="AD50" i="9"/>
  <c r="AD49" i="9"/>
  <c r="AD47" i="9"/>
  <c r="N47" i="9"/>
  <c r="AC47" i="9" s="1"/>
  <c r="AD46" i="9"/>
  <c r="AD45" i="9"/>
  <c r="Y41" i="9"/>
  <c r="X17" i="9"/>
  <c r="AD17" i="9"/>
  <c r="AE17" i="9"/>
  <c r="AF17" i="9"/>
  <c r="AG17" i="9" s="1"/>
  <c r="X18" i="9"/>
  <c r="Z18" i="9"/>
  <c r="AD18" i="9"/>
  <c r="AE18" i="9"/>
  <c r="AF18" i="9"/>
  <c r="AG18" i="9"/>
  <c r="X19" i="9"/>
  <c r="AD19" i="9"/>
  <c r="AE19" i="9"/>
  <c r="AF19" i="9"/>
  <c r="AG19" i="9" s="1"/>
  <c r="X20" i="9"/>
  <c r="AD20" i="9"/>
  <c r="AE20" i="9"/>
  <c r="AF20" i="9"/>
  <c r="AG20" i="9" s="1"/>
  <c r="X21" i="9"/>
  <c r="Z21" i="9" s="1"/>
  <c r="AD21" i="9"/>
  <c r="AE21" i="9"/>
  <c r="AF21" i="9"/>
  <c r="AG21" i="9" s="1"/>
  <c r="X22" i="9"/>
  <c r="AD22" i="9"/>
  <c r="AE22" i="9"/>
  <c r="AF22" i="9"/>
  <c r="AG22" i="9" s="1"/>
  <c r="X23" i="9"/>
  <c r="Z23" i="9"/>
  <c r="AD23" i="9"/>
  <c r="AE23" i="9"/>
  <c r="AF23" i="9"/>
  <c r="AG23" i="9"/>
  <c r="X24" i="9"/>
  <c r="AD24" i="9"/>
  <c r="AE24" i="9"/>
  <c r="AF24" i="9"/>
  <c r="AG24" i="9"/>
  <c r="X25" i="9"/>
  <c r="Z25" i="9" s="1"/>
  <c r="AD25" i="9"/>
  <c r="AE25" i="9"/>
  <c r="AF25" i="9"/>
  <c r="AG25" i="9" s="1"/>
  <c r="X26" i="9"/>
  <c r="Z26" i="9" s="1"/>
  <c r="AD26" i="9"/>
  <c r="AE26" i="9"/>
  <c r="AF26" i="9"/>
  <c r="AG26" i="9"/>
  <c r="X27" i="9"/>
  <c r="Z27" i="9" s="1"/>
  <c r="AD27" i="9"/>
  <c r="AE27" i="9"/>
  <c r="AF27" i="9"/>
  <c r="AG27" i="9" s="1"/>
  <c r="X28" i="9"/>
  <c r="AD28" i="9"/>
  <c r="AE28" i="9"/>
  <c r="AF28" i="9"/>
  <c r="AG28" i="9" s="1"/>
  <c r="X29" i="9"/>
  <c r="Z29" i="9"/>
  <c r="AD29" i="9"/>
  <c r="AE29" i="9"/>
  <c r="AF29" i="9"/>
  <c r="AG29" i="9"/>
  <c r="X30" i="9"/>
  <c r="AD30" i="9"/>
  <c r="AE30" i="9"/>
  <c r="AF30" i="9"/>
  <c r="AG30" i="9" s="1"/>
  <c r="Q17" i="9"/>
  <c r="R17" i="9"/>
  <c r="Q18" i="9"/>
  <c r="R18" i="9"/>
  <c r="Q19" i="9"/>
  <c r="R19" i="9"/>
  <c r="Q20" i="9"/>
  <c r="R20" i="9"/>
  <c r="Q21" i="9"/>
  <c r="R21" i="9"/>
  <c r="Q22" i="9"/>
  <c r="R22" i="9"/>
  <c r="Q23" i="9"/>
  <c r="R23" i="9"/>
  <c r="Q24" i="9"/>
  <c r="R24" i="9"/>
  <c r="Q25" i="9"/>
  <c r="R25" i="9"/>
  <c r="Q26" i="9"/>
  <c r="R26" i="9"/>
  <c r="Q27" i="9"/>
  <c r="R27" i="9"/>
  <c r="Q28" i="9"/>
  <c r="R28" i="9"/>
  <c r="Q29" i="9"/>
  <c r="R29" i="9"/>
  <c r="Q30" i="9"/>
  <c r="R30" i="9"/>
  <c r="O31" i="9"/>
  <c r="N17" i="9"/>
  <c r="AC17" i="9" s="1"/>
  <c r="N18" i="9"/>
  <c r="AC18" i="9" s="1"/>
  <c r="N19" i="9"/>
  <c r="AC19" i="9" s="1"/>
  <c r="N20" i="9"/>
  <c r="AC20" i="9" s="1"/>
  <c r="N21" i="9"/>
  <c r="AC21" i="9" s="1"/>
  <c r="N22" i="9"/>
  <c r="AC22" i="9" s="1"/>
  <c r="N23" i="9"/>
  <c r="AC23" i="9"/>
  <c r="N24" i="9"/>
  <c r="AC24" i="9" s="1"/>
  <c r="N25" i="9"/>
  <c r="AC25" i="9" s="1"/>
  <c r="N26" i="9"/>
  <c r="AC26" i="9" s="1"/>
  <c r="N27" i="9"/>
  <c r="AC27" i="9" s="1"/>
  <c r="N28" i="9"/>
  <c r="AC28" i="9" s="1"/>
  <c r="N29" i="9"/>
  <c r="AC29" i="9"/>
  <c r="N30" i="9"/>
  <c r="AC30" i="9" s="1"/>
  <c r="Y189" i="9"/>
  <c r="Y185" i="9"/>
  <c r="Y181" i="9"/>
  <c r="Y165" i="9"/>
  <c r="Y161" i="9"/>
  <c r="Y157" i="9"/>
  <c r="Y153" i="9"/>
  <c r="Y137" i="9"/>
  <c r="Y133" i="9"/>
  <c r="Y129" i="9"/>
  <c r="Y192" i="9"/>
  <c r="Y188" i="9"/>
  <c r="Y184" i="9"/>
  <c r="Y180" i="9"/>
  <c r="Y164" i="9"/>
  <c r="Y160" i="9"/>
  <c r="Y156" i="9"/>
  <c r="Y152" i="9"/>
  <c r="Y136" i="9"/>
  <c r="Y132" i="9"/>
  <c r="Y187" i="9"/>
  <c r="Y179" i="9"/>
  <c r="Y159" i="9"/>
  <c r="Y151" i="9"/>
  <c r="Y131" i="9"/>
  <c r="Y126" i="9"/>
  <c r="Y110" i="9"/>
  <c r="Y106" i="9"/>
  <c r="Y102" i="9"/>
  <c r="Y98" i="9"/>
  <c r="Y82" i="9"/>
  <c r="Y78" i="9"/>
  <c r="Y74" i="9"/>
  <c r="Y70" i="9"/>
  <c r="Y47" i="9"/>
  <c r="Y51" i="9"/>
  <c r="Y55" i="9"/>
  <c r="Y186" i="9"/>
  <c r="Y178" i="9"/>
  <c r="Y158" i="9"/>
  <c r="Y138" i="9"/>
  <c r="Y130" i="9"/>
  <c r="Y125" i="9"/>
  <c r="Y109" i="9"/>
  <c r="Y105" i="9"/>
  <c r="Y101" i="9"/>
  <c r="Y97" i="9"/>
  <c r="Y81" i="9"/>
  <c r="Y77" i="9"/>
  <c r="Y73" i="9"/>
  <c r="Y44" i="9"/>
  <c r="Y48" i="9"/>
  <c r="Y52" i="9"/>
  <c r="Y56" i="9"/>
  <c r="Y191" i="9"/>
  <c r="Y183" i="9"/>
  <c r="Y163" i="9"/>
  <c r="Y155" i="9"/>
  <c r="Y135" i="9"/>
  <c r="Y128" i="9"/>
  <c r="Y124" i="9"/>
  <c r="Y108" i="9"/>
  <c r="Y104" i="9"/>
  <c r="Y100" i="9"/>
  <c r="Y84" i="9"/>
  <c r="Y80" i="9"/>
  <c r="Y76" i="9"/>
  <c r="Y72" i="9"/>
  <c r="Y45" i="9"/>
  <c r="Y49" i="9"/>
  <c r="Y53" i="9"/>
  <c r="Y57" i="9"/>
  <c r="Y162" i="9"/>
  <c r="Y111" i="9"/>
  <c r="Y83" i="9"/>
  <c r="Y46" i="9"/>
  <c r="Y190" i="9"/>
  <c r="Y127" i="9"/>
  <c r="Y79" i="9"/>
  <c r="Y54" i="9"/>
  <c r="Y154" i="9"/>
  <c r="Y182" i="9"/>
  <c r="Y107" i="9"/>
  <c r="Y75" i="9"/>
  <c r="Y43" i="9"/>
  <c r="Y103" i="9"/>
  <c r="Y71" i="9"/>
  <c r="Y99" i="9"/>
  <c r="Y50" i="9"/>
  <c r="Y134" i="9"/>
  <c r="AC153" i="10"/>
  <c r="AC182" i="10"/>
  <c r="R307" i="10"/>
  <c r="R279" i="10"/>
  <c r="J431" i="10"/>
  <c r="R319" i="10"/>
  <c r="J375" i="10"/>
  <c r="R263" i="10"/>
  <c r="R275" i="10"/>
  <c r="R271" i="10"/>
  <c r="R339" i="10"/>
  <c r="J358" i="10"/>
  <c r="P358" i="10" s="1"/>
  <c r="J402" i="10"/>
  <c r="J426" i="10"/>
  <c r="J448" i="10"/>
  <c r="R336" i="10"/>
  <c r="R318" i="10"/>
  <c r="J357" i="10"/>
  <c r="J469" i="10" s="1"/>
  <c r="J365" i="10"/>
  <c r="R253" i="10"/>
  <c r="J373" i="10"/>
  <c r="J381" i="10"/>
  <c r="J493" i="10" s="1"/>
  <c r="Q493" i="10" s="1"/>
  <c r="R269" i="10"/>
  <c r="J389" i="10"/>
  <c r="R389" i="10" s="1"/>
  <c r="J397" i="10"/>
  <c r="R285" i="10"/>
  <c r="J405" i="10"/>
  <c r="Q405" i="10" s="1"/>
  <c r="R293" i="10"/>
  <c r="J429" i="10"/>
  <c r="R317" i="10"/>
  <c r="J410" i="10"/>
  <c r="N410" i="10" s="1"/>
  <c r="R298" i="10"/>
  <c r="J368" i="10"/>
  <c r="P368" i="10" s="1"/>
  <c r="J360" i="10"/>
  <c r="Q360" i="10" s="1"/>
  <c r="R248" i="10"/>
  <c r="J399" i="10"/>
  <c r="P399" i="10" s="1"/>
  <c r="R335" i="10"/>
  <c r="J440" i="10"/>
  <c r="R328" i="10"/>
  <c r="J359" i="10"/>
  <c r="Q359" i="10" s="1"/>
  <c r="J403" i="10"/>
  <c r="R291" i="10"/>
  <c r="R268" i="10"/>
  <c r="J376" i="10"/>
  <c r="J404" i="10"/>
  <c r="J420" i="10"/>
  <c r="N420" i="10" s="1"/>
  <c r="R308" i="10"/>
  <c r="R436" i="10"/>
  <c r="R324" i="10"/>
  <c r="J444" i="10"/>
  <c r="N444" i="10" s="1"/>
  <c r="R254" i="10"/>
  <c r="J394" i="10"/>
  <c r="J506" i="10" s="1"/>
  <c r="J390" i="10"/>
  <c r="Q390" i="10" s="1"/>
  <c r="R249" i="10"/>
  <c r="R265" i="10"/>
  <c r="J417" i="10"/>
  <c r="R305" i="10"/>
  <c r="R321" i="10"/>
  <c r="R310" i="10"/>
  <c r="J353" i="10"/>
  <c r="AE265" i="10"/>
  <c r="AE327" i="10"/>
  <c r="AE269" i="10"/>
  <c r="S165" i="10"/>
  <c r="AC176" i="10"/>
  <c r="S141" i="10"/>
  <c r="AB29" i="11"/>
  <c r="AC169" i="10"/>
  <c r="Q375" i="10"/>
  <c r="N51" i="9"/>
  <c r="S197" i="10"/>
  <c r="N55" i="9"/>
  <c r="AC186" i="10"/>
  <c r="S186" i="10"/>
  <c r="Q383" i="10"/>
  <c r="P420" i="10"/>
  <c r="Q436" i="10"/>
  <c r="N436" i="10"/>
  <c r="H442" i="10"/>
  <c r="AE326" i="10"/>
  <c r="P419" i="10"/>
  <c r="J531" i="10"/>
  <c r="J511" i="10"/>
  <c r="N447" i="10"/>
  <c r="P428" i="10"/>
  <c r="H493" i="10"/>
  <c r="Z215" i="10"/>
  <c r="Z211" i="10"/>
  <c r="Y16" i="10"/>
  <c r="AA16" i="10"/>
  <c r="AA224" i="10"/>
  <c r="AB224" i="10" s="1"/>
  <c r="AA216" i="10"/>
  <c r="AB216" i="10" s="1"/>
  <c r="AA223" i="10"/>
  <c r="AA211" i="10"/>
  <c r="AA172" i="10"/>
  <c r="AA140" i="10"/>
  <c r="AB140" i="10" s="1"/>
  <c r="AA139" i="10"/>
  <c r="AA215" i="10"/>
  <c r="AA199" i="10"/>
  <c r="AB199" i="10" s="1"/>
  <c r="AA191" i="10"/>
  <c r="AA189" i="10"/>
  <c r="AB189" i="10" s="1"/>
  <c r="AA147" i="10"/>
  <c r="AA207" i="10"/>
  <c r="AA155" i="10"/>
  <c r="AA132" i="10"/>
  <c r="Y17" i="10"/>
  <c r="AA17" i="10" s="1"/>
  <c r="Y23" i="10"/>
  <c r="AA23" i="10" s="1"/>
  <c r="AB23" i="10" s="1"/>
  <c r="Y24" i="10"/>
  <c r="AA24" i="10" s="1"/>
  <c r="AB24" i="10" s="1"/>
  <c r="Y27" i="10"/>
  <c r="AA27" i="10" s="1"/>
  <c r="Y30" i="10"/>
  <c r="AA30" i="10"/>
  <c r="AB30" i="10" s="1"/>
  <c r="Y34" i="10"/>
  <c r="Y37" i="10"/>
  <c r="AA37" i="10" s="1"/>
  <c r="AB37" i="10" s="1"/>
  <c r="Y44" i="10"/>
  <c r="AA44" i="10" s="1"/>
  <c r="Y52" i="10"/>
  <c r="AA52" i="10" s="1"/>
  <c r="AB52" i="10" s="1"/>
  <c r="Y60" i="10"/>
  <c r="AA60" i="10" s="1"/>
  <c r="Y68" i="10"/>
  <c r="AA68" i="10" s="1"/>
  <c r="Y76" i="10"/>
  <c r="AA76" i="10" s="1"/>
  <c r="AB76" i="10" s="1"/>
  <c r="Y81" i="10"/>
  <c r="Y84" i="10"/>
  <c r="Y88" i="10"/>
  <c r="AA88" i="10" s="1"/>
  <c r="Y95" i="10"/>
  <c r="AA95" i="10" s="1"/>
  <c r="AB95" i="10" s="1"/>
  <c r="Y96" i="10"/>
  <c r="AA96" i="10" s="1"/>
  <c r="AB96" i="10" s="1"/>
  <c r="Y99" i="10"/>
  <c r="Y102" i="10"/>
  <c r="Y104" i="10"/>
  <c r="AA104" i="10" s="1"/>
  <c r="AB104" i="10" s="1"/>
  <c r="Y106" i="10"/>
  <c r="AA106" i="10" s="1"/>
  <c r="AB106" i="10" s="1"/>
  <c r="Y109" i="10"/>
  <c r="AA109" i="10"/>
  <c r="AB109" i="10" s="1"/>
  <c r="Y20" i="10"/>
  <c r="AA20" i="10" s="1"/>
  <c r="AB20" i="10" s="1"/>
  <c r="Y25" i="10"/>
  <c r="Y53" i="10"/>
  <c r="Y70" i="10"/>
  <c r="AA70" i="10" s="1"/>
  <c r="AB70" i="10" s="1"/>
  <c r="Y77" i="10"/>
  <c r="AA77" i="10" s="1"/>
  <c r="AA196" i="10"/>
  <c r="AA176" i="10"/>
  <c r="AB176" i="10" s="1"/>
  <c r="Y19" i="10"/>
  <c r="AA19" i="10" s="1"/>
  <c r="AB19" i="10" s="1"/>
  <c r="Y22" i="10"/>
  <c r="AA22" i="10" s="1"/>
  <c r="AB22" i="10" s="1"/>
  <c r="Y26" i="10"/>
  <c r="AA26" i="10"/>
  <c r="AB26" i="10" s="1"/>
  <c r="Y29" i="10"/>
  <c r="AA29" i="10" s="1"/>
  <c r="AB29" i="10" s="1"/>
  <c r="Y36" i="10"/>
  <c r="AA36" i="10"/>
  <c r="Y41" i="10"/>
  <c r="AA41" i="10" s="1"/>
  <c r="AB41" i="10" s="1"/>
  <c r="Y49" i="10"/>
  <c r="Y57" i="10"/>
  <c r="Y65" i="10"/>
  <c r="AA65" i="10"/>
  <c r="AB65" i="10" s="1"/>
  <c r="Y73" i="10"/>
  <c r="AA73" i="10" s="1"/>
  <c r="AB73" i="10" s="1"/>
  <c r="Y79" i="10"/>
  <c r="Y83" i="10"/>
  <c r="AA83" i="10" s="1"/>
  <c r="Y87" i="10"/>
  <c r="AA87" i="10" s="1"/>
  <c r="AB87" i="10" s="1"/>
  <c r="Y93" i="10"/>
  <c r="AA93" i="10" s="1"/>
  <c r="AB93" i="10" s="1"/>
  <c r="Y94" i="10"/>
  <c r="AA94" i="10"/>
  <c r="AB94" i="10" s="1"/>
  <c r="Y98" i="10"/>
  <c r="AA98" i="10" s="1"/>
  <c r="AB98" i="10" s="1"/>
  <c r="Y108" i="10"/>
  <c r="AA108" i="10" s="1"/>
  <c r="AB108" i="10" s="1"/>
  <c r="Y111" i="10"/>
  <c r="AA111" i="10" s="1"/>
  <c r="AB111" i="10" s="1"/>
  <c r="Y113" i="10"/>
  <c r="AA113" i="10" s="1"/>
  <c r="AB113" i="10" s="1"/>
  <c r="AA167" i="10"/>
  <c r="Y58" i="10"/>
  <c r="Y61" i="10"/>
  <c r="AA61" i="10" s="1"/>
  <c r="AB61" i="10" s="1"/>
  <c r="Y66" i="10"/>
  <c r="AA66" i="10" s="1"/>
  <c r="AB66" i="10" s="1"/>
  <c r="Y74" i="10"/>
  <c r="AA74" i="10"/>
  <c r="AB74" i="10"/>
  <c r="Y90" i="10"/>
  <c r="AA90" i="10" s="1"/>
  <c r="Y92" i="10"/>
  <c r="AA92" i="10" s="1"/>
  <c r="AB92" i="10" s="1"/>
  <c r="Y100" i="10"/>
  <c r="AA100" i="10"/>
  <c r="AB100" i="10" s="1"/>
  <c r="Y114" i="10"/>
  <c r="AA114" i="10" s="1"/>
  <c r="AB114" i="10" s="1"/>
  <c r="AA227" i="10"/>
  <c r="AA136" i="10"/>
  <c r="AB136" i="10" s="1"/>
  <c r="AA131" i="10"/>
  <c r="R131" i="10"/>
  <c r="Y18" i="10"/>
  <c r="Y21" i="10"/>
  <c r="AA21" i="10" s="1"/>
  <c r="AB21" i="10" s="1"/>
  <c r="Y28" i="10"/>
  <c r="Y33" i="10"/>
  <c r="AA33" i="10"/>
  <c r="AB33" i="10" s="1"/>
  <c r="Y39" i="10"/>
  <c r="AA39" i="10" s="1"/>
  <c r="Y40" i="10"/>
  <c r="Y43" i="10"/>
  <c r="AA43" i="10" s="1"/>
  <c r="AB43" i="10" s="1"/>
  <c r="Y47" i="10"/>
  <c r="Y48" i="10"/>
  <c r="AA48" i="10" s="1"/>
  <c r="AB48" i="10" s="1"/>
  <c r="Y51" i="10"/>
  <c r="AA51" i="10" s="1"/>
  <c r="AB51" i="10" s="1"/>
  <c r="Y55" i="10"/>
  <c r="AA55" i="10" s="1"/>
  <c r="AB55" i="10" s="1"/>
  <c r="Y56" i="10"/>
  <c r="Y59" i="10"/>
  <c r="Y63" i="10"/>
  <c r="AA63" i="10"/>
  <c r="AB63" i="10" s="1"/>
  <c r="Y64" i="10"/>
  <c r="AA64" i="10" s="1"/>
  <c r="AB64" i="10" s="1"/>
  <c r="Y67" i="10"/>
  <c r="AA67" i="10"/>
  <c r="AB67" i="10"/>
  <c r="Y71" i="10"/>
  <c r="AA71" i="10" s="1"/>
  <c r="Y72" i="10"/>
  <c r="AA72" i="10" s="1"/>
  <c r="AB72" i="10" s="1"/>
  <c r="Y75" i="10"/>
  <c r="Y78" i="10"/>
  <c r="Y80" i="10"/>
  <c r="AA80" i="10" s="1"/>
  <c r="Y86" i="10"/>
  <c r="AA86" i="10" s="1"/>
  <c r="Y89" i="10"/>
  <c r="AA89" i="10"/>
  <c r="AB89" i="10" s="1"/>
  <c r="Y91" i="10"/>
  <c r="Y97" i="10"/>
  <c r="AA97" i="10" s="1"/>
  <c r="AB97" i="10" s="1"/>
  <c r="Y101" i="10"/>
  <c r="AA101" i="10" s="1"/>
  <c r="AB101" i="10" s="1"/>
  <c r="Y103" i="10"/>
  <c r="AA103" i="10" s="1"/>
  <c r="AB103" i="10" s="1"/>
  <c r="Y105" i="10"/>
  <c r="AA105" i="10"/>
  <c r="AB105" i="10"/>
  <c r="Y110" i="10"/>
  <c r="AA110" i="10" s="1"/>
  <c r="Y115" i="10"/>
  <c r="AA115" i="10"/>
  <c r="AB115" i="10" s="1"/>
  <c r="Y32" i="10"/>
  <c r="AA32" i="10" s="1"/>
  <c r="AB32" i="10" s="1"/>
  <c r="Y35" i="10"/>
  <c r="Y38" i="10"/>
  <c r="AA38" i="10" s="1"/>
  <c r="Y45" i="10"/>
  <c r="AA45" i="10"/>
  <c r="AB45" i="10" s="1"/>
  <c r="Y50" i="10"/>
  <c r="AA50" i="10"/>
  <c r="AB50" i="10" s="1"/>
  <c r="Y62" i="10"/>
  <c r="AA62" i="10"/>
  <c r="AB62" i="10" s="1"/>
  <c r="Y69" i="10"/>
  <c r="AA69" i="10" s="1"/>
  <c r="Y107" i="10"/>
  <c r="AA107" i="10"/>
  <c r="AB107" i="10" s="1"/>
  <c r="Y112" i="10"/>
  <c r="AA179" i="10"/>
  <c r="AB179" i="10" s="1"/>
  <c r="AA161" i="10"/>
  <c r="Y31" i="10"/>
  <c r="AA31" i="10" s="1"/>
  <c r="Y42" i="10"/>
  <c r="AA42" i="10" s="1"/>
  <c r="AB42" i="10" s="1"/>
  <c r="Y46" i="10"/>
  <c r="AA46" i="10" s="1"/>
  <c r="AB46" i="10" s="1"/>
  <c r="Y54" i="10"/>
  <c r="Y82" i="10"/>
  <c r="Y85" i="10"/>
  <c r="AA85" i="10" s="1"/>
  <c r="AB85" i="10" s="1"/>
  <c r="Q380" i="10"/>
  <c r="J492" i="10"/>
  <c r="P380" i="10"/>
  <c r="P360" i="10"/>
  <c r="AC172" i="10"/>
  <c r="H353" i="10"/>
  <c r="H465" i="10" s="1"/>
  <c r="H498" i="10"/>
  <c r="AE386" i="10"/>
  <c r="AE283" i="10"/>
  <c r="H391" i="10"/>
  <c r="X391" i="10" s="1"/>
  <c r="H516" i="10"/>
  <c r="AE404" i="10"/>
  <c r="H475" i="10"/>
  <c r="AE363" i="10"/>
  <c r="Q368" i="10"/>
  <c r="Q444" i="10"/>
  <c r="H355" i="10"/>
  <c r="AE243" i="10"/>
  <c r="H359" i="10"/>
  <c r="AE247" i="10"/>
  <c r="H552" i="10"/>
  <c r="X552" i="10" s="1"/>
  <c r="AE440" i="10"/>
  <c r="Z155" i="10"/>
  <c r="AE334" i="10"/>
  <c r="Z139" i="10"/>
  <c r="AB139" i="10" s="1"/>
  <c r="S191" i="10"/>
  <c r="Z227" i="10"/>
  <c r="P403" i="10"/>
  <c r="Q403" i="10"/>
  <c r="J515" i="10"/>
  <c r="Q515" i="10" s="1"/>
  <c r="H430" i="10"/>
  <c r="O430" i="10" s="1"/>
  <c r="Z167" i="10"/>
  <c r="Z147" i="10"/>
  <c r="AB147" i="10" s="1"/>
  <c r="H547" i="10"/>
  <c r="S17" i="11"/>
  <c r="AA20" i="11"/>
  <c r="AB20" i="11" s="1"/>
  <c r="N57" i="9"/>
  <c r="AC57" i="9" s="1"/>
  <c r="N45" i="9"/>
  <c r="AC45" i="9" s="1"/>
  <c r="P54" i="9"/>
  <c r="N46" i="9"/>
  <c r="AC46" i="9" s="1"/>
  <c r="P46" i="9"/>
  <c r="N49" i="9"/>
  <c r="AC49" i="9" s="1"/>
  <c r="S151" i="10"/>
  <c r="Z16" i="10"/>
  <c r="Z30" i="9"/>
  <c r="Z22" i="9"/>
  <c r="N44" i="9"/>
  <c r="Z28" i="9"/>
  <c r="Z20" i="9"/>
  <c r="N52" i="9"/>
  <c r="AC52" i="9" s="1"/>
  <c r="Q51" i="9"/>
  <c r="Q55" i="9"/>
  <c r="Q46" i="9"/>
  <c r="R46" i="9"/>
  <c r="Q50" i="9"/>
  <c r="Q54" i="9"/>
  <c r="R49" i="9"/>
  <c r="R53" i="9"/>
  <c r="R57" i="9"/>
  <c r="R50" i="9"/>
  <c r="Q48" i="9"/>
  <c r="AC51" i="9"/>
  <c r="AC55" i="9"/>
  <c r="Q56" i="9"/>
  <c r="Q49" i="9"/>
  <c r="Q53" i="9"/>
  <c r="Q57" i="9"/>
  <c r="R359" i="10"/>
  <c r="N433" i="10"/>
  <c r="P433" i="10"/>
  <c r="J529" i="10"/>
  <c r="Q529" i="10" s="1"/>
  <c r="P394" i="10"/>
  <c r="R405" i="10"/>
  <c r="N405" i="10"/>
  <c r="J517" i="10"/>
  <c r="P405" i="10"/>
  <c r="Q389" i="10"/>
  <c r="N389" i="10"/>
  <c r="P389" i="10"/>
  <c r="J501" i="10"/>
  <c r="J613" i="10" s="1"/>
  <c r="Q373" i="10"/>
  <c r="N373" i="10"/>
  <c r="R357" i="10"/>
  <c r="P357" i="10"/>
  <c r="J627" i="10"/>
  <c r="R422" i="10"/>
  <c r="Q422" i="10"/>
  <c r="J534" i="10"/>
  <c r="Q534" i="10" s="1"/>
  <c r="N377" i="10"/>
  <c r="J489" i="10"/>
  <c r="R489" i="10" s="1"/>
  <c r="Q361" i="10"/>
  <c r="N361" i="10"/>
  <c r="P370" i="10"/>
  <c r="Q370" i="10"/>
  <c r="N366" i="10"/>
  <c r="R366" i="10"/>
  <c r="Q366" i="10"/>
  <c r="R410" i="10"/>
  <c r="P410" i="10"/>
  <c r="J522" i="10"/>
  <c r="Q410" i="10"/>
  <c r="Q381" i="10"/>
  <c r="N381" i="10"/>
  <c r="N365" i="10"/>
  <c r="J477" i="10"/>
  <c r="R477" i="10" s="1"/>
  <c r="Q430" i="10"/>
  <c r="J560" i="10"/>
  <c r="Q560" i="10" s="1"/>
  <c r="J499" i="10"/>
  <c r="R387" i="10"/>
  <c r="R391" i="10"/>
  <c r="Q17" i="10"/>
  <c r="R18" i="10"/>
  <c r="Q18" i="10"/>
  <c r="R19" i="10"/>
  <c r="Q19" i="10"/>
  <c r="N353" i="10"/>
  <c r="J465" i="10"/>
  <c r="N354" i="10"/>
  <c r="Q131" i="10"/>
  <c r="H503" i="10"/>
  <c r="X503" i="10" s="1"/>
  <c r="AE391" i="10"/>
  <c r="AE353" i="10"/>
  <c r="AE493" i="10"/>
  <c r="H664" i="10"/>
  <c r="AE552" i="10"/>
  <c r="AE442" i="10"/>
  <c r="AA22" i="11"/>
  <c r="AB22" i="11" s="1"/>
  <c r="R47" i="9"/>
  <c r="Q47" i="9"/>
  <c r="J589" i="10"/>
  <c r="R506" i="10"/>
  <c r="R522" i="10"/>
  <c r="J601" i="10"/>
  <c r="R501" i="10"/>
  <c r="S18" i="10"/>
  <c r="S19" i="10"/>
  <c r="R17" i="10"/>
  <c r="S17" i="10"/>
  <c r="H615" i="10"/>
  <c r="AE503" i="10"/>
  <c r="H776" i="10"/>
  <c r="J713" i="10"/>
  <c r="N713" i="10" s="1"/>
  <c r="R601" i="10"/>
  <c r="J690" i="10"/>
  <c r="AA26" i="11"/>
  <c r="AB26" i="11" s="1"/>
  <c r="AA28" i="11"/>
  <c r="AB28" i="11" s="1"/>
  <c r="AA58" i="11"/>
  <c r="AB58" i="11"/>
  <c r="AA60" i="11"/>
  <c r="AB60" i="11" s="1"/>
  <c r="AA64" i="11"/>
  <c r="AB64" i="11"/>
  <c r="AA62" i="11"/>
  <c r="AB62" i="11" s="1"/>
  <c r="D170" i="4"/>
  <c r="D172" i="4"/>
  <c r="D169" i="4"/>
  <c r="AD16" i="9"/>
  <c r="Z16" i="9"/>
  <c r="Y16" i="9"/>
  <c r="AA16" i="9" s="1"/>
  <c r="Y20" i="9"/>
  <c r="AA20" i="9"/>
  <c r="AB20" i="9" s="1"/>
  <c r="Y22" i="9"/>
  <c r="AA22" i="9" s="1"/>
  <c r="AB22" i="9" s="1"/>
  <c r="Y24" i="9"/>
  <c r="Y26" i="9"/>
  <c r="AA26" i="9" s="1"/>
  <c r="AB26" i="9" s="1"/>
  <c r="Y28" i="9"/>
  <c r="AA28" i="9"/>
  <c r="AB28" i="9" s="1"/>
  <c r="Y30" i="9"/>
  <c r="AA30" i="9"/>
  <c r="AB30" i="9"/>
  <c r="Y17" i="9"/>
  <c r="Y18" i="9"/>
  <c r="AA18" i="9" s="1"/>
  <c r="AB18" i="9" s="1"/>
  <c r="Y21" i="9"/>
  <c r="AA21" i="9"/>
  <c r="AB21" i="9" s="1"/>
  <c r="Y23" i="9"/>
  <c r="AA23" i="9"/>
  <c r="AB23" i="9" s="1"/>
  <c r="Y25" i="9"/>
  <c r="AA25" i="9" s="1"/>
  <c r="AB25" i="9" s="1"/>
  <c r="Y27" i="9"/>
  <c r="AA27" i="9" s="1"/>
  <c r="AB27" i="9" s="1"/>
  <c r="Y29" i="9"/>
  <c r="AA29" i="9" s="1"/>
  <c r="AB29" i="9"/>
  <c r="Y19" i="9"/>
  <c r="AC16" i="9"/>
  <c r="I130" i="10"/>
  <c r="X130" i="10"/>
  <c r="Z130" i="10" s="1"/>
  <c r="X129" i="10"/>
  <c r="Z129" i="10" s="1"/>
  <c r="O129" i="10"/>
  <c r="O130" i="10"/>
  <c r="AC130" i="10" s="1"/>
  <c r="H233" i="5"/>
  <c r="H234" i="5"/>
  <c r="H235" i="5"/>
  <c r="G122" i="5"/>
  <c r="G127" i="5"/>
  <c r="G153" i="5"/>
  <c r="G166" i="5"/>
  <c r="G95" i="5"/>
  <c r="P130" i="10"/>
  <c r="P129" i="10"/>
  <c r="G110" i="5"/>
  <c r="Q129" i="10"/>
  <c r="R130" i="10"/>
  <c r="Q130" i="10"/>
  <c r="R129" i="10"/>
  <c r="J72" i="9"/>
  <c r="J73" i="9"/>
  <c r="P73" i="9" s="1"/>
  <c r="J74" i="9"/>
  <c r="J76" i="9"/>
  <c r="P76" i="9" s="1"/>
  <c r="J77" i="9"/>
  <c r="P77" i="9" s="1"/>
  <c r="J78" i="9"/>
  <c r="J79" i="9"/>
  <c r="P79" i="9" s="1"/>
  <c r="J80" i="9"/>
  <c r="P80" i="9"/>
  <c r="J82" i="9"/>
  <c r="P82" i="9" s="1"/>
  <c r="J84" i="9"/>
  <c r="P84" i="9" s="1"/>
  <c r="J43" i="9"/>
  <c r="P43" i="9" s="1"/>
  <c r="N329" i="10"/>
  <c r="P329" i="10"/>
  <c r="Q329" i="10"/>
  <c r="P317" i="10"/>
  <c r="Q317" i="10"/>
  <c r="N305" i="10"/>
  <c r="P305" i="10"/>
  <c r="Q305" i="10"/>
  <c r="N293" i="10"/>
  <c r="P293" i="10"/>
  <c r="Q293" i="10"/>
  <c r="N281" i="10"/>
  <c r="P281" i="10"/>
  <c r="Q281" i="10"/>
  <c r="P269" i="10"/>
  <c r="Q269" i="10"/>
  <c r="N257" i="10"/>
  <c r="P257" i="10"/>
  <c r="Q257" i="10"/>
  <c r="N249" i="10"/>
  <c r="P249" i="10"/>
  <c r="Q249" i="10"/>
  <c r="N336" i="10"/>
  <c r="P336" i="10"/>
  <c r="Q336" i="10"/>
  <c r="N332" i="10"/>
  <c r="P332" i="10"/>
  <c r="Q332" i="10"/>
  <c r="N328" i="10"/>
  <c r="P328" i="10"/>
  <c r="Q328" i="10"/>
  <c r="N324" i="10"/>
  <c r="P324" i="10"/>
  <c r="Q324" i="10"/>
  <c r="P320" i="10"/>
  <c r="Q320" i="10"/>
  <c r="N316" i="10"/>
  <c r="P316" i="10"/>
  <c r="Q316" i="10"/>
  <c r="N308" i="10"/>
  <c r="P308" i="10"/>
  <c r="Q308" i="10"/>
  <c r="N304" i="10"/>
  <c r="P304" i="10"/>
  <c r="N296" i="10"/>
  <c r="P296" i="10"/>
  <c r="Q296" i="10"/>
  <c r="N292" i="10"/>
  <c r="P292" i="10"/>
  <c r="Q292" i="10"/>
  <c r="N284" i="10"/>
  <c r="P284" i="10"/>
  <c r="N272" i="10"/>
  <c r="P272" i="10"/>
  <c r="Q272" i="10"/>
  <c r="N268" i="10"/>
  <c r="P268" i="10"/>
  <c r="Q268" i="10"/>
  <c r="N264" i="10"/>
  <c r="P264" i="10"/>
  <c r="N260" i="10"/>
  <c r="P256" i="10"/>
  <c r="Q256" i="10"/>
  <c r="N248" i="10"/>
  <c r="P248" i="10"/>
  <c r="Q248" i="10"/>
  <c r="N244" i="10"/>
  <c r="N337" i="10"/>
  <c r="P337" i="10"/>
  <c r="Q337" i="10"/>
  <c r="N325" i="10"/>
  <c r="P325" i="10"/>
  <c r="Q325" i="10"/>
  <c r="N309" i="10"/>
  <c r="P309" i="10"/>
  <c r="Q309" i="10"/>
  <c r="N297" i="10"/>
  <c r="P297" i="10"/>
  <c r="Q297" i="10"/>
  <c r="N285" i="10"/>
  <c r="P285" i="10"/>
  <c r="Q285" i="10"/>
  <c r="N273" i="10"/>
  <c r="P273" i="10"/>
  <c r="Q273" i="10"/>
  <c r="N261" i="10"/>
  <c r="P261" i="10"/>
  <c r="Q261" i="10"/>
  <c r="N245" i="10"/>
  <c r="P245" i="10"/>
  <c r="Q245" i="10"/>
  <c r="N339" i="10"/>
  <c r="P339" i="10"/>
  <c r="N335" i="10"/>
  <c r="P335" i="10"/>
  <c r="Q335" i="10"/>
  <c r="P327" i="10"/>
  <c r="Q327" i="10"/>
  <c r="N327" i="10"/>
  <c r="P319" i="10"/>
  <c r="Q319" i="10"/>
  <c r="N319" i="10"/>
  <c r="N311" i="10"/>
  <c r="P311" i="10"/>
  <c r="Q311" i="10"/>
  <c r="P307" i="10"/>
  <c r="Q307" i="10"/>
  <c r="N307" i="10"/>
  <c r="N299" i="10"/>
  <c r="P299" i="10"/>
  <c r="Q299" i="10"/>
  <c r="N291" i="10"/>
  <c r="P291" i="10"/>
  <c r="Q291" i="10"/>
  <c r="N287" i="10"/>
  <c r="P287" i="10"/>
  <c r="Q287" i="10"/>
  <c r="Q283" i="10"/>
  <c r="N279" i="10"/>
  <c r="P279" i="10"/>
  <c r="Q279" i="10"/>
  <c r="N275" i="10"/>
  <c r="P275" i="10"/>
  <c r="Q275" i="10"/>
  <c r="N271" i="10"/>
  <c r="P271" i="10"/>
  <c r="Q271" i="10"/>
  <c r="Q267" i="10"/>
  <c r="N263" i="10"/>
  <c r="P263" i="10"/>
  <c r="Q263" i="10"/>
  <c r="N259" i="10"/>
  <c r="P259" i="10"/>
  <c r="Q259" i="10"/>
  <c r="N255" i="10"/>
  <c r="P255" i="10"/>
  <c r="Q255" i="10"/>
  <c r="P251" i="10"/>
  <c r="Q251" i="10"/>
  <c r="N251" i="10"/>
  <c r="N247" i="10"/>
  <c r="P247" i="10"/>
  <c r="Q247" i="10"/>
  <c r="N321" i="10"/>
  <c r="P321" i="10"/>
  <c r="Q321" i="10"/>
  <c r="N313" i="10"/>
  <c r="P313" i="10"/>
  <c r="Q313" i="10"/>
  <c r="N289" i="10"/>
  <c r="P289" i="10"/>
  <c r="Q289" i="10"/>
  <c r="N277" i="10"/>
  <c r="P277" i="10"/>
  <c r="Q277" i="10"/>
  <c r="N265" i="10"/>
  <c r="P265" i="10"/>
  <c r="Q265" i="10"/>
  <c r="N253" i="10"/>
  <c r="P253" i="10"/>
  <c r="Q253" i="10"/>
  <c r="N241" i="10"/>
  <c r="N318" i="10"/>
  <c r="P318" i="10"/>
  <c r="Q318" i="10"/>
  <c r="P314" i="10"/>
  <c r="Q314" i="10"/>
  <c r="N310" i="10"/>
  <c r="P310" i="10"/>
  <c r="Q310" i="10"/>
  <c r="P306" i="10"/>
  <c r="Q306" i="10"/>
  <c r="N306" i="10"/>
  <c r="P302" i="10"/>
  <c r="Q302" i="10"/>
  <c r="N302" i="10"/>
  <c r="N298" i="10"/>
  <c r="P298" i="10"/>
  <c r="Q298" i="10"/>
  <c r="P294" i="10"/>
  <c r="Q290" i="10"/>
  <c r="N282" i="10"/>
  <c r="P282" i="10"/>
  <c r="Q282" i="10"/>
  <c r="P278" i="10"/>
  <c r="Q278" i="10"/>
  <c r="N278" i="10"/>
  <c r="N274" i="10"/>
  <c r="P274" i="10"/>
  <c r="Q274" i="10"/>
  <c r="P270" i="10"/>
  <c r="N258" i="10"/>
  <c r="P258" i="10"/>
  <c r="Q258" i="10"/>
  <c r="N254" i="10"/>
  <c r="P254" i="10"/>
  <c r="Q254" i="10"/>
  <c r="P250" i="10"/>
  <c r="Q250" i="10"/>
  <c r="N250" i="10"/>
  <c r="N246" i="10"/>
  <c r="P246" i="10"/>
  <c r="Q246" i="10"/>
  <c r="N242" i="10"/>
  <c r="N240" i="10"/>
  <c r="R82" i="9"/>
  <c r="Q82" i="9"/>
  <c r="J70" i="9"/>
  <c r="N43" i="9"/>
  <c r="J104" i="9"/>
  <c r="P104" i="9" s="1"/>
  <c r="R77" i="9"/>
  <c r="N77" i="9"/>
  <c r="AC77" i="9" s="1"/>
  <c r="Q77" i="9"/>
  <c r="J100" i="9"/>
  <c r="P100" i="9" s="1"/>
  <c r="R73" i="9"/>
  <c r="N73" i="9"/>
  <c r="AC73" i="9"/>
  <c r="Q73" i="9"/>
  <c r="Q84" i="9"/>
  <c r="N84" i="9"/>
  <c r="AC84" i="9" s="1"/>
  <c r="R80" i="9"/>
  <c r="Q80" i="9"/>
  <c r="R76" i="9"/>
  <c r="J99" i="9"/>
  <c r="P99" i="9"/>
  <c r="J106" i="9"/>
  <c r="P106" i="9" s="1"/>
  <c r="Q79" i="9"/>
  <c r="R79" i="9"/>
  <c r="N79" i="9"/>
  <c r="AC79" i="9" s="1"/>
  <c r="J98" i="9"/>
  <c r="P98" i="9" s="1"/>
  <c r="R71" i="9"/>
  <c r="P522" i="10"/>
  <c r="Q522" i="10"/>
  <c r="N489" i="10"/>
  <c r="P489" i="10"/>
  <c r="Q489" i="10"/>
  <c r="N513" i="10"/>
  <c r="P529" i="10"/>
  <c r="N493" i="10"/>
  <c r="N515" i="10"/>
  <c r="P515" i="10"/>
  <c r="N466" i="10"/>
  <c r="N477" i="10"/>
  <c r="P477" i="10"/>
  <c r="Q477" i="10"/>
  <c r="P501" i="10"/>
  <c r="Q501" i="10"/>
  <c r="N501" i="10"/>
  <c r="Q499" i="10"/>
  <c r="P517" i="10"/>
  <c r="Q517" i="10"/>
  <c r="N464" i="10"/>
  <c r="Q98" i="9"/>
  <c r="J126" i="9"/>
  <c r="R100" i="9"/>
  <c r="Q100" i="9"/>
  <c r="J131" i="9"/>
  <c r="P131" i="9"/>
  <c r="R104" i="9"/>
  <c r="N104" i="9"/>
  <c r="AC104" i="9"/>
  <c r="Q104" i="9"/>
  <c r="R106" i="9"/>
  <c r="AC43" i="9"/>
  <c r="N589" i="10"/>
  <c r="N601" i="10"/>
  <c r="P601" i="10"/>
  <c r="Q601" i="10"/>
  <c r="N578" i="10"/>
  <c r="J158" i="9"/>
  <c r="P158" i="9"/>
  <c r="R131" i="9"/>
  <c r="N131" i="9"/>
  <c r="AC131" i="9"/>
  <c r="Q131" i="9"/>
  <c r="N690" i="10"/>
  <c r="P713" i="10"/>
  <c r="Q713" i="10"/>
  <c r="J185" i="9"/>
  <c r="P185" i="9"/>
  <c r="R158" i="9"/>
  <c r="N158" i="9"/>
  <c r="AC158" i="9" s="1"/>
  <c r="Q158" i="9"/>
  <c r="R185" i="9"/>
  <c r="N185" i="9"/>
  <c r="AC185" i="9" s="1"/>
  <c r="Q185" i="9"/>
  <c r="H166" i="5"/>
  <c r="H232" i="5"/>
  <c r="H153" i="5"/>
  <c r="H231" i="5"/>
  <c r="H122" i="5"/>
  <c r="G83" i="5"/>
  <c r="K83" i="5"/>
  <c r="J83" i="5"/>
  <c r="I83" i="5"/>
  <c r="H83" i="5"/>
  <c r="G70" i="5"/>
  <c r="H218" i="5"/>
  <c r="K70" i="5"/>
  <c r="J70" i="5"/>
  <c r="K218" i="5"/>
  <c r="I70" i="5"/>
  <c r="J218" i="5"/>
  <c r="H70" i="5"/>
  <c r="I218" i="5"/>
  <c r="I42" i="5"/>
  <c r="L219" i="5"/>
  <c r="L189" i="5"/>
  <c r="K18" i="15"/>
  <c r="I26" i="20"/>
  <c r="L188" i="5"/>
  <c r="K15" i="15"/>
  <c r="I23" i="20"/>
  <c r="L218" i="5"/>
  <c r="G122" i="18"/>
  <c r="H122" i="18"/>
  <c r="I122" i="18"/>
  <c r="F122" i="18"/>
  <c r="H49" i="16"/>
  <c r="H50" i="16"/>
  <c r="H51" i="16"/>
  <c r="H52" i="16"/>
  <c r="H53" i="16"/>
  <c r="H54" i="16"/>
  <c r="H48" i="16"/>
  <c r="H45" i="16"/>
  <c r="H44" i="16"/>
  <c r="H41" i="16"/>
  <c r="H16" i="16"/>
  <c r="G38" i="17"/>
  <c r="G36" i="17"/>
  <c r="G46" i="16"/>
  <c r="G55" i="16"/>
  <c r="F44" i="17"/>
  <c r="F52" i="17"/>
  <c r="F26" i="17"/>
  <c r="C5" i="18"/>
  <c r="C5" i="17"/>
  <c r="F32" i="20"/>
  <c r="G32" i="20"/>
  <c r="H32" i="20"/>
  <c r="F33" i="20"/>
  <c r="G33" i="20"/>
  <c r="H33" i="20"/>
  <c r="F24" i="20"/>
  <c r="G24" i="20"/>
  <c r="H24" i="20"/>
  <c r="C5" i="20"/>
  <c r="C5" i="19"/>
  <c r="G116" i="18"/>
  <c r="H116" i="18"/>
  <c r="I116" i="18"/>
  <c r="F116" i="18"/>
  <c r="J234" i="5"/>
  <c r="K234" i="5"/>
  <c r="J235" i="5"/>
  <c r="K235" i="5"/>
  <c r="I235" i="5"/>
  <c r="I234" i="5"/>
  <c r="I191" i="5"/>
  <c r="J191" i="5"/>
  <c r="K191" i="5"/>
  <c r="I192" i="5"/>
  <c r="J192" i="5"/>
  <c r="K192" i="5"/>
  <c r="H192" i="5"/>
  <c r="H191" i="5"/>
  <c r="I204" i="5"/>
  <c r="J204" i="5"/>
  <c r="K204" i="5"/>
  <c r="I205" i="5"/>
  <c r="J205" i="5"/>
  <c r="K205" i="5"/>
  <c r="H205" i="5"/>
  <c r="H204" i="5"/>
  <c r="I221" i="5"/>
  <c r="J221" i="5"/>
  <c r="K221" i="5"/>
  <c r="I222" i="5"/>
  <c r="J222" i="5"/>
  <c r="K222" i="5"/>
  <c r="H222" i="5"/>
  <c r="H221" i="5"/>
  <c r="I10" i="18"/>
  <c r="F10" i="18"/>
  <c r="G10" i="18"/>
  <c r="H10" i="18"/>
  <c r="I176" i="21"/>
  <c r="C5" i="16"/>
  <c r="G60" i="15"/>
  <c r="H60" i="15"/>
  <c r="I60" i="15"/>
  <c r="J60" i="15"/>
  <c r="J88" i="15"/>
  <c r="I88" i="15"/>
  <c r="H88" i="15"/>
  <c r="G88" i="15"/>
  <c r="K127" i="5"/>
  <c r="J127" i="5"/>
  <c r="I48" i="15"/>
  <c r="I127" i="5"/>
  <c r="H48" i="15"/>
  <c r="H127" i="5"/>
  <c r="K42" i="5"/>
  <c r="J42" i="5"/>
  <c r="H42" i="5"/>
  <c r="G42" i="5"/>
  <c r="K47" i="15"/>
  <c r="K49" i="15"/>
  <c r="L217" i="5"/>
  <c r="L187" i="5"/>
  <c r="I62" i="20"/>
  <c r="J48" i="15"/>
  <c r="L230" i="5"/>
  <c r="H41" i="18"/>
  <c r="H67" i="18"/>
  <c r="H21" i="18"/>
  <c r="G21" i="18"/>
  <c r="G67" i="18"/>
  <c r="G41" i="18"/>
  <c r="I67" i="18"/>
  <c r="I41" i="18"/>
  <c r="I21" i="18"/>
  <c r="F67" i="18"/>
  <c r="F21" i="18"/>
  <c r="F41" i="18"/>
  <c r="G47" i="15"/>
  <c r="K217" i="5"/>
  <c r="J47" i="15"/>
  <c r="I47" i="15"/>
  <c r="I49" i="15"/>
  <c r="G48" i="15"/>
  <c r="H230" i="5"/>
  <c r="I217" i="5"/>
  <c r="G99" i="15"/>
  <c r="H47" i="15"/>
  <c r="H49" i="15"/>
  <c r="I230" i="5"/>
  <c r="G100" i="15"/>
  <c r="K230" i="5"/>
  <c r="I100" i="15"/>
  <c r="I99" i="15"/>
  <c r="K187" i="5"/>
  <c r="H62" i="20"/>
  <c r="I187" i="5"/>
  <c r="F62" i="20"/>
  <c r="J200" i="5"/>
  <c r="G63" i="20"/>
  <c r="H200" i="5"/>
  <c r="J217" i="5"/>
  <c r="J100" i="15"/>
  <c r="J230" i="5"/>
  <c r="H100" i="15"/>
  <c r="H187" i="5"/>
  <c r="J187" i="5"/>
  <c r="G62" i="20"/>
  <c r="K200" i="5"/>
  <c r="H63" i="20"/>
  <c r="I200" i="5"/>
  <c r="F63" i="20"/>
  <c r="H217" i="5"/>
  <c r="J49" i="15"/>
  <c r="G49" i="15"/>
  <c r="G101" i="15"/>
  <c r="I101" i="15"/>
  <c r="H99" i="15"/>
  <c r="H101" i="15"/>
  <c r="J99" i="15"/>
  <c r="J101" i="15"/>
  <c r="G36" i="15"/>
  <c r="H36" i="15"/>
  <c r="I36" i="15"/>
  <c r="J36" i="15"/>
  <c r="J233" i="5"/>
  <c r="K233" i="5"/>
  <c r="I233" i="5"/>
  <c r="I219" i="5"/>
  <c r="G69" i="15"/>
  <c r="J219" i="5"/>
  <c r="H69" i="15"/>
  <c r="K219" i="5"/>
  <c r="I69" i="15"/>
  <c r="J69" i="15"/>
  <c r="I220" i="5"/>
  <c r="G70" i="15"/>
  <c r="J220" i="5"/>
  <c r="H70" i="15"/>
  <c r="K220" i="5"/>
  <c r="I70" i="15"/>
  <c r="J70" i="15"/>
  <c r="H220" i="5"/>
  <c r="H219" i="5"/>
  <c r="I203" i="5"/>
  <c r="J203" i="5"/>
  <c r="K203" i="5"/>
  <c r="I122" i="5"/>
  <c r="J122" i="5"/>
  <c r="K122" i="5"/>
  <c r="I153" i="5"/>
  <c r="J153" i="5"/>
  <c r="J201" i="5"/>
  <c r="K153" i="5"/>
  <c r="L231" i="5"/>
  <c r="I166" i="5"/>
  <c r="J166" i="5"/>
  <c r="J202" i="5"/>
  <c r="K166" i="5"/>
  <c r="L232" i="5"/>
  <c r="H203" i="5"/>
  <c r="H202" i="5"/>
  <c r="H201" i="5"/>
  <c r="I188" i="5"/>
  <c r="H15" i="15"/>
  <c r="J188" i="5"/>
  <c r="I15" i="15"/>
  <c r="K188" i="5"/>
  <c r="J15" i="15"/>
  <c r="I189" i="5"/>
  <c r="H18" i="15"/>
  <c r="J189" i="5"/>
  <c r="I18" i="15"/>
  <c r="K189" i="5"/>
  <c r="J18" i="15"/>
  <c r="I190" i="5"/>
  <c r="H17" i="15"/>
  <c r="J190" i="5"/>
  <c r="I17" i="15"/>
  <c r="K190" i="5"/>
  <c r="J17" i="15"/>
  <c r="H190" i="5"/>
  <c r="G17" i="15"/>
  <c r="H189" i="5"/>
  <c r="G18" i="15"/>
  <c r="H188" i="5"/>
  <c r="G15" i="15"/>
  <c r="F72" i="18"/>
  <c r="G72" i="18"/>
  <c r="H72" i="18"/>
  <c r="I72" i="18"/>
  <c r="G73" i="18"/>
  <c r="H73" i="18"/>
  <c r="I73" i="18"/>
  <c r="F73" i="18"/>
  <c r="J231" i="5"/>
  <c r="J232" i="5"/>
  <c r="I41" i="1"/>
  <c r="H25" i="20"/>
  <c r="F25" i="20"/>
  <c r="G26" i="20"/>
  <c r="H23" i="20"/>
  <c r="F23" i="20"/>
  <c r="G25" i="20"/>
  <c r="H26" i="20"/>
  <c r="F26" i="20"/>
  <c r="G23" i="20"/>
  <c r="K202" i="5"/>
  <c r="I202" i="5"/>
  <c r="K201" i="5"/>
  <c r="I201" i="5"/>
  <c r="J67" i="15"/>
  <c r="H67" i="15"/>
  <c r="I232" i="5"/>
  <c r="K232" i="5"/>
  <c r="K231" i="5"/>
  <c r="I67" i="15"/>
  <c r="G67" i="15"/>
  <c r="I231" i="5"/>
  <c r="F50" i="20"/>
  <c r="J41" i="1"/>
  <c r="K41" i="1"/>
  <c r="G50" i="20"/>
  <c r="H50" i="20"/>
  <c r="L41" i="1"/>
  <c r="I67" i="21"/>
  <c r="J67" i="21"/>
  <c r="K67" i="21"/>
  <c r="L67" i="21"/>
  <c r="M67" i="21"/>
  <c r="I50" i="20"/>
  <c r="J88" i="21"/>
  <c r="E381" i="11"/>
  <c r="E319" i="11"/>
  <c r="E380" i="11"/>
  <c r="E318" i="11"/>
  <c r="E680" i="10"/>
  <c r="E681" i="10"/>
  <c r="E569" i="10"/>
  <c r="E568" i="10"/>
  <c r="M88" i="21"/>
  <c r="L88" i="21"/>
  <c r="K88" i="21"/>
  <c r="K153" i="21"/>
  <c r="H23" i="15"/>
  <c r="J153" i="21"/>
  <c r="I149" i="21"/>
  <c r="J149" i="21"/>
  <c r="K149" i="21"/>
  <c r="L149" i="21"/>
  <c r="J8" i="21"/>
  <c r="K8" i="21"/>
  <c r="L8" i="21"/>
  <c r="M8" i="21"/>
  <c r="M165" i="21"/>
  <c r="I8" i="21"/>
  <c r="C5" i="21"/>
  <c r="I133" i="21"/>
  <c r="J133" i="21"/>
  <c r="K133" i="21"/>
  <c r="L133" i="21"/>
  <c r="M133" i="21"/>
  <c r="N133" i="21"/>
  <c r="I132" i="21"/>
  <c r="J132" i="21"/>
  <c r="K132" i="21"/>
  <c r="L132" i="21"/>
  <c r="M132" i="21"/>
  <c r="N132" i="21"/>
  <c r="I131" i="21"/>
  <c r="J131" i="21"/>
  <c r="K131" i="21"/>
  <c r="L131" i="21"/>
  <c r="M131" i="21"/>
  <c r="N131" i="21"/>
  <c r="I130" i="21"/>
  <c r="J130" i="21"/>
  <c r="K130" i="21"/>
  <c r="L130" i="21"/>
  <c r="M130" i="21"/>
  <c r="N130" i="21"/>
  <c r="I129" i="21"/>
  <c r="J129" i="21"/>
  <c r="K129" i="21"/>
  <c r="L129" i="21"/>
  <c r="M129" i="21"/>
  <c r="N129" i="21"/>
  <c r="I128" i="21"/>
  <c r="J128" i="21"/>
  <c r="K128" i="21"/>
  <c r="L128" i="21"/>
  <c r="M128" i="21"/>
  <c r="N128" i="21"/>
  <c r="I127" i="21"/>
  <c r="J127" i="21"/>
  <c r="K127" i="21"/>
  <c r="L127" i="21"/>
  <c r="M127" i="21"/>
  <c r="N127" i="21"/>
  <c r="I126" i="21"/>
  <c r="J126" i="21"/>
  <c r="K126" i="21"/>
  <c r="L126" i="21"/>
  <c r="M126" i="21"/>
  <c r="N126" i="21"/>
  <c r="I125" i="21"/>
  <c r="J125" i="21"/>
  <c r="K125" i="21"/>
  <c r="L125" i="21"/>
  <c r="M125" i="21"/>
  <c r="N125" i="21"/>
  <c r="I124" i="21"/>
  <c r="J124" i="21"/>
  <c r="K124" i="21"/>
  <c r="L124" i="21"/>
  <c r="M124" i="21"/>
  <c r="N124" i="21"/>
  <c r="I123" i="21"/>
  <c r="J123" i="21"/>
  <c r="K123" i="21"/>
  <c r="L123" i="21"/>
  <c r="M123" i="21"/>
  <c r="N123" i="21"/>
  <c r="I122" i="21"/>
  <c r="J122" i="21"/>
  <c r="K122" i="21"/>
  <c r="L122" i="21"/>
  <c r="M122" i="21"/>
  <c r="N122" i="21"/>
  <c r="I121" i="21"/>
  <c r="J121" i="21"/>
  <c r="K121" i="21"/>
  <c r="L121" i="21"/>
  <c r="M121" i="21"/>
  <c r="N121" i="21"/>
  <c r="I120" i="21"/>
  <c r="J120" i="21"/>
  <c r="K120" i="21"/>
  <c r="L120" i="21"/>
  <c r="M120" i="21"/>
  <c r="N120" i="21"/>
  <c r="I119" i="21"/>
  <c r="J119" i="21"/>
  <c r="K119" i="21"/>
  <c r="L119" i="21"/>
  <c r="M119" i="21"/>
  <c r="N119" i="21"/>
  <c r="I118" i="21"/>
  <c r="J118" i="21"/>
  <c r="K118" i="21"/>
  <c r="L118" i="21"/>
  <c r="M118" i="21"/>
  <c r="N118" i="21"/>
  <c r="I117" i="21"/>
  <c r="J117" i="21"/>
  <c r="K117" i="21"/>
  <c r="L117" i="21"/>
  <c r="M117" i="21"/>
  <c r="N117" i="21"/>
  <c r="I116" i="21"/>
  <c r="J116" i="21"/>
  <c r="K116" i="21"/>
  <c r="L116" i="21"/>
  <c r="M116" i="21"/>
  <c r="N116" i="21"/>
  <c r="I115" i="21"/>
  <c r="J115" i="21"/>
  <c r="K115" i="21"/>
  <c r="L115" i="21"/>
  <c r="M115" i="21"/>
  <c r="N115" i="21"/>
  <c r="I114" i="21"/>
  <c r="J114" i="21"/>
  <c r="K114" i="21"/>
  <c r="L114" i="21"/>
  <c r="M114" i="21"/>
  <c r="N114" i="21"/>
  <c r="I113" i="21"/>
  <c r="J113" i="21"/>
  <c r="K113" i="21"/>
  <c r="L113" i="21"/>
  <c r="M113" i="21"/>
  <c r="N113" i="21"/>
  <c r="I112" i="21"/>
  <c r="J112" i="21"/>
  <c r="K112" i="21"/>
  <c r="L112" i="21"/>
  <c r="M112" i="21"/>
  <c r="N112" i="21"/>
  <c r="I111" i="21"/>
  <c r="J111" i="21"/>
  <c r="K111" i="21"/>
  <c r="L111" i="21"/>
  <c r="M111" i="21"/>
  <c r="N111" i="21"/>
  <c r="I110" i="21"/>
  <c r="J110" i="21"/>
  <c r="K110" i="21"/>
  <c r="L110" i="21"/>
  <c r="M110" i="21"/>
  <c r="N110" i="21"/>
  <c r="I109" i="21"/>
  <c r="J109" i="21"/>
  <c r="K109" i="21"/>
  <c r="L109" i="21"/>
  <c r="M109" i="21"/>
  <c r="N109" i="21"/>
  <c r="I108" i="21"/>
  <c r="J108" i="21"/>
  <c r="K108" i="21"/>
  <c r="L108" i="21"/>
  <c r="M108" i="21"/>
  <c r="N108" i="21"/>
  <c r="I107" i="21"/>
  <c r="J107" i="21"/>
  <c r="K107" i="21"/>
  <c r="L107" i="21"/>
  <c r="M107" i="21"/>
  <c r="N107" i="21"/>
  <c r="I106" i="21"/>
  <c r="J106" i="21"/>
  <c r="K106" i="21"/>
  <c r="L106" i="21"/>
  <c r="M106" i="21"/>
  <c r="N106" i="21"/>
  <c r="I105" i="21"/>
  <c r="J105" i="21"/>
  <c r="K105" i="21"/>
  <c r="L105" i="21"/>
  <c r="M105" i="21"/>
  <c r="N105" i="21"/>
  <c r="I104" i="21"/>
  <c r="J104" i="21"/>
  <c r="K104" i="21"/>
  <c r="L104" i="21"/>
  <c r="M104" i="21"/>
  <c r="N104" i="21"/>
  <c r="I103" i="21"/>
  <c r="J103" i="21"/>
  <c r="K103" i="21"/>
  <c r="L103" i="21"/>
  <c r="M103" i="21"/>
  <c r="N103" i="21"/>
  <c r="I102" i="21"/>
  <c r="J102" i="21"/>
  <c r="K102" i="21"/>
  <c r="L102" i="21"/>
  <c r="M102" i="21"/>
  <c r="N102" i="21"/>
  <c r="I101" i="21"/>
  <c r="J101" i="21"/>
  <c r="K101" i="21"/>
  <c r="L101" i="21"/>
  <c r="M101" i="21"/>
  <c r="N101" i="21"/>
  <c r="I100" i="21"/>
  <c r="J100" i="21"/>
  <c r="K100" i="21"/>
  <c r="L100" i="21"/>
  <c r="M100" i="21"/>
  <c r="N100" i="21"/>
  <c r="I99" i="21"/>
  <c r="I88" i="21"/>
  <c r="I42" i="21"/>
  <c r="J41" i="21"/>
  <c r="K41" i="21"/>
  <c r="L41" i="21"/>
  <c r="M41" i="21"/>
  <c r="N41" i="21"/>
  <c r="J40" i="21"/>
  <c r="K40" i="21"/>
  <c r="L40" i="21"/>
  <c r="M40" i="21"/>
  <c r="N40" i="21"/>
  <c r="J39" i="21"/>
  <c r="K39" i="21"/>
  <c r="L39" i="21"/>
  <c r="M39" i="21"/>
  <c r="N39" i="21"/>
  <c r="J38" i="21"/>
  <c r="K38" i="21"/>
  <c r="L38" i="21"/>
  <c r="M38" i="21"/>
  <c r="N38" i="21"/>
  <c r="J37" i="21"/>
  <c r="K37" i="21"/>
  <c r="L37" i="21"/>
  <c r="M37" i="21"/>
  <c r="N37" i="21"/>
  <c r="J36" i="21"/>
  <c r="K36" i="21"/>
  <c r="L36" i="21"/>
  <c r="M36" i="21"/>
  <c r="N36" i="21"/>
  <c r="J35" i="21"/>
  <c r="K35" i="21"/>
  <c r="L35" i="21"/>
  <c r="M35" i="21"/>
  <c r="N35" i="21"/>
  <c r="J34" i="21"/>
  <c r="K34" i="21"/>
  <c r="L34" i="21"/>
  <c r="M34" i="21"/>
  <c r="N34" i="21"/>
  <c r="J33" i="21"/>
  <c r="K33" i="21"/>
  <c r="L33" i="21"/>
  <c r="M33" i="21"/>
  <c r="N33" i="21"/>
  <c r="J32" i="21"/>
  <c r="K32" i="21"/>
  <c r="L32" i="21"/>
  <c r="M32" i="21"/>
  <c r="N32" i="21"/>
  <c r="J31" i="21"/>
  <c r="K31" i="21"/>
  <c r="L31" i="21"/>
  <c r="M31" i="21"/>
  <c r="N31" i="21"/>
  <c r="J30" i="21"/>
  <c r="K30" i="21"/>
  <c r="L30" i="21"/>
  <c r="M30" i="21"/>
  <c r="N30" i="21"/>
  <c r="J29" i="21"/>
  <c r="J28" i="21"/>
  <c r="K28" i="21"/>
  <c r="L28" i="21"/>
  <c r="M28" i="21"/>
  <c r="N28" i="21"/>
  <c r="J27" i="21"/>
  <c r="K27" i="21"/>
  <c r="L27" i="21"/>
  <c r="M27" i="21"/>
  <c r="N27" i="21"/>
  <c r="J26" i="21"/>
  <c r="K26" i="21"/>
  <c r="L26" i="21"/>
  <c r="M26" i="21"/>
  <c r="N26" i="21"/>
  <c r="J25" i="21"/>
  <c r="K25" i="21"/>
  <c r="L25" i="21"/>
  <c r="M25" i="21"/>
  <c r="N25" i="21"/>
  <c r="J24" i="21"/>
  <c r="K24" i="21"/>
  <c r="L24" i="21"/>
  <c r="M24" i="21"/>
  <c r="N24" i="21"/>
  <c r="J23" i="21"/>
  <c r="K23" i="21"/>
  <c r="L23" i="21"/>
  <c r="M23" i="21"/>
  <c r="N23" i="21"/>
  <c r="J20" i="21"/>
  <c r="J176" i="21"/>
  <c r="I54" i="16"/>
  <c r="J54" i="16"/>
  <c r="K54" i="16"/>
  <c r="L54" i="16"/>
  <c r="I53" i="16"/>
  <c r="J53" i="16"/>
  <c r="K53" i="16"/>
  <c r="L53" i="16"/>
  <c r="I52" i="16"/>
  <c r="J52" i="16"/>
  <c r="K52" i="16"/>
  <c r="L52" i="16"/>
  <c r="I51" i="16"/>
  <c r="J51" i="16"/>
  <c r="K51" i="16"/>
  <c r="L51" i="16"/>
  <c r="I50" i="16"/>
  <c r="J50" i="16"/>
  <c r="K50" i="16"/>
  <c r="L50" i="16"/>
  <c r="I49" i="16"/>
  <c r="J49" i="16"/>
  <c r="K49" i="16"/>
  <c r="L49" i="16"/>
  <c r="H55" i="16"/>
  <c r="I45" i="16"/>
  <c r="J45" i="16"/>
  <c r="K45" i="16"/>
  <c r="L45" i="16"/>
  <c r="H46" i="16"/>
  <c r="I41" i="16"/>
  <c r="J41" i="16"/>
  <c r="K41" i="16"/>
  <c r="L41" i="16"/>
  <c r="I35" i="16"/>
  <c r="J35" i="16"/>
  <c r="K35" i="16"/>
  <c r="L35" i="16"/>
  <c r="I34" i="16"/>
  <c r="J34" i="16"/>
  <c r="K34" i="16"/>
  <c r="L34" i="16"/>
  <c r="I33" i="16"/>
  <c r="J33" i="16"/>
  <c r="K33" i="16"/>
  <c r="L33" i="16"/>
  <c r="C5" i="15"/>
  <c r="C57" i="15"/>
  <c r="G23" i="15"/>
  <c r="I78" i="18"/>
  <c r="F78" i="18"/>
  <c r="G78" i="18"/>
  <c r="F40" i="20"/>
  <c r="F14" i="18"/>
  <c r="H52" i="17" s="1"/>
  <c r="G44" i="17"/>
  <c r="F39" i="20"/>
  <c r="M153" i="21"/>
  <c r="H78" i="18"/>
  <c r="N169" i="21"/>
  <c r="L153" i="21"/>
  <c r="M169" i="21"/>
  <c r="G52" i="17"/>
  <c r="I169" i="21"/>
  <c r="J169" i="21"/>
  <c r="G75" i="15"/>
  <c r="I153" i="21"/>
  <c r="J75" i="15"/>
  <c r="I160" i="21"/>
  <c r="K169" i="21"/>
  <c r="H75" i="15"/>
  <c r="I44" i="16"/>
  <c r="I46" i="16"/>
  <c r="I21" i="16"/>
  <c r="I16" i="16"/>
  <c r="I20" i="16"/>
  <c r="I167" i="21"/>
  <c r="L169" i="21"/>
  <c r="I75" i="15"/>
  <c r="K165" i="21"/>
  <c r="F30" i="20"/>
  <c r="I165" i="21"/>
  <c r="L165" i="21"/>
  <c r="J165" i="21"/>
  <c r="I135" i="21"/>
  <c r="I154" i="21"/>
  <c r="F24" i="15"/>
  <c r="J99" i="21"/>
  <c r="J135" i="21"/>
  <c r="K29" i="21"/>
  <c r="K20" i="21"/>
  <c r="K176" i="21"/>
  <c r="J160" i="21"/>
  <c r="I19" i="16"/>
  <c r="I48" i="16"/>
  <c r="H44" i="17"/>
  <c r="G39" i="20"/>
  <c r="I23" i="15"/>
  <c r="G30" i="20"/>
  <c r="F23" i="15"/>
  <c r="I30" i="20"/>
  <c r="J23" i="15"/>
  <c r="H30" i="20"/>
  <c r="J44" i="16"/>
  <c r="K44" i="16"/>
  <c r="K46" i="16"/>
  <c r="I39" i="20"/>
  <c r="I170" i="21"/>
  <c r="J20" i="16"/>
  <c r="J16" i="16"/>
  <c r="H38" i="17"/>
  <c r="J21" i="16"/>
  <c r="H36" i="17"/>
  <c r="K99" i="21"/>
  <c r="L29" i="21"/>
  <c r="K42" i="21"/>
  <c r="L20" i="21"/>
  <c r="L176" i="21"/>
  <c r="I55" i="16"/>
  <c r="J48" i="16"/>
  <c r="J19" i="16"/>
  <c r="J46" i="16"/>
  <c r="H39" i="20"/>
  <c r="G14" i="18"/>
  <c r="I52" i="17" s="1"/>
  <c r="G40" i="20"/>
  <c r="L44" i="16"/>
  <c r="L46" i="16"/>
  <c r="K160" i="21"/>
  <c r="L160" i="21"/>
  <c r="G79" i="18"/>
  <c r="H79" i="18"/>
  <c r="J170" i="21"/>
  <c r="G76" i="15"/>
  <c r="J154" i="21"/>
  <c r="G24" i="15"/>
  <c r="I79" i="18"/>
  <c r="I44" i="17"/>
  <c r="I36" i="17"/>
  <c r="K21" i="16"/>
  <c r="K16" i="16"/>
  <c r="I38" i="17"/>
  <c r="K20" i="16"/>
  <c r="J44" i="17"/>
  <c r="K167" i="21"/>
  <c r="K135" i="21"/>
  <c r="K154" i="21"/>
  <c r="H24" i="15"/>
  <c r="L99" i="21"/>
  <c r="M29" i="21"/>
  <c r="N29" i="21"/>
  <c r="L42" i="21"/>
  <c r="M20" i="21"/>
  <c r="K19" i="16"/>
  <c r="J55" i="16"/>
  <c r="K48" i="16"/>
  <c r="F79" i="18"/>
  <c r="H40" i="20"/>
  <c r="H14" i="18"/>
  <c r="J52" i="17" s="1"/>
  <c r="K44" i="17"/>
  <c r="M176" i="21"/>
  <c r="M160" i="21"/>
  <c r="N20" i="21"/>
  <c r="J38" i="17"/>
  <c r="L16" i="16"/>
  <c r="K38" i="17"/>
  <c r="L20" i="16"/>
  <c r="K55" i="16"/>
  <c r="L48" i="16"/>
  <c r="L19" i="16"/>
  <c r="L21" i="16"/>
  <c r="J36" i="17"/>
  <c r="F31" i="20"/>
  <c r="K170" i="21"/>
  <c r="H76" i="15"/>
  <c r="L167" i="21"/>
  <c r="K151" i="21"/>
  <c r="L135" i="21"/>
  <c r="M99" i="21"/>
  <c r="N99" i="21"/>
  <c r="N135" i="21"/>
  <c r="M42" i="21"/>
  <c r="M167" i="21"/>
  <c r="I14" i="18"/>
  <c r="K52" i="17" s="1"/>
  <c r="I40" i="20"/>
  <c r="N42" i="21"/>
  <c r="N167" i="21"/>
  <c r="N176" i="21"/>
  <c r="L154" i="21"/>
  <c r="I24" i="15"/>
  <c r="G31" i="20"/>
  <c r="L55" i="16"/>
  <c r="L170" i="21"/>
  <c r="I76" i="15"/>
  <c r="L151" i="21"/>
  <c r="M135" i="21"/>
  <c r="K26" i="17"/>
  <c r="M151" i="21"/>
  <c r="M154" i="21"/>
  <c r="N170" i="21"/>
  <c r="M170" i="21"/>
  <c r="J76" i="15"/>
  <c r="I31" i="20"/>
  <c r="J24" i="15"/>
  <c r="H31" i="20"/>
  <c r="C5" i="14"/>
  <c r="G37" i="14"/>
  <c r="J57" i="21"/>
  <c r="H37" i="14"/>
  <c r="K57" i="21"/>
  <c r="I37" i="14"/>
  <c r="L57" i="21"/>
  <c r="J37" i="14"/>
  <c r="M57" i="21"/>
  <c r="K37" i="14"/>
  <c r="N57" i="21"/>
  <c r="L37" i="14"/>
  <c r="O57" i="21"/>
  <c r="M37" i="14"/>
  <c r="G38" i="14"/>
  <c r="J58" i="21"/>
  <c r="H38" i="14"/>
  <c r="K58" i="21"/>
  <c r="I38" i="14"/>
  <c r="L58" i="21"/>
  <c r="J38" i="14"/>
  <c r="M58" i="21"/>
  <c r="K38" i="14"/>
  <c r="N58" i="21"/>
  <c r="L38" i="14"/>
  <c r="O58" i="21"/>
  <c r="M38" i="14"/>
  <c r="G39" i="14"/>
  <c r="J59" i="21"/>
  <c r="H39" i="14"/>
  <c r="K59" i="21"/>
  <c r="I39" i="14"/>
  <c r="L59" i="21"/>
  <c r="J39" i="14"/>
  <c r="M59" i="21"/>
  <c r="K39" i="14"/>
  <c r="N59" i="21"/>
  <c r="L39" i="14"/>
  <c r="O59" i="21"/>
  <c r="M39" i="14"/>
  <c r="F39" i="14"/>
  <c r="I59" i="21"/>
  <c r="F38" i="14"/>
  <c r="I58" i="21"/>
  <c r="F37" i="14"/>
  <c r="I57" i="21"/>
  <c r="G26" i="14"/>
  <c r="H26" i="14"/>
  <c r="I26" i="14"/>
  <c r="J26" i="14"/>
  <c r="K26" i="14"/>
  <c r="L26" i="14"/>
  <c r="M26" i="14"/>
  <c r="G27" i="14"/>
  <c r="H27" i="14"/>
  <c r="I27" i="14"/>
  <c r="J27" i="14"/>
  <c r="K27" i="14"/>
  <c r="L27" i="14"/>
  <c r="M27" i="14"/>
  <c r="G28" i="14"/>
  <c r="H28" i="14"/>
  <c r="I28" i="14"/>
  <c r="J28" i="14"/>
  <c r="K28" i="14"/>
  <c r="L28" i="14"/>
  <c r="M28" i="14"/>
  <c r="F28" i="14"/>
  <c r="F50" i="14"/>
  <c r="F27" i="14"/>
  <c r="F49" i="14"/>
  <c r="F26" i="14"/>
  <c r="G8" i="14"/>
  <c r="H8" i="14"/>
  <c r="I8" i="14"/>
  <c r="J8" i="14"/>
  <c r="K8" i="14"/>
  <c r="L8" i="14"/>
  <c r="M8" i="14"/>
  <c r="F18" i="14"/>
  <c r="F15" i="16"/>
  <c r="F17" i="16"/>
  <c r="F25" i="16"/>
  <c r="F32" i="16"/>
  <c r="F36" i="16"/>
  <c r="F57" i="16"/>
  <c r="C5" i="13"/>
  <c r="N169" i="13"/>
  <c r="M169" i="13"/>
  <c r="L169" i="13"/>
  <c r="O169" i="13"/>
  <c r="N168" i="13"/>
  <c r="M168" i="13"/>
  <c r="L168" i="13"/>
  <c r="O168" i="13"/>
  <c r="N167" i="13"/>
  <c r="M167" i="13"/>
  <c r="L167" i="13"/>
  <c r="O167" i="13"/>
  <c r="N166" i="13"/>
  <c r="M166" i="13"/>
  <c r="L166" i="13"/>
  <c r="O166" i="13"/>
  <c r="N165" i="13"/>
  <c r="M165" i="13"/>
  <c r="L165" i="13"/>
  <c r="O165" i="13"/>
  <c r="N164" i="13"/>
  <c r="M164" i="13"/>
  <c r="L164" i="13"/>
  <c r="O164" i="13"/>
  <c r="N163" i="13"/>
  <c r="M163" i="13"/>
  <c r="L163" i="13"/>
  <c r="O163" i="13"/>
  <c r="N162" i="13"/>
  <c r="M162" i="13"/>
  <c r="L162" i="13"/>
  <c r="O162" i="13"/>
  <c r="N161" i="13"/>
  <c r="M161" i="13"/>
  <c r="L161" i="13"/>
  <c r="O161" i="13"/>
  <c r="N160" i="13"/>
  <c r="M160" i="13"/>
  <c r="L160" i="13"/>
  <c r="O160" i="13"/>
  <c r="N159" i="13"/>
  <c r="M159" i="13"/>
  <c r="L159" i="13"/>
  <c r="O159" i="13"/>
  <c r="N158" i="13"/>
  <c r="M158" i="13"/>
  <c r="L158" i="13"/>
  <c r="O158" i="13"/>
  <c r="N157" i="13"/>
  <c r="M157" i="13"/>
  <c r="L157" i="13"/>
  <c r="O157" i="13"/>
  <c r="N156" i="13"/>
  <c r="M156" i="13"/>
  <c r="L156" i="13"/>
  <c r="O156" i="13"/>
  <c r="N155" i="13"/>
  <c r="M155" i="13"/>
  <c r="L155" i="13"/>
  <c r="O155" i="13"/>
  <c r="N154" i="13"/>
  <c r="M154" i="13"/>
  <c r="L154" i="13"/>
  <c r="O154" i="13"/>
  <c r="N153" i="13"/>
  <c r="M153" i="13"/>
  <c r="L153" i="13"/>
  <c r="O153" i="13"/>
  <c r="N152" i="13"/>
  <c r="M152" i="13"/>
  <c r="L152" i="13"/>
  <c r="O152" i="13"/>
  <c r="N151" i="13"/>
  <c r="M151" i="13"/>
  <c r="L151" i="13"/>
  <c r="O151" i="13"/>
  <c r="N150" i="13"/>
  <c r="M150" i="13"/>
  <c r="L150" i="13"/>
  <c r="O150" i="13"/>
  <c r="N149" i="13"/>
  <c r="M149" i="13"/>
  <c r="L149" i="13"/>
  <c r="O149" i="13"/>
  <c r="N148" i="13"/>
  <c r="M148" i="13"/>
  <c r="L148" i="13"/>
  <c r="O148" i="13"/>
  <c r="N147" i="13"/>
  <c r="M147" i="13"/>
  <c r="L147" i="13"/>
  <c r="O147" i="13"/>
  <c r="N146" i="13"/>
  <c r="M146" i="13"/>
  <c r="L146" i="13"/>
  <c r="O146" i="13"/>
  <c r="N145" i="13"/>
  <c r="M145" i="13"/>
  <c r="L145" i="13"/>
  <c r="O145" i="13"/>
  <c r="N144" i="13"/>
  <c r="M144" i="13"/>
  <c r="L144" i="13"/>
  <c r="O144" i="13"/>
  <c r="N143" i="13"/>
  <c r="M143" i="13"/>
  <c r="L143" i="13"/>
  <c r="O143" i="13"/>
  <c r="N142" i="13"/>
  <c r="M142" i="13"/>
  <c r="L142" i="13"/>
  <c r="O142" i="13"/>
  <c r="N141" i="13"/>
  <c r="M141" i="13"/>
  <c r="L141" i="13"/>
  <c r="O141" i="13"/>
  <c r="N140" i="13"/>
  <c r="M140" i="13"/>
  <c r="L140" i="13"/>
  <c r="O140" i="13"/>
  <c r="N139" i="13"/>
  <c r="M139" i="13"/>
  <c r="L139" i="13"/>
  <c r="O139" i="13"/>
  <c r="N138" i="13"/>
  <c r="M138" i="13"/>
  <c r="L138" i="13"/>
  <c r="O138" i="13"/>
  <c r="N137" i="13"/>
  <c r="M137" i="13"/>
  <c r="L137" i="13"/>
  <c r="O137" i="13"/>
  <c r="N136" i="13"/>
  <c r="M136" i="13"/>
  <c r="L136" i="13"/>
  <c r="O136" i="13"/>
  <c r="N135" i="13"/>
  <c r="M135" i="13"/>
  <c r="L135" i="13"/>
  <c r="O135" i="13"/>
  <c r="N134" i="13"/>
  <c r="M134" i="13"/>
  <c r="L134" i="13"/>
  <c r="O134" i="13"/>
  <c r="N133" i="13"/>
  <c r="M133" i="13"/>
  <c r="L133" i="13"/>
  <c r="O133" i="13"/>
  <c r="N132" i="13"/>
  <c r="M132" i="13"/>
  <c r="L132" i="13"/>
  <c r="O132" i="13"/>
  <c r="N131" i="13"/>
  <c r="M131" i="13"/>
  <c r="L131" i="13"/>
  <c r="O131" i="13"/>
  <c r="N130" i="13"/>
  <c r="M130" i="13"/>
  <c r="L130" i="13"/>
  <c r="O130" i="13"/>
  <c r="N129" i="13"/>
  <c r="M129" i="13"/>
  <c r="L129" i="13"/>
  <c r="O129" i="13"/>
  <c r="N128" i="13"/>
  <c r="M128" i="13"/>
  <c r="L128" i="13"/>
  <c r="O128" i="13"/>
  <c r="N127" i="13"/>
  <c r="M127" i="13"/>
  <c r="L127" i="13"/>
  <c r="O127" i="13"/>
  <c r="N126" i="13"/>
  <c r="M126" i="13"/>
  <c r="L126" i="13"/>
  <c r="O126" i="13"/>
  <c r="N125" i="13"/>
  <c r="M125" i="13"/>
  <c r="L125" i="13"/>
  <c r="O125" i="13"/>
  <c r="N124" i="13"/>
  <c r="M124" i="13"/>
  <c r="L124" i="13"/>
  <c r="O124" i="13"/>
  <c r="N123" i="13"/>
  <c r="M123" i="13"/>
  <c r="L123" i="13"/>
  <c r="O123" i="13"/>
  <c r="N122" i="13"/>
  <c r="M122" i="13"/>
  <c r="L122" i="13"/>
  <c r="O122" i="13"/>
  <c r="N121" i="13"/>
  <c r="M121" i="13"/>
  <c r="L121" i="13"/>
  <c r="O121" i="13"/>
  <c r="N120" i="13"/>
  <c r="M120" i="13"/>
  <c r="L120" i="13"/>
  <c r="O120" i="13"/>
  <c r="N119" i="13"/>
  <c r="M119" i="13"/>
  <c r="L119" i="13"/>
  <c r="O119" i="13"/>
  <c r="N118" i="13"/>
  <c r="M118" i="13"/>
  <c r="L118" i="13"/>
  <c r="O118" i="13"/>
  <c r="N117" i="13"/>
  <c r="M117" i="13"/>
  <c r="L117" i="13"/>
  <c r="O117" i="13"/>
  <c r="N116" i="13"/>
  <c r="M116" i="13"/>
  <c r="L116" i="13"/>
  <c r="O116" i="13"/>
  <c r="N115" i="13"/>
  <c r="M115" i="13"/>
  <c r="L115" i="13"/>
  <c r="O115" i="13"/>
  <c r="N114" i="13"/>
  <c r="M114" i="13"/>
  <c r="L114" i="13"/>
  <c r="O114" i="13"/>
  <c r="N113" i="13"/>
  <c r="M113" i="13"/>
  <c r="L113" i="13"/>
  <c r="O113" i="13"/>
  <c r="N112" i="13"/>
  <c r="M112" i="13"/>
  <c r="L112" i="13"/>
  <c r="O112" i="13"/>
  <c r="N111" i="13"/>
  <c r="M111" i="13"/>
  <c r="L111" i="13"/>
  <c r="O111" i="13"/>
  <c r="N82" i="13"/>
  <c r="M82" i="13"/>
  <c r="L82" i="13"/>
  <c r="O82" i="13"/>
  <c r="N81" i="13"/>
  <c r="M81" i="13"/>
  <c r="L81" i="13"/>
  <c r="O81" i="13"/>
  <c r="N80" i="13"/>
  <c r="M80" i="13"/>
  <c r="L80" i="13"/>
  <c r="O80" i="13"/>
  <c r="N79" i="13"/>
  <c r="M79" i="13"/>
  <c r="L79" i="13"/>
  <c r="O79" i="13"/>
  <c r="N78" i="13"/>
  <c r="M78" i="13"/>
  <c r="L78" i="13"/>
  <c r="O78" i="13"/>
  <c r="N77" i="13"/>
  <c r="M77" i="13"/>
  <c r="L77" i="13"/>
  <c r="O77" i="13"/>
  <c r="N76" i="13"/>
  <c r="M76" i="13"/>
  <c r="L76" i="13"/>
  <c r="O76" i="13"/>
  <c r="N75" i="13"/>
  <c r="M75" i="13"/>
  <c r="L75" i="13"/>
  <c r="O75" i="13"/>
  <c r="N74" i="13"/>
  <c r="M74" i="13"/>
  <c r="L74" i="13"/>
  <c r="O74" i="13"/>
  <c r="N73" i="13"/>
  <c r="M73" i="13"/>
  <c r="L73" i="13"/>
  <c r="O73" i="13"/>
  <c r="N72" i="13"/>
  <c r="M72" i="13"/>
  <c r="L72" i="13"/>
  <c r="O72" i="13"/>
  <c r="N71" i="13"/>
  <c r="M71" i="13"/>
  <c r="L71" i="13"/>
  <c r="O71" i="13"/>
  <c r="N70" i="13"/>
  <c r="M70" i="13"/>
  <c r="L70" i="13"/>
  <c r="O70" i="13"/>
  <c r="N69" i="13"/>
  <c r="M69" i="13"/>
  <c r="L69" i="13"/>
  <c r="O69" i="13"/>
  <c r="N68" i="13"/>
  <c r="M68" i="13"/>
  <c r="L68" i="13"/>
  <c r="O68" i="13"/>
  <c r="N67" i="13"/>
  <c r="M67" i="13"/>
  <c r="L67" i="13"/>
  <c r="O67" i="13"/>
  <c r="N66" i="13"/>
  <c r="M66" i="13"/>
  <c r="L66" i="13"/>
  <c r="O66" i="13"/>
  <c r="N65" i="13"/>
  <c r="M65" i="13"/>
  <c r="L65" i="13"/>
  <c r="O65" i="13"/>
  <c r="N64" i="13"/>
  <c r="M64" i="13"/>
  <c r="L64" i="13"/>
  <c r="O64" i="13"/>
  <c r="N63" i="13"/>
  <c r="M63" i="13"/>
  <c r="L63" i="13"/>
  <c r="O63" i="13"/>
  <c r="N62" i="13"/>
  <c r="M62" i="13"/>
  <c r="L62" i="13"/>
  <c r="O62" i="13"/>
  <c r="N61" i="13"/>
  <c r="M61" i="13"/>
  <c r="L61" i="13"/>
  <c r="O61" i="13"/>
  <c r="N60" i="13"/>
  <c r="M60" i="13"/>
  <c r="L60" i="13"/>
  <c r="O60" i="13"/>
  <c r="N59" i="13"/>
  <c r="M59" i="13"/>
  <c r="L59" i="13"/>
  <c r="O59" i="13"/>
  <c r="N58" i="13"/>
  <c r="M58" i="13"/>
  <c r="L58" i="13"/>
  <c r="O58" i="13"/>
  <c r="N57" i="13"/>
  <c r="M57" i="13"/>
  <c r="L57" i="13"/>
  <c r="O57" i="13"/>
  <c r="N56" i="13"/>
  <c r="M56" i="13"/>
  <c r="L56" i="13"/>
  <c r="O56" i="13"/>
  <c r="P55" i="13"/>
  <c r="N55" i="13"/>
  <c r="M55" i="13"/>
  <c r="L55" i="13"/>
  <c r="O55" i="13"/>
  <c r="N54" i="13"/>
  <c r="M54" i="13"/>
  <c r="L54" i="13"/>
  <c r="O54" i="13"/>
  <c r="N53" i="13"/>
  <c r="M53" i="13"/>
  <c r="L53" i="13"/>
  <c r="O53" i="13"/>
  <c r="N52" i="13"/>
  <c r="M52" i="13"/>
  <c r="L52" i="13"/>
  <c r="O52" i="13"/>
  <c r="N51" i="13"/>
  <c r="M51" i="13"/>
  <c r="L51" i="13"/>
  <c r="O51" i="13"/>
  <c r="N50" i="13"/>
  <c r="M50" i="13"/>
  <c r="L50" i="13"/>
  <c r="O50" i="13"/>
  <c r="N49" i="13"/>
  <c r="M49" i="13"/>
  <c r="L49" i="13"/>
  <c r="O49" i="13"/>
  <c r="N48" i="13"/>
  <c r="M48" i="13"/>
  <c r="L48" i="13"/>
  <c r="O48" i="13"/>
  <c r="N47" i="13"/>
  <c r="M47" i="13"/>
  <c r="L47" i="13"/>
  <c r="O47" i="13"/>
  <c r="N46" i="13"/>
  <c r="M46" i="13"/>
  <c r="L46" i="13"/>
  <c r="O46" i="13"/>
  <c r="N45" i="13"/>
  <c r="M45" i="13"/>
  <c r="L45" i="13"/>
  <c r="O45" i="13"/>
  <c r="N44" i="13"/>
  <c r="M44" i="13"/>
  <c r="L44" i="13"/>
  <c r="O44" i="13"/>
  <c r="N43" i="13"/>
  <c r="M43" i="13"/>
  <c r="L43" i="13"/>
  <c r="O43" i="13"/>
  <c r="N42" i="13"/>
  <c r="M42" i="13"/>
  <c r="L42" i="13"/>
  <c r="O42" i="13"/>
  <c r="N41" i="13"/>
  <c r="M41" i="13"/>
  <c r="L41" i="13"/>
  <c r="O41" i="13"/>
  <c r="N40" i="13"/>
  <c r="M40" i="13"/>
  <c r="L40" i="13"/>
  <c r="O40" i="13"/>
  <c r="N39" i="13"/>
  <c r="M39" i="13"/>
  <c r="L39" i="13"/>
  <c r="O39" i="13"/>
  <c r="N38" i="13"/>
  <c r="M38" i="13"/>
  <c r="L38" i="13"/>
  <c r="O38" i="13"/>
  <c r="N37" i="13"/>
  <c r="M37" i="13"/>
  <c r="L37" i="13"/>
  <c r="O37" i="13"/>
  <c r="N36" i="13"/>
  <c r="M36" i="13"/>
  <c r="L36" i="13"/>
  <c r="O36" i="13"/>
  <c r="N35" i="13"/>
  <c r="M35" i="13"/>
  <c r="L35" i="13"/>
  <c r="O35" i="13"/>
  <c r="N34" i="13"/>
  <c r="M34" i="13"/>
  <c r="L34" i="13"/>
  <c r="O34" i="13"/>
  <c r="N33" i="13"/>
  <c r="M33" i="13"/>
  <c r="L33" i="13"/>
  <c r="O33" i="13"/>
  <c r="N32" i="13"/>
  <c r="M32" i="13"/>
  <c r="L32" i="13"/>
  <c r="O32" i="13"/>
  <c r="N31" i="13"/>
  <c r="M31" i="13"/>
  <c r="L31" i="13"/>
  <c r="O31" i="13"/>
  <c r="N30" i="13"/>
  <c r="M30" i="13"/>
  <c r="L30" i="13"/>
  <c r="O30" i="13"/>
  <c r="N29" i="13"/>
  <c r="M29" i="13"/>
  <c r="L29" i="13"/>
  <c r="O29" i="13"/>
  <c r="N28" i="13"/>
  <c r="M28" i="13"/>
  <c r="L28" i="13"/>
  <c r="O28" i="13"/>
  <c r="N27" i="13"/>
  <c r="M27" i="13"/>
  <c r="L27" i="13"/>
  <c r="O27" i="13"/>
  <c r="N26" i="13"/>
  <c r="M26" i="13"/>
  <c r="L26" i="13"/>
  <c r="O26" i="13"/>
  <c r="N25" i="13"/>
  <c r="M25" i="13"/>
  <c r="L25" i="13"/>
  <c r="O25" i="13"/>
  <c r="N24" i="13"/>
  <c r="M24" i="13"/>
  <c r="L24" i="13"/>
  <c r="O24" i="13"/>
  <c r="N23" i="13"/>
  <c r="M23" i="13"/>
  <c r="L23" i="13"/>
  <c r="O23" i="13"/>
  <c r="N22" i="13"/>
  <c r="M22" i="13"/>
  <c r="L22" i="13"/>
  <c r="O22" i="13"/>
  <c r="N21" i="13"/>
  <c r="M21" i="13"/>
  <c r="L21" i="13"/>
  <c r="O21" i="13"/>
  <c r="N20" i="13"/>
  <c r="M20" i="13"/>
  <c r="L20" i="13"/>
  <c r="O20" i="13"/>
  <c r="N19" i="13"/>
  <c r="M19" i="13"/>
  <c r="L19" i="13"/>
  <c r="O19" i="13"/>
  <c r="N18" i="13"/>
  <c r="M18" i="13"/>
  <c r="L18" i="13"/>
  <c r="O18" i="13"/>
  <c r="N17" i="13"/>
  <c r="M17" i="13"/>
  <c r="L17" i="13"/>
  <c r="O17" i="13"/>
  <c r="M16" i="13"/>
  <c r="L16" i="13"/>
  <c r="N16" i="13"/>
  <c r="M15" i="13"/>
  <c r="L15" i="13"/>
  <c r="O15" i="13"/>
  <c r="M14" i="13"/>
  <c r="L14" i="13"/>
  <c r="O14" i="13"/>
  <c r="C5" i="12"/>
  <c r="H13" i="12"/>
  <c r="I13" i="12"/>
  <c r="J13" i="12"/>
  <c r="K13" i="12"/>
  <c r="L13" i="12"/>
  <c r="M13" i="12"/>
  <c r="N13" i="12"/>
  <c r="O13" i="12"/>
  <c r="F23" i="12"/>
  <c r="G23" i="12"/>
  <c r="H23" i="12"/>
  <c r="I23" i="12"/>
  <c r="J23" i="12"/>
  <c r="K23" i="12"/>
  <c r="L23" i="12"/>
  <c r="M23" i="12"/>
  <c r="N23" i="12"/>
  <c r="O23" i="12"/>
  <c r="J127" i="11"/>
  <c r="H127" i="11"/>
  <c r="X127" i="11" s="1"/>
  <c r="G127" i="11"/>
  <c r="G189" i="11"/>
  <c r="G251" i="11" s="1"/>
  <c r="G313" i="11" s="1"/>
  <c r="G375" i="11" s="1"/>
  <c r="G437" i="11" s="1"/>
  <c r="F127" i="11"/>
  <c r="AF127" i="11"/>
  <c r="AG127" i="11" s="1"/>
  <c r="E127" i="11"/>
  <c r="E189" i="11" s="1"/>
  <c r="E251" i="11" s="1"/>
  <c r="E313" i="11" s="1"/>
  <c r="E375" i="11" s="1"/>
  <c r="D127" i="11"/>
  <c r="D189" i="11"/>
  <c r="D251" i="11" s="1"/>
  <c r="D313" i="11"/>
  <c r="D375" i="11" s="1"/>
  <c r="D437" i="11" s="1"/>
  <c r="J126" i="11"/>
  <c r="H126" i="11"/>
  <c r="X126" i="11" s="1"/>
  <c r="G126" i="11"/>
  <c r="G188" i="11"/>
  <c r="G250" i="11" s="1"/>
  <c r="G312" i="11" s="1"/>
  <c r="G374" i="11" s="1"/>
  <c r="G436" i="11" s="1"/>
  <c r="F126" i="11"/>
  <c r="AF126" i="11"/>
  <c r="AG126" i="11" s="1"/>
  <c r="E126" i="11"/>
  <c r="E188" i="11" s="1"/>
  <c r="E250" i="11" s="1"/>
  <c r="E312" i="11" s="1"/>
  <c r="E374" i="11" s="1"/>
  <c r="D126" i="11"/>
  <c r="D188" i="11"/>
  <c r="D250" i="11" s="1"/>
  <c r="D312" i="11" s="1"/>
  <c r="D374" i="11" s="1"/>
  <c r="D436" i="11"/>
  <c r="J125" i="11"/>
  <c r="H125" i="11"/>
  <c r="X125" i="11" s="1"/>
  <c r="G125" i="11"/>
  <c r="G187" i="11"/>
  <c r="G249" i="11" s="1"/>
  <c r="G311" i="11" s="1"/>
  <c r="G373" i="11" s="1"/>
  <c r="G435" i="11" s="1"/>
  <c r="F125" i="11"/>
  <c r="AF125" i="11"/>
  <c r="AG125" i="11" s="1"/>
  <c r="E125" i="11"/>
  <c r="E187" i="11" s="1"/>
  <c r="E249" i="11" s="1"/>
  <c r="E311" i="11" s="1"/>
  <c r="E373" i="11" s="1"/>
  <c r="D125" i="11"/>
  <c r="D187" i="11"/>
  <c r="D249" i="11" s="1"/>
  <c r="D311" i="11"/>
  <c r="D373" i="11" s="1"/>
  <c r="D435" i="11" s="1"/>
  <c r="J124" i="11"/>
  <c r="H124" i="11"/>
  <c r="X124" i="11" s="1"/>
  <c r="G124" i="11"/>
  <c r="G186" i="11"/>
  <c r="G248" i="11" s="1"/>
  <c r="G310" i="11" s="1"/>
  <c r="G372" i="11" s="1"/>
  <c r="G434" i="11" s="1"/>
  <c r="F124" i="11"/>
  <c r="AF124" i="11"/>
  <c r="AG124" i="11" s="1"/>
  <c r="E124" i="11"/>
  <c r="E186" i="11" s="1"/>
  <c r="E248" i="11" s="1"/>
  <c r="E310" i="11" s="1"/>
  <c r="E372" i="11" s="1"/>
  <c r="D124" i="11"/>
  <c r="D186" i="11"/>
  <c r="D248" i="11" s="1"/>
  <c r="D310" i="11" s="1"/>
  <c r="D372" i="11" s="1"/>
  <c r="D434" i="11"/>
  <c r="J123" i="11"/>
  <c r="H123" i="11"/>
  <c r="X123" i="11" s="1"/>
  <c r="G123" i="11"/>
  <c r="G185" i="11"/>
  <c r="G247" i="11" s="1"/>
  <c r="G309" i="11" s="1"/>
  <c r="G371" i="11" s="1"/>
  <c r="G433" i="11" s="1"/>
  <c r="F123" i="11"/>
  <c r="AF123" i="11" s="1"/>
  <c r="AG123" i="11" s="1"/>
  <c r="E123" i="11"/>
  <c r="E185" i="11" s="1"/>
  <c r="E247" i="11" s="1"/>
  <c r="E309" i="11" s="1"/>
  <c r="E371" i="11"/>
  <c r="D123" i="11"/>
  <c r="D185" i="11" s="1"/>
  <c r="D247" i="11" s="1"/>
  <c r="D309" i="11"/>
  <c r="D371" i="11" s="1"/>
  <c r="D433" i="11" s="1"/>
  <c r="J122" i="11"/>
  <c r="H122" i="11"/>
  <c r="G122" i="11"/>
  <c r="G184" i="11" s="1"/>
  <c r="G246" i="11" s="1"/>
  <c r="G308" i="11"/>
  <c r="G370" i="11" s="1"/>
  <c r="G432" i="11" s="1"/>
  <c r="F122" i="11"/>
  <c r="AF122" i="11"/>
  <c r="AG122" i="11" s="1"/>
  <c r="E122" i="11"/>
  <c r="E184" i="11"/>
  <c r="E246" i="11"/>
  <c r="E308" i="11" s="1"/>
  <c r="E370" i="11" s="1"/>
  <c r="D122" i="11"/>
  <c r="D184" i="11"/>
  <c r="D246" i="11" s="1"/>
  <c r="D308" i="11" s="1"/>
  <c r="D370" i="11" s="1"/>
  <c r="D432" i="11"/>
  <c r="J121" i="11"/>
  <c r="H121" i="11"/>
  <c r="X121" i="11" s="1"/>
  <c r="G121" i="11"/>
  <c r="G183" i="11"/>
  <c r="G245" i="11" s="1"/>
  <c r="G307" i="11" s="1"/>
  <c r="G369" i="11" s="1"/>
  <c r="G431" i="11" s="1"/>
  <c r="F121" i="11"/>
  <c r="AF121" i="11" s="1"/>
  <c r="AG121" i="11" s="1"/>
  <c r="E121" i="11"/>
  <c r="E183" i="11" s="1"/>
  <c r="E245" i="11" s="1"/>
  <c r="E307" i="11" s="1"/>
  <c r="E369" i="11"/>
  <c r="D121" i="11"/>
  <c r="D183" i="11" s="1"/>
  <c r="D245" i="11" s="1"/>
  <c r="D307" i="11"/>
  <c r="D369" i="11" s="1"/>
  <c r="D431" i="11" s="1"/>
  <c r="J120" i="11"/>
  <c r="H120" i="11"/>
  <c r="X120" i="11" s="1"/>
  <c r="G120" i="11"/>
  <c r="G182" i="11" s="1"/>
  <c r="G244" i="11" s="1"/>
  <c r="G306" i="11"/>
  <c r="G368" i="11" s="1"/>
  <c r="G430" i="11" s="1"/>
  <c r="F120" i="11"/>
  <c r="AF120" i="11"/>
  <c r="AG120" i="11" s="1"/>
  <c r="E120" i="11"/>
  <c r="E182" i="11"/>
  <c r="E244" i="11"/>
  <c r="E306" i="11" s="1"/>
  <c r="E368" i="11" s="1"/>
  <c r="D120" i="11"/>
  <c r="D182" i="11"/>
  <c r="D244" i="11" s="1"/>
  <c r="D306" i="11" s="1"/>
  <c r="D368" i="11" s="1"/>
  <c r="D430" i="11"/>
  <c r="J119" i="11"/>
  <c r="H119" i="11"/>
  <c r="X119" i="11" s="1"/>
  <c r="G119" i="11"/>
  <c r="G181" i="11"/>
  <c r="G243" i="11" s="1"/>
  <c r="G305" i="11" s="1"/>
  <c r="G367" i="11" s="1"/>
  <c r="G429" i="11" s="1"/>
  <c r="F119" i="11"/>
  <c r="AF119" i="11" s="1"/>
  <c r="AG119" i="11" s="1"/>
  <c r="E119" i="11"/>
  <c r="E181" i="11" s="1"/>
  <c r="E243" i="11" s="1"/>
  <c r="E305" i="11" s="1"/>
  <c r="E367" i="11"/>
  <c r="D119" i="11"/>
  <c r="D181" i="11" s="1"/>
  <c r="D243" i="11" s="1"/>
  <c r="D305" i="11"/>
  <c r="D367" i="11" s="1"/>
  <c r="D429" i="11" s="1"/>
  <c r="J118" i="11"/>
  <c r="H118" i="11"/>
  <c r="G118" i="11"/>
  <c r="G180" i="11" s="1"/>
  <c r="G242" i="11" s="1"/>
  <c r="G304" i="11"/>
  <c r="G366" i="11" s="1"/>
  <c r="G428" i="11" s="1"/>
  <c r="F118" i="11"/>
  <c r="AF118" i="11"/>
  <c r="AG118" i="11" s="1"/>
  <c r="E118" i="11"/>
  <c r="E180" i="11"/>
  <c r="E242" i="11"/>
  <c r="E304" i="11" s="1"/>
  <c r="E366" i="11" s="1"/>
  <c r="D118" i="11"/>
  <c r="D180" i="11"/>
  <c r="D242" i="11" s="1"/>
  <c r="D304" i="11" s="1"/>
  <c r="D366" i="11" s="1"/>
  <c r="D428" i="11"/>
  <c r="J117" i="11"/>
  <c r="H117" i="11"/>
  <c r="X117" i="11" s="1"/>
  <c r="G117" i="11"/>
  <c r="G179" i="11"/>
  <c r="G241" i="11" s="1"/>
  <c r="G303" i="11" s="1"/>
  <c r="G365" i="11" s="1"/>
  <c r="G427" i="11" s="1"/>
  <c r="F117" i="11"/>
  <c r="AF117" i="11" s="1"/>
  <c r="AG117" i="11" s="1"/>
  <c r="E117" i="11"/>
  <c r="E179" i="11" s="1"/>
  <c r="E241" i="11" s="1"/>
  <c r="E303" i="11" s="1"/>
  <c r="E365" i="11"/>
  <c r="D117" i="11"/>
  <c r="D179" i="11" s="1"/>
  <c r="D241" i="11" s="1"/>
  <c r="D303" i="11"/>
  <c r="D365" i="11" s="1"/>
  <c r="D427" i="11" s="1"/>
  <c r="J116" i="11"/>
  <c r="H116" i="11"/>
  <c r="X116" i="11" s="1"/>
  <c r="G116" i="11"/>
  <c r="G178" i="11" s="1"/>
  <c r="G240" i="11" s="1"/>
  <c r="G302" i="11"/>
  <c r="G364" i="11" s="1"/>
  <c r="G426" i="11" s="1"/>
  <c r="F116" i="11"/>
  <c r="AF116" i="11"/>
  <c r="AG116" i="11" s="1"/>
  <c r="E116" i="11"/>
  <c r="E178" i="11"/>
  <c r="E240" i="11"/>
  <c r="E302" i="11" s="1"/>
  <c r="E364" i="11" s="1"/>
  <c r="D116" i="11"/>
  <c r="D178" i="11" s="1"/>
  <c r="D240" i="11"/>
  <c r="D302" i="11" s="1"/>
  <c r="D364" i="11" s="1"/>
  <c r="D426" i="11" s="1"/>
  <c r="J115" i="11"/>
  <c r="H115" i="11"/>
  <c r="G115" i="11"/>
  <c r="G177" i="11"/>
  <c r="G239" i="11" s="1"/>
  <c r="G301" i="11"/>
  <c r="G363" i="11" s="1"/>
  <c r="G425" i="11" s="1"/>
  <c r="F115" i="11"/>
  <c r="AF115" i="11"/>
  <c r="AG115" i="11" s="1"/>
  <c r="E115" i="11"/>
  <c r="E177" i="11" s="1"/>
  <c r="E239" i="11"/>
  <c r="D115" i="11"/>
  <c r="D177" i="11"/>
  <c r="D239" i="11" s="1"/>
  <c r="D301" i="11" s="1"/>
  <c r="D363" i="11" s="1"/>
  <c r="D425" i="11"/>
  <c r="J114" i="11"/>
  <c r="H114" i="11"/>
  <c r="X114" i="11" s="1"/>
  <c r="Z114" i="11" s="1"/>
  <c r="G114" i="11"/>
  <c r="G176" i="11"/>
  <c r="G238" i="11" s="1"/>
  <c r="G300" i="11" s="1"/>
  <c r="G362" i="11" s="1"/>
  <c r="G424" i="11"/>
  <c r="F114" i="11"/>
  <c r="AF114" i="11"/>
  <c r="AG114" i="11" s="1"/>
  <c r="E114" i="11"/>
  <c r="D114" i="11"/>
  <c r="D176" i="11"/>
  <c r="D238" i="11" s="1"/>
  <c r="D300" i="11"/>
  <c r="D362" i="11" s="1"/>
  <c r="D424" i="11" s="1"/>
  <c r="J113" i="11"/>
  <c r="H113" i="11"/>
  <c r="G113" i="11"/>
  <c r="G175" i="11"/>
  <c r="G237" i="11" s="1"/>
  <c r="G299" i="11"/>
  <c r="G361" i="11" s="1"/>
  <c r="G423" i="11" s="1"/>
  <c r="F113" i="11"/>
  <c r="AF113" i="11"/>
  <c r="AG113" i="11" s="1"/>
  <c r="E113" i="11"/>
  <c r="I113" i="11" s="1"/>
  <c r="D113" i="11"/>
  <c r="D175" i="11" s="1"/>
  <c r="D237" i="11" s="1"/>
  <c r="D299" i="11" s="1"/>
  <c r="D361" i="11" s="1"/>
  <c r="D423" i="11" s="1"/>
  <c r="J112" i="11"/>
  <c r="H112" i="11"/>
  <c r="X112" i="11" s="1"/>
  <c r="G112" i="11"/>
  <c r="G174" i="11" s="1"/>
  <c r="G236" i="11" s="1"/>
  <c r="G298" i="11" s="1"/>
  <c r="G360" i="11" s="1"/>
  <c r="G422" i="11" s="1"/>
  <c r="F112" i="11"/>
  <c r="E112" i="11"/>
  <c r="E174" i="11"/>
  <c r="D112" i="11"/>
  <c r="D174" i="11"/>
  <c r="D236" i="11" s="1"/>
  <c r="D298" i="11" s="1"/>
  <c r="D360" i="11" s="1"/>
  <c r="D422" i="11"/>
  <c r="J111" i="11"/>
  <c r="H111" i="11"/>
  <c r="X111" i="11" s="1"/>
  <c r="G111" i="11"/>
  <c r="G173" i="11"/>
  <c r="G235" i="11" s="1"/>
  <c r="G297" i="11" s="1"/>
  <c r="G359" i="11" s="1"/>
  <c r="G421" i="11"/>
  <c r="F111" i="11"/>
  <c r="AF111" i="11"/>
  <c r="AG111" i="11" s="1"/>
  <c r="E111" i="11"/>
  <c r="E173" i="11" s="1"/>
  <c r="E235" i="11" s="1"/>
  <c r="E297" i="11" s="1"/>
  <c r="E359" i="11" s="1"/>
  <c r="D111" i="11"/>
  <c r="D173" i="11" s="1"/>
  <c r="D235" i="11" s="1"/>
  <c r="D297" i="11" s="1"/>
  <c r="D359" i="11" s="1"/>
  <c r="D421" i="11" s="1"/>
  <c r="J110" i="11"/>
  <c r="H110" i="11"/>
  <c r="X110" i="11" s="1"/>
  <c r="G110" i="11"/>
  <c r="G172" i="11" s="1"/>
  <c r="G234" i="11" s="1"/>
  <c r="G296" i="11" s="1"/>
  <c r="G358" i="11" s="1"/>
  <c r="G420" i="11" s="1"/>
  <c r="F110" i="11"/>
  <c r="AF110" i="11" s="1"/>
  <c r="AG110" i="11"/>
  <c r="E110" i="11"/>
  <c r="I110" i="11"/>
  <c r="D110" i="11"/>
  <c r="D172" i="11"/>
  <c r="D234" i="11" s="1"/>
  <c r="D296" i="11" s="1"/>
  <c r="D358" i="11" s="1"/>
  <c r="D420" i="11"/>
  <c r="J109" i="11"/>
  <c r="H109" i="11"/>
  <c r="X109" i="11" s="1"/>
  <c r="G109" i="11"/>
  <c r="G171" i="11"/>
  <c r="G233" i="11" s="1"/>
  <c r="G295" i="11" s="1"/>
  <c r="G357" i="11" s="1"/>
  <c r="G419" i="11" s="1"/>
  <c r="F109" i="11"/>
  <c r="AF109" i="11"/>
  <c r="AG109" i="11" s="1"/>
  <c r="E109" i="11"/>
  <c r="D109" i="11"/>
  <c r="D171" i="11" s="1"/>
  <c r="D233" i="11"/>
  <c r="D295" i="11" s="1"/>
  <c r="D357" i="11" s="1"/>
  <c r="D419" i="11" s="1"/>
  <c r="J108" i="11"/>
  <c r="H108" i="11"/>
  <c r="X108" i="11" s="1"/>
  <c r="G108" i="11"/>
  <c r="G170" i="11" s="1"/>
  <c r="G232" i="11"/>
  <c r="G294" i="11" s="1"/>
  <c r="G356" i="11" s="1"/>
  <c r="G418" i="11" s="1"/>
  <c r="F108" i="11"/>
  <c r="AF108" i="11" s="1"/>
  <c r="AG108" i="11" s="1"/>
  <c r="E108" i="11"/>
  <c r="I108" i="11"/>
  <c r="D108" i="11"/>
  <c r="D170" i="11"/>
  <c r="D232" i="11" s="1"/>
  <c r="D294" i="11"/>
  <c r="D356" i="11" s="1"/>
  <c r="D418" i="11" s="1"/>
  <c r="J107" i="11"/>
  <c r="H107" i="11"/>
  <c r="X107" i="11" s="1"/>
  <c r="G107" i="11"/>
  <c r="G169" i="11"/>
  <c r="G231" i="11" s="1"/>
  <c r="G293" i="11" s="1"/>
  <c r="G355" i="11" s="1"/>
  <c r="G417" i="11" s="1"/>
  <c r="F107" i="11"/>
  <c r="AF107" i="11"/>
  <c r="AG107" i="11" s="1"/>
  <c r="E107" i="11"/>
  <c r="I107" i="11" s="1"/>
  <c r="D107" i="11"/>
  <c r="D169" i="11" s="1"/>
  <c r="D231" i="11" s="1"/>
  <c r="D293" i="11" s="1"/>
  <c r="D355" i="11"/>
  <c r="D417" i="11" s="1"/>
  <c r="J106" i="11"/>
  <c r="H106" i="11"/>
  <c r="X106" i="11" s="1"/>
  <c r="Z106" i="11" s="1"/>
  <c r="G106" i="11"/>
  <c r="G168" i="11" s="1"/>
  <c r="G230" i="11" s="1"/>
  <c r="G292" i="11" s="1"/>
  <c r="G354" i="11"/>
  <c r="G416" i="11" s="1"/>
  <c r="F106" i="11"/>
  <c r="AF106" i="11" s="1"/>
  <c r="AG106" i="11"/>
  <c r="E106" i="11"/>
  <c r="I106" i="11"/>
  <c r="D106" i="11"/>
  <c r="D168" i="11"/>
  <c r="D230" i="11" s="1"/>
  <c r="D292" i="11" s="1"/>
  <c r="D354" i="11" s="1"/>
  <c r="D416" i="11" s="1"/>
  <c r="J105" i="11"/>
  <c r="H105" i="11"/>
  <c r="X105" i="11" s="1"/>
  <c r="G105" i="11"/>
  <c r="G167" i="11"/>
  <c r="G229" i="11" s="1"/>
  <c r="G291" i="11" s="1"/>
  <c r="G353" i="11" s="1"/>
  <c r="G415" i="11"/>
  <c r="F105" i="11"/>
  <c r="AF105" i="11"/>
  <c r="AG105" i="11" s="1"/>
  <c r="E105" i="11"/>
  <c r="D105" i="11"/>
  <c r="D167" i="11" s="1"/>
  <c r="D229" i="11"/>
  <c r="D291" i="11" s="1"/>
  <c r="D353" i="11" s="1"/>
  <c r="D415" i="11" s="1"/>
  <c r="J104" i="11"/>
  <c r="H104" i="11"/>
  <c r="X104" i="11" s="1"/>
  <c r="G104" i="11"/>
  <c r="G166" i="11" s="1"/>
  <c r="G228" i="11"/>
  <c r="G290" i="11" s="1"/>
  <c r="G352" i="11" s="1"/>
  <c r="G414" i="11" s="1"/>
  <c r="F104" i="11"/>
  <c r="E104" i="11"/>
  <c r="I104" i="11"/>
  <c r="D104" i="11"/>
  <c r="D166" i="11"/>
  <c r="D228" i="11" s="1"/>
  <c r="D290" i="11" s="1"/>
  <c r="D352" i="11" s="1"/>
  <c r="D414" i="11" s="1"/>
  <c r="J103" i="11"/>
  <c r="H103" i="11"/>
  <c r="G103" i="11"/>
  <c r="G165" i="11"/>
  <c r="G227" i="11" s="1"/>
  <c r="G289" i="11"/>
  <c r="G351" i="11" s="1"/>
  <c r="G413" i="11" s="1"/>
  <c r="F103" i="11"/>
  <c r="AF103" i="11"/>
  <c r="AG103" i="11" s="1"/>
  <c r="E103" i="11"/>
  <c r="I103" i="11" s="1"/>
  <c r="D103" i="11"/>
  <c r="D165" i="11" s="1"/>
  <c r="D227" i="11" s="1"/>
  <c r="D289" i="11" s="1"/>
  <c r="D351" i="11"/>
  <c r="D413" i="11" s="1"/>
  <c r="J102" i="11"/>
  <c r="H102" i="11"/>
  <c r="X102" i="11" s="1"/>
  <c r="G102" i="11"/>
  <c r="G164" i="11" s="1"/>
  <c r="G226" i="11" s="1"/>
  <c r="G288" i="11" s="1"/>
  <c r="G350" i="11"/>
  <c r="G412" i="11" s="1"/>
  <c r="F102" i="11"/>
  <c r="AF102" i="11" s="1"/>
  <c r="AG102" i="11" s="1"/>
  <c r="E102" i="11"/>
  <c r="I102" i="11"/>
  <c r="D102" i="11"/>
  <c r="D164" i="11"/>
  <c r="D226" i="11" s="1"/>
  <c r="D288" i="11" s="1"/>
  <c r="D350" i="11" s="1"/>
  <c r="D412" i="11"/>
  <c r="J101" i="11"/>
  <c r="H101" i="11"/>
  <c r="X101" i="11" s="1"/>
  <c r="G101" i="11"/>
  <c r="G163" i="11"/>
  <c r="G225" i="11" s="1"/>
  <c r="G287" i="11" s="1"/>
  <c r="G349" i="11" s="1"/>
  <c r="G411" i="11"/>
  <c r="F101" i="11"/>
  <c r="AF101" i="11"/>
  <c r="AG101" i="11" s="1"/>
  <c r="E101" i="11"/>
  <c r="D101" i="11"/>
  <c r="D163" i="11" s="1"/>
  <c r="D225" i="11"/>
  <c r="D287" i="11" s="1"/>
  <c r="D349" i="11" s="1"/>
  <c r="D411" i="11" s="1"/>
  <c r="J100" i="11"/>
  <c r="H100" i="11"/>
  <c r="X100" i="11" s="1"/>
  <c r="G100" i="11"/>
  <c r="G162" i="11" s="1"/>
  <c r="G224" i="11"/>
  <c r="G286" i="11" s="1"/>
  <c r="G348" i="11" s="1"/>
  <c r="G410" i="11" s="1"/>
  <c r="F100" i="11"/>
  <c r="AF100" i="11" s="1"/>
  <c r="AG100" i="11" s="1"/>
  <c r="E100" i="11"/>
  <c r="I100" i="11"/>
  <c r="D100" i="11"/>
  <c r="D162" i="11"/>
  <c r="D224" i="11" s="1"/>
  <c r="D286" i="11"/>
  <c r="D348" i="11" s="1"/>
  <c r="D410" i="11" s="1"/>
  <c r="J99" i="11"/>
  <c r="H99" i="11"/>
  <c r="G99" i="11"/>
  <c r="G161" i="11"/>
  <c r="G223" i="11" s="1"/>
  <c r="G285" i="11"/>
  <c r="G347" i="11" s="1"/>
  <c r="G409" i="11" s="1"/>
  <c r="F99" i="11"/>
  <c r="AF99" i="11"/>
  <c r="AG99" i="11" s="1"/>
  <c r="E99" i="11"/>
  <c r="I99" i="11" s="1"/>
  <c r="D99" i="11"/>
  <c r="D161" i="11" s="1"/>
  <c r="D223" i="11" s="1"/>
  <c r="D285" i="11" s="1"/>
  <c r="D347" i="11"/>
  <c r="D409" i="11" s="1"/>
  <c r="J98" i="11"/>
  <c r="H98" i="11"/>
  <c r="X98" i="11" s="1"/>
  <c r="G98" i="11"/>
  <c r="G160" i="11" s="1"/>
  <c r="G222" i="11" s="1"/>
  <c r="G284" i="11" s="1"/>
  <c r="G346" i="11"/>
  <c r="G408" i="11" s="1"/>
  <c r="F98" i="11"/>
  <c r="AF98" i="11" s="1"/>
  <c r="AG98" i="11"/>
  <c r="E98" i="11"/>
  <c r="I98" i="11"/>
  <c r="D98" i="11"/>
  <c r="D160" i="11"/>
  <c r="D222" i="11" s="1"/>
  <c r="D284" i="11" s="1"/>
  <c r="D346" i="11" s="1"/>
  <c r="D408" i="11"/>
  <c r="J97" i="11"/>
  <c r="H97" i="11"/>
  <c r="X97" i="11" s="1"/>
  <c r="G97" i="11"/>
  <c r="G159" i="11"/>
  <c r="G221" i="11" s="1"/>
  <c r="G283" i="11" s="1"/>
  <c r="G345" i="11" s="1"/>
  <c r="G407" i="11"/>
  <c r="F97" i="11"/>
  <c r="AF97" i="11"/>
  <c r="AG97" i="11" s="1"/>
  <c r="E97" i="11"/>
  <c r="D97" i="11"/>
  <c r="D159" i="11" s="1"/>
  <c r="D221" i="11" s="1"/>
  <c r="D283" i="11" s="1"/>
  <c r="D345" i="11" s="1"/>
  <c r="D407" i="11" s="1"/>
  <c r="J96" i="11"/>
  <c r="H96" i="11"/>
  <c r="X96" i="11" s="1"/>
  <c r="G96" i="11"/>
  <c r="G158" i="11" s="1"/>
  <c r="G220" i="11" s="1"/>
  <c r="G282" i="11" s="1"/>
  <c r="G344" i="11" s="1"/>
  <c r="G406" i="11" s="1"/>
  <c r="F96" i="11"/>
  <c r="AF96" i="11" s="1"/>
  <c r="AG96" i="11" s="1"/>
  <c r="E96" i="11"/>
  <c r="D96" i="11"/>
  <c r="D158" i="11" s="1"/>
  <c r="D220" i="11" s="1"/>
  <c r="D282" i="11" s="1"/>
  <c r="D344" i="11" s="1"/>
  <c r="D406" i="11" s="1"/>
  <c r="J95" i="11"/>
  <c r="H95" i="11"/>
  <c r="X95" i="11" s="1"/>
  <c r="G95" i="11"/>
  <c r="G157" i="11" s="1"/>
  <c r="G219" i="11" s="1"/>
  <c r="G281" i="11" s="1"/>
  <c r="G343" i="11" s="1"/>
  <c r="G405" i="11" s="1"/>
  <c r="F95" i="11"/>
  <c r="AF95" i="11" s="1"/>
  <c r="AG95" i="11"/>
  <c r="E95" i="11"/>
  <c r="D95" i="11"/>
  <c r="D157" i="11" s="1"/>
  <c r="D219" i="11"/>
  <c r="D281" i="11" s="1"/>
  <c r="D343" i="11" s="1"/>
  <c r="D405" i="11" s="1"/>
  <c r="J94" i="11"/>
  <c r="H94" i="11"/>
  <c r="X94" i="11" s="1"/>
  <c r="Z94" i="11" s="1"/>
  <c r="G94" i="11"/>
  <c r="G156" i="11" s="1"/>
  <c r="G218" i="11"/>
  <c r="G280" i="11" s="1"/>
  <c r="G342" i="11" s="1"/>
  <c r="G404" i="11" s="1"/>
  <c r="F94" i="11"/>
  <c r="AF94" i="11" s="1"/>
  <c r="AG94" i="11" s="1"/>
  <c r="E94" i="11"/>
  <c r="D94" i="11"/>
  <c r="D156" i="11" s="1"/>
  <c r="D218" i="11" s="1"/>
  <c r="D280" i="11" s="1"/>
  <c r="D342" i="11"/>
  <c r="D404" i="11" s="1"/>
  <c r="J93" i="11"/>
  <c r="H93" i="11"/>
  <c r="X93" i="11" s="1"/>
  <c r="G93" i="11"/>
  <c r="G155" i="11" s="1"/>
  <c r="G217" i="11" s="1"/>
  <c r="G279" i="11" s="1"/>
  <c r="G341" i="11"/>
  <c r="G403" i="11" s="1"/>
  <c r="F93" i="11"/>
  <c r="AF93" i="11" s="1"/>
  <c r="AG93" i="11"/>
  <c r="E93" i="11"/>
  <c r="D93" i="11"/>
  <c r="D155" i="11" s="1"/>
  <c r="D217" i="11"/>
  <c r="D279" i="11" s="1"/>
  <c r="D341" i="11" s="1"/>
  <c r="D403" i="11" s="1"/>
  <c r="J92" i="11"/>
  <c r="H92" i="11"/>
  <c r="X92" i="11" s="1"/>
  <c r="G92" i="11"/>
  <c r="G154" i="11" s="1"/>
  <c r="G216" i="11"/>
  <c r="G278" i="11" s="1"/>
  <c r="G340" i="11" s="1"/>
  <c r="G402" i="11" s="1"/>
  <c r="F92" i="11"/>
  <c r="E92" i="11"/>
  <c r="I92" i="11"/>
  <c r="D92" i="11"/>
  <c r="D154" i="11"/>
  <c r="D216" i="11" s="1"/>
  <c r="D278" i="11" s="1"/>
  <c r="D340" i="11" s="1"/>
  <c r="D402" i="11" s="1"/>
  <c r="J91" i="11"/>
  <c r="H91" i="11"/>
  <c r="G91" i="11"/>
  <c r="G153" i="11"/>
  <c r="G215" i="11" s="1"/>
  <c r="G277" i="11"/>
  <c r="G339" i="11" s="1"/>
  <c r="G401" i="11" s="1"/>
  <c r="F91" i="11"/>
  <c r="E91" i="11"/>
  <c r="D91" i="11"/>
  <c r="D153" i="11"/>
  <c r="D215" i="11" s="1"/>
  <c r="D277" i="11" s="1"/>
  <c r="D339" i="11" s="1"/>
  <c r="D401" i="11"/>
  <c r="J90" i="11"/>
  <c r="H90" i="11"/>
  <c r="X90" i="11" s="1"/>
  <c r="AA90" i="11" s="1"/>
  <c r="G90" i="11"/>
  <c r="G152" i="11"/>
  <c r="G214" i="11" s="1"/>
  <c r="G276" i="11" s="1"/>
  <c r="G338" i="11" s="1"/>
  <c r="G400" i="11"/>
  <c r="F90" i="11"/>
  <c r="AF90" i="11"/>
  <c r="AG90" i="11" s="1"/>
  <c r="E90" i="11"/>
  <c r="D90" i="11"/>
  <c r="D152" i="11" s="1"/>
  <c r="D214" i="11" s="1"/>
  <c r="D276" i="11" s="1"/>
  <c r="D338" i="11" s="1"/>
  <c r="D400" i="11" s="1"/>
  <c r="J89" i="11"/>
  <c r="H89" i="11"/>
  <c r="X89" i="11" s="1"/>
  <c r="G89" i="11"/>
  <c r="G151" i="11" s="1"/>
  <c r="G213" i="11" s="1"/>
  <c r="G275" i="11" s="1"/>
  <c r="G337" i="11" s="1"/>
  <c r="G399" i="11" s="1"/>
  <c r="F89" i="11"/>
  <c r="E89" i="11"/>
  <c r="E151" i="11"/>
  <c r="E213" i="11" s="1"/>
  <c r="E275" i="11" s="1"/>
  <c r="D89" i="11"/>
  <c r="D151" i="11" s="1"/>
  <c r="D213" i="11" s="1"/>
  <c r="D275" i="11" s="1"/>
  <c r="D337" i="11"/>
  <c r="D399" i="11" s="1"/>
  <c r="J88" i="11"/>
  <c r="H88" i="11"/>
  <c r="X88" i="11" s="1"/>
  <c r="G88" i="11"/>
  <c r="G150" i="11" s="1"/>
  <c r="G212" i="11" s="1"/>
  <c r="G274" i="11" s="1"/>
  <c r="G336" i="11"/>
  <c r="G398" i="11" s="1"/>
  <c r="F88" i="11"/>
  <c r="AF88" i="11" s="1"/>
  <c r="AG88" i="11"/>
  <c r="E88" i="11"/>
  <c r="I88" i="11"/>
  <c r="D88" i="11"/>
  <c r="D150" i="11"/>
  <c r="D212" i="11" s="1"/>
  <c r="D274" i="11" s="1"/>
  <c r="D336" i="11" s="1"/>
  <c r="D398" i="11" s="1"/>
  <c r="J87" i="11"/>
  <c r="H87" i="11"/>
  <c r="X87" i="11" s="1"/>
  <c r="G87" i="11"/>
  <c r="G149" i="11"/>
  <c r="G211" i="11" s="1"/>
  <c r="G273" i="11" s="1"/>
  <c r="G335" i="11" s="1"/>
  <c r="G397" i="11"/>
  <c r="F87" i="11"/>
  <c r="E87" i="11"/>
  <c r="E149" i="11" s="1"/>
  <c r="D87" i="11"/>
  <c r="D149" i="11"/>
  <c r="D211" i="11" s="1"/>
  <c r="D273" i="11"/>
  <c r="D335" i="11" s="1"/>
  <c r="D397" i="11" s="1"/>
  <c r="J86" i="11"/>
  <c r="H86" i="11"/>
  <c r="G86" i="11"/>
  <c r="G148" i="11"/>
  <c r="G210" i="11" s="1"/>
  <c r="G272" i="11" s="1"/>
  <c r="G334" i="11" s="1"/>
  <c r="G396" i="11" s="1"/>
  <c r="F86" i="11"/>
  <c r="AF86" i="11"/>
  <c r="AG86" i="11" s="1"/>
  <c r="E86" i="11"/>
  <c r="I86" i="11" s="1"/>
  <c r="D86" i="11"/>
  <c r="D148" i="11" s="1"/>
  <c r="D210" i="11" s="1"/>
  <c r="D272" i="11" s="1"/>
  <c r="D334" i="11"/>
  <c r="D396" i="11" s="1"/>
  <c r="J85" i="11"/>
  <c r="H85" i="11"/>
  <c r="X85" i="11" s="1"/>
  <c r="G85" i="11"/>
  <c r="G147" i="11" s="1"/>
  <c r="G209" i="11" s="1"/>
  <c r="G271" i="11" s="1"/>
  <c r="G333" i="11"/>
  <c r="G395" i="11" s="1"/>
  <c r="F85" i="11"/>
  <c r="E85" i="11"/>
  <c r="E147" i="11"/>
  <c r="D85" i="11"/>
  <c r="D147" i="11" s="1"/>
  <c r="D209" i="11"/>
  <c r="D271" i="11" s="1"/>
  <c r="D333" i="11" s="1"/>
  <c r="D395" i="11" s="1"/>
  <c r="J84" i="11"/>
  <c r="H84" i="11"/>
  <c r="X84" i="11" s="1"/>
  <c r="G84" i="11"/>
  <c r="G146" i="11" s="1"/>
  <c r="G208" i="11"/>
  <c r="G270" i="11" s="1"/>
  <c r="G332" i="11" s="1"/>
  <c r="G394" i="11" s="1"/>
  <c r="F84" i="11"/>
  <c r="E84" i="11"/>
  <c r="I84" i="11"/>
  <c r="D84" i="11"/>
  <c r="D146" i="11"/>
  <c r="D208" i="11" s="1"/>
  <c r="D270" i="11" s="1"/>
  <c r="D332" i="11" s="1"/>
  <c r="D394" i="11" s="1"/>
  <c r="J83" i="11"/>
  <c r="H83" i="11"/>
  <c r="G83" i="11"/>
  <c r="G145" i="11"/>
  <c r="G207" i="11" s="1"/>
  <c r="G269" i="11"/>
  <c r="G331" i="11" s="1"/>
  <c r="G393" i="11" s="1"/>
  <c r="F83" i="11"/>
  <c r="E83" i="11"/>
  <c r="D83" i="11"/>
  <c r="D145" i="11" s="1"/>
  <c r="D207" i="11"/>
  <c r="D269" i="11" s="1"/>
  <c r="D331" i="11" s="1"/>
  <c r="D393" i="11" s="1"/>
  <c r="J82" i="11"/>
  <c r="H82" i="11"/>
  <c r="X82" i="11" s="1"/>
  <c r="Z82" i="11" s="1"/>
  <c r="G82" i="11"/>
  <c r="G144" i="11" s="1"/>
  <c r="G206" i="11"/>
  <c r="G268" i="11" s="1"/>
  <c r="G330" i="11" s="1"/>
  <c r="G392" i="11" s="1"/>
  <c r="F82" i="11"/>
  <c r="E82" i="11"/>
  <c r="E144" i="11"/>
  <c r="D82" i="11"/>
  <c r="D144" i="11"/>
  <c r="D206" i="11" s="1"/>
  <c r="D268" i="11" s="1"/>
  <c r="D330" i="11" s="1"/>
  <c r="D392" i="11"/>
  <c r="J81" i="11"/>
  <c r="H81" i="11"/>
  <c r="X81" i="11" s="1"/>
  <c r="G81" i="11"/>
  <c r="G143" i="11"/>
  <c r="G205" i="11" s="1"/>
  <c r="G267" i="11" s="1"/>
  <c r="G329" i="11" s="1"/>
  <c r="G391" i="11" s="1"/>
  <c r="F81" i="11"/>
  <c r="E81" i="11"/>
  <c r="E143" i="11" s="1"/>
  <c r="D81" i="11"/>
  <c r="D143" i="11" s="1"/>
  <c r="D205" i="11" s="1"/>
  <c r="D267" i="11" s="1"/>
  <c r="D329" i="11" s="1"/>
  <c r="D391" i="11" s="1"/>
  <c r="J80" i="11"/>
  <c r="H80" i="11"/>
  <c r="X80" i="11" s="1"/>
  <c r="G80" i="11"/>
  <c r="G142" i="11" s="1"/>
  <c r="G204" i="11" s="1"/>
  <c r="G266" i="11" s="1"/>
  <c r="G328" i="11" s="1"/>
  <c r="G390" i="11" s="1"/>
  <c r="F80" i="11"/>
  <c r="E80" i="11"/>
  <c r="E142" i="11"/>
  <c r="I142" i="11" s="1"/>
  <c r="D80" i="11"/>
  <c r="D142" i="11"/>
  <c r="D204" i="11" s="1"/>
  <c r="D266" i="11"/>
  <c r="D328" i="11" s="1"/>
  <c r="D390" i="11" s="1"/>
  <c r="J79" i="11"/>
  <c r="H79" i="11"/>
  <c r="G79" i="11"/>
  <c r="G141" i="11"/>
  <c r="G203" i="11" s="1"/>
  <c r="G265" i="11"/>
  <c r="G327" i="11" s="1"/>
  <c r="G389" i="11" s="1"/>
  <c r="F79" i="11"/>
  <c r="E79" i="11"/>
  <c r="D79" i="11"/>
  <c r="D141" i="11" s="1"/>
  <c r="D203" i="11"/>
  <c r="D265" i="11" s="1"/>
  <c r="D327" i="11" s="1"/>
  <c r="D389" i="11" s="1"/>
  <c r="H78" i="11"/>
  <c r="J78" i="11"/>
  <c r="G78" i="11"/>
  <c r="G140" i="11" s="1"/>
  <c r="G202" i="11"/>
  <c r="G264" i="11" s="1"/>
  <c r="G326" i="11" s="1"/>
  <c r="G388" i="11" s="1"/>
  <c r="F78" i="11"/>
  <c r="E78" i="11"/>
  <c r="E140" i="11"/>
  <c r="E202" i="11" s="1"/>
  <c r="E264" i="11"/>
  <c r="E326" i="11" s="1"/>
  <c r="E388" i="11" s="1"/>
  <c r="D78" i="11"/>
  <c r="D140" i="11"/>
  <c r="D202" i="11" s="1"/>
  <c r="D264" i="11" s="1"/>
  <c r="D326" i="11" s="1"/>
  <c r="D388" i="11"/>
  <c r="E257" i="11"/>
  <c r="E195" i="11"/>
  <c r="E133" i="11"/>
  <c r="E71" i="11"/>
  <c r="E256" i="11"/>
  <c r="E194" i="11"/>
  <c r="E132" i="11"/>
  <c r="E70" i="11"/>
  <c r="E457" i="10"/>
  <c r="E345" i="10"/>
  <c r="E233" i="10"/>
  <c r="E456" i="10"/>
  <c r="E344" i="10"/>
  <c r="E232" i="10"/>
  <c r="E120" i="10"/>
  <c r="E8" i="10"/>
  <c r="E121" i="10"/>
  <c r="F48" i="14"/>
  <c r="P79" i="11"/>
  <c r="R79" i="11"/>
  <c r="S79" i="11" s="1"/>
  <c r="Q79" i="11"/>
  <c r="P81" i="11"/>
  <c r="R81" i="11"/>
  <c r="Q81" i="11"/>
  <c r="P83" i="11"/>
  <c r="R83" i="11"/>
  <c r="Q83" i="11"/>
  <c r="S83" i="11" s="1"/>
  <c r="P85" i="11"/>
  <c r="R85" i="11"/>
  <c r="Q85" i="11"/>
  <c r="S85" i="11" s="1"/>
  <c r="P87" i="11"/>
  <c r="R87" i="11"/>
  <c r="S87" i="11" s="1"/>
  <c r="Q87" i="11"/>
  <c r="P91" i="11"/>
  <c r="R91" i="11"/>
  <c r="Q91" i="11"/>
  <c r="S91" i="11" s="1"/>
  <c r="P93" i="11"/>
  <c r="R93" i="11"/>
  <c r="Q93" i="11"/>
  <c r="P95" i="11"/>
  <c r="R95" i="11"/>
  <c r="S95" i="11" s="1"/>
  <c r="Q95" i="11"/>
  <c r="P97" i="11"/>
  <c r="R97" i="11"/>
  <c r="Q97" i="11"/>
  <c r="P99" i="11"/>
  <c r="R99" i="11"/>
  <c r="Q99" i="11"/>
  <c r="S99" i="11" s="1"/>
  <c r="P101" i="11"/>
  <c r="R101" i="11"/>
  <c r="Q101" i="11"/>
  <c r="P103" i="11"/>
  <c r="R103" i="11"/>
  <c r="S103" i="11" s="1"/>
  <c r="Q103" i="11"/>
  <c r="P105" i="11"/>
  <c r="R105" i="11"/>
  <c r="Q105" i="11"/>
  <c r="P107" i="11"/>
  <c r="R107" i="11"/>
  <c r="Q107" i="11"/>
  <c r="S107" i="11" s="1"/>
  <c r="P109" i="11"/>
  <c r="R109" i="11"/>
  <c r="Q109" i="11"/>
  <c r="P111" i="11"/>
  <c r="R111" i="11"/>
  <c r="S111" i="11" s="1"/>
  <c r="Q111" i="11"/>
  <c r="P113" i="11"/>
  <c r="R113" i="11"/>
  <c r="Q113" i="11"/>
  <c r="P115" i="11"/>
  <c r="R115" i="11"/>
  <c r="Q115" i="11"/>
  <c r="S115" i="11" s="1"/>
  <c r="P117" i="11"/>
  <c r="R117" i="11"/>
  <c r="Q117" i="11"/>
  <c r="P119" i="11"/>
  <c r="R119" i="11"/>
  <c r="S119" i="11" s="1"/>
  <c r="Q119" i="11"/>
  <c r="P121" i="11"/>
  <c r="R121" i="11"/>
  <c r="Q121" i="11"/>
  <c r="P123" i="11"/>
  <c r="R123" i="11"/>
  <c r="Q123" i="11"/>
  <c r="S123" i="11" s="1"/>
  <c r="P125" i="11"/>
  <c r="R125" i="11"/>
  <c r="Q125" i="11"/>
  <c r="P127" i="11"/>
  <c r="R127" i="11"/>
  <c r="Q127" i="11"/>
  <c r="P80" i="11"/>
  <c r="Q80" i="11"/>
  <c r="R80" i="11"/>
  <c r="P86" i="11"/>
  <c r="Q86" i="11"/>
  <c r="S86" i="11" s="1"/>
  <c r="R86" i="11"/>
  <c r="P88" i="11"/>
  <c r="Q88" i="11"/>
  <c r="R88" i="11"/>
  <c r="P90" i="11"/>
  <c r="Q90" i="11"/>
  <c r="R90" i="11"/>
  <c r="S90" i="11" s="1"/>
  <c r="P92" i="11"/>
  <c r="R96" i="11"/>
  <c r="P98" i="11"/>
  <c r="Q98" i="11"/>
  <c r="R98" i="11"/>
  <c r="S98" i="11" s="1"/>
  <c r="P100" i="11"/>
  <c r="P102" i="11"/>
  <c r="Q102" i="11"/>
  <c r="S102" i="11" s="1"/>
  <c r="R102" i="11"/>
  <c r="P106" i="11"/>
  <c r="Q106" i="11"/>
  <c r="R106" i="11"/>
  <c r="S106" i="11" s="1"/>
  <c r="P108" i="11"/>
  <c r="P110" i="11"/>
  <c r="Q110" i="11"/>
  <c r="S110" i="11" s="1"/>
  <c r="R110" i="11"/>
  <c r="P112" i="11"/>
  <c r="Q112" i="11"/>
  <c r="R112" i="11"/>
  <c r="P114" i="11"/>
  <c r="Q114" i="11"/>
  <c r="R114" i="11"/>
  <c r="S114" i="11" s="1"/>
  <c r="P116" i="11"/>
  <c r="Q116" i="11"/>
  <c r="R116" i="11"/>
  <c r="P118" i="11"/>
  <c r="Q118" i="11"/>
  <c r="S118" i="11" s="1"/>
  <c r="R118" i="11"/>
  <c r="P120" i="11"/>
  <c r="Q120" i="11"/>
  <c r="R120" i="11"/>
  <c r="P122" i="11"/>
  <c r="Q122" i="11"/>
  <c r="R122" i="11"/>
  <c r="S122" i="11" s="1"/>
  <c r="P124" i="11"/>
  <c r="Q124" i="11"/>
  <c r="R124" i="11"/>
  <c r="P126" i="11"/>
  <c r="Q126" i="11"/>
  <c r="S126" i="11" s="1"/>
  <c r="R126" i="11"/>
  <c r="P92" i="13"/>
  <c r="P91" i="13"/>
  <c r="R86" i="13"/>
  <c r="P84" i="13"/>
  <c r="P108" i="13"/>
  <c r="R94" i="13"/>
  <c r="R110" i="13"/>
  <c r="P104" i="13"/>
  <c r="P103" i="13"/>
  <c r="P95" i="13"/>
  <c r="P107" i="13"/>
  <c r="R98" i="13"/>
  <c r="P99" i="13"/>
  <c r="P96" i="13"/>
  <c r="P88" i="13"/>
  <c r="P85" i="13"/>
  <c r="P100" i="13"/>
  <c r="P90" i="13"/>
  <c r="P89" i="13"/>
  <c r="P87" i="13"/>
  <c r="P102" i="13"/>
  <c r="P110" i="13"/>
  <c r="R88" i="13"/>
  <c r="R87" i="13"/>
  <c r="R92" i="13"/>
  <c r="R90" i="13"/>
  <c r="R93" i="13"/>
  <c r="R106" i="13"/>
  <c r="R109" i="13"/>
  <c r="P94" i="13"/>
  <c r="P93" i="13"/>
  <c r="P105" i="13"/>
  <c r="R95" i="13"/>
  <c r="R99" i="13"/>
  <c r="R85" i="13"/>
  <c r="R91" i="13"/>
  <c r="R107" i="13"/>
  <c r="P83" i="13"/>
  <c r="P97" i="13"/>
  <c r="P98" i="13"/>
  <c r="P109" i="13"/>
  <c r="R102" i="13"/>
  <c r="R105" i="13"/>
  <c r="R100" i="13"/>
  <c r="R84" i="13"/>
  <c r="P86" i="13"/>
  <c r="P101" i="13"/>
  <c r="P106" i="13"/>
  <c r="R96" i="13"/>
  <c r="R97" i="13"/>
  <c r="R104" i="13"/>
  <c r="R89" i="13"/>
  <c r="R103" i="13"/>
  <c r="R108" i="13"/>
  <c r="R83" i="13"/>
  <c r="R101" i="13"/>
  <c r="J140" i="11"/>
  <c r="N78" i="11"/>
  <c r="P78" i="11"/>
  <c r="F141" i="11"/>
  <c r="AF79" i="11"/>
  <c r="AG79" i="11"/>
  <c r="H150" i="11"/>
  <c r="AE88" i="11"/>
  <c r="H152" i="11"/>
  <c r="X152" i="11" s="1"/>
  <c r="AE90" i="11"/>
  <c r="F153" i="11"/>
  <c r="AF91" i="11"/>
  <c r="AG91" i="11" s="1"/>
  <c r="H154" i="11"/>
  <c r="X154" i="11" s="1"/>
  <c r="Z154" i="11" s="1"/>
  <c r="AE92" i="11"/>
  <c r="AE96" i="11"/>
  <c r="AE98" i="11"/>
  <c r="H186" i="11"/>
  <c r="X186" i="11" s="1"/>
  <c r="Z186" i="11" s="1"/>
  <c r="AE124" i="11"/>
  <c r="J148" i="11"/>
  <c r="N86" i="11"/>
  <c r="J150" i="11"/>
  <c r="N88" i="11"/>
  <c r="J152" i="11"/>
  <c r="N90" i="11"/>
  <c r="J154" i="11"/>
  <c r="N98" i="11"/>
  <c r="N102" i="11"/>
  <c r="N106" i="11"/>
  <c r="N110" i="11"/>
  <c r="J174" i="11"/>
  <c r="N112" i="11"/>
  <c r="J176" i="11"/>
  <c r="N114" i="11"/>
  <c r="J178" i="11"/>
  <c r="N116" i="11"/>
  <c r="J180" i="11"/>
  <c r="N118" i="11"/>
  <c r="J182" i="11"/>
  <c r="N120" i="11"/>
  <c r="J184" i="11"/>
  <c r="N122" i="11"/>
  <c r="J186" i="11"/>
  <c r="N124" i="11"/>
  <c r="J188" i="11"/>
  <c r="N126" i="11"/>
  <c r="H144" i="11"/>
  <c r="X144" i="11" s="1"/>
  <c r="H206" i="11"/>
  <c r="X206" i="11" s="1"/>
  <c r="AE82" i="11"/>
  <c r="F145" i="11"/>
  <c r="AF83" i="11"/>
  <c r="AG83" i="11"/>
  <c r="H146" i="11"/>
  <c r="X146" i="11" s="1"/>
  <c r="AA146" i="11" s="1"/>
  <c r="AE84" i="11"/>
  <c r="F147" i="11"/>
  <c r="AF85" i="11"/>
  <c r="AG85" i="11" s="1"/>
  <c r="AE94" i="11"/>
  <c r="AE102" i="11"/>
  <c r="AE106" i="11"/>
  <c r="AE110" i="11"/>
  <c r="H176" i="11"/>
  <c r="X176" i="11" s="1"/>
  <c r="AE114" i="11"/>
  <c r="AE118" i="11"/>
  <c r="AE126" i="11"/>
  <c r="J142" i="11"/>
  <c r="P142" i="11" s="1"/>
  <c r="N80" i="11"/>
  <c r="AE79" i="11"/>
  <c r="F142" i="11"/>
  <c r="AF80" i="11"/>
  <c r="AG80" i="11"/>
  <c r="H143" i="11"/>
  <c r="AE81" i="11"/>
  <c r="H147" i="11"/>
  <c r="X147" i="11" s="1"/>
  <c r="AE85" i="11"/>
  <c r="H149" i="11"/>
  <c r="X149" i="11" s="1"/>
  <c r="Z149" i="11" s="1"/>
  <c r="AE87" i="11"/>
  <c r="H151" i="11"/>
  <c r="AE89" i="11"/>
  <c r="AE91" i="11"/>
  <c r="AE93" i="11"/>
  <c r="AE95" i="11"/>
  <c r="AE97" i="11"/>
  <c r="AE101" i="11"/>
  <c r="AE105" i="11"/>
  <c r="AE107" i="11"/>
  <c r="AE109" i="11"/>
  <c r="H173" i="11"/>
  <c r="X173" i="11" s="1"/>
  <c r="Z173" i="11" s="1"/>
  <c r="H235" i="11"/>
  <c r="X235" i="11" s="1"/>
  <c r="AE111" i="11"/>
  <c r="F174" i="11"/>
  <c r="AF112" i="11"/>
  <c r="AG112" i="11"/>
  <c r="H175" i="11"/>
  <c r="H179" i="11"/>
  <c r="AE117" i="11"/>
  <c r="H181" i="11"/>
  <c r="X181" i="11" s="1"/>
  <c r="Z181" i="11" s="1"/>
  <c r="H243" i="11"/>
  <c r="X243" i="11" s="1"/>
  <c r="AE119" i="11"/>
  <c r="AE121" i="11"/>
  <c r="AE123" i="11"/>
  <c r="H187" i="11"/>
  <c r="X187" i="11" s="1"/>
  <c r="H249" i="11"/>
  <c r="X249" i="11" s="1"/>
  <c r="AA249" i="11" s="1"/>
  <c r="AE125" i="11"/>
  <c r="AE127" i="11"/>
  <c r="H142" i="11"/>
  <c r="X142" i="11" s="1"/>
  <c r="Z142" i="11" s="1"/>
  <c r="H204" i="11"/>
  <c r="X204" i="11" s="1"/>
  <c r="AE80" i="11"/>
  <c r="F143" i="11"/>
  <c r="AF81" i="11"/>
  <c r="AG81" i="11"/>
  <c r="F149" i="11"/>
  <c r="AF87" i="11"/>
  <c r="AG87" i="11" s="1"/>
  <c r="AE100" i="11"/>
  <c r="AE104" i="11"/>
  <c r="AE108" i="11"/>
  <c r="AE112" i="11"/>
  <c r="H178" i="11"/>
  <c r="X178" i="11" s="1"/>
  <c r="Z178" i="11" s="1"/>
  <c r="AE116" i="11"/>
  <c r="AE120" i="11"/>
  <c r="J141" i="11"/>
  <c r="N79" i="11"/>
  <c r="J143" i="11"/>
  <c r="N81" i="11"/>
  <c r="AC81" i="11" s="1"/>
  <c r="J145" i="11"/>
  <c r="N83" i="11"/>
  <c r="J147" i="11"/>
  <c r="N85" i="11"/>
  <c r="J149" i="11"/>
  <c r="N87" i="11"/>
  <c r="N89" i="11"/>
  <c r="J153" i="11"/>
  <c r="N91" i="11"/>
  <c r="N93" i="11"/>
  <c r="N95" i="11"/>
  <c r="AC95" i="11" s="1"/>
  <c r="N97" i="11"/>
  <c r="N99" i="11"/>
  <c r="N101" i="11"/>
  <c r="N103" i="11"/>
  <c r="N105" i="11"/>
  <c r="N107" i="11"/>
  <c r="N109" i="11"/>
  <c r="J173" i="11"/>
  <c r="J235" i="11" s="1"/>
  <c r="R235" i="11" s="1"/>
  <c r="N111" i="11"/>
  <c r="J175" i="11"/>
  <c r="N113" i="11"/>
  <c r="J177" i="11"/>
  <c r="P177" i="11" s="1"/>
  <c r="N115" i="11"/>
  <c r="J179" i="11"/>
  <c r="N117" i="11"/>
  <c r="J181" i="11"/>
  <c r="J243" i="11" s="1"/>
  <c r="R243" i="11" s="1"/>
  <c r="N119" i="11"/>
  <c r="J183" i="11"/>
  <c r="N121" i="11"/>
  <c r="J185" i="11"/>
  <c r="J247" i="11" s="1"/>
  <c r="P247" i="11" s="1"/>
  <c r="N123" i="11"/>
  <c r="J187" i="11"/>
  <c r="N125" i="11"/>
  <c r="J189" i="11"/>
  <c r="Q189" i="11" s="1"/>
  <c r="N127" i="11"/>
  <c r="H189" i="11"/>
  <c r="X189" i="11" s="1"/>
  <c r="Z189" i="11" s="1"/>
  <c r="I112" i="11"/>
  <c r="H188" i="11"/>
  <c r="X188" i="11" s="1"/>
  <c r="I81" i="11"/>
  <c r="I87" i="11"/>
  <c r="I85" i="11"/>
  <c r="I89" i="11"/>
  <c r="I93" i="11"/>
  <c r="E155" i="11"/>
  <c r="E217" i="11"/>
  <c r="I94" i="11"/>
  <c r="E156" i="11"/>
  <c r="E218" i="11"/>
  <c r="E280" i="11"/>
  <c r="E342" i="11"/>
  <c r="I95" i="11"/>
  <c r="E157" i="11"/>
  <c r="I96" i="11"/>
  <c r="E158" i="11"/>
  <c r="E220" i="11" s="1"/>
  <c r="E282" i="11" s="1"/>
  <c r="E344" i="11" s="1"/>
  <c r="E164" i="11"/>
  <c r="E165" i="11"/>
  <c r="E227" i="11"/>
  <c r="E289" i="11"/>
  <c r="E351" i="11"/>
  <c r="E166" i="11"/>
  <c r="H170" i="11"/>
  <c r="X170" i="11" s="1"/>
  <c r="AA170" i="11" s="1"/>
  <c r="H172" i="11"/>
  <c r="X172" i="11" s="1"/>
  <c r="H177" i="11"/>
  <c r="X177" i="11" s="1"/>
  <c r="AA177" i="11" s="1"/>
  <c r="F183" i="11"/>
  <c r="AF183" i="11"/>
  <c r="AG183" i="11"/>
  <c r="F171" i="11"/>
  <c r="AF171" i="11" s="1"/>
  <c r="AG171" i="11" s="1"/>
  <c r="F163" i="11"/>
  <c r="AF163" i="11"/>
  <c r="AG163" i="11" s="1"/>
  <c r="I115" i="11"/>
  <c r="E160" i="11"/>
  <c r="E222" i="11"/>
  <c r="E284" i="11" s="1"/>
  <c r="E346" i="11" s="1"/>
  <c r="E161" i="11"/>
  <c r="E223" i="11"/>
  <c r="E162" i="11"/>
  <c r="E224" i="11"/>
  <c r="E286" i="11"/>
  <c r="E348" i="11"/>
  <c r="E168" i="11"/>
  <c r="E230" i="11"/>
  <c r="E292" i="11"/>
  <c r="E354" i="11"/>
  <c r="E169" i="11"/>
  <c r="E231" i="11"/>
  <c r="E293" i="11"/>
  <c r="E355" i="11"/>
  <c r="E417" i="11" s="1"/>
  <c r="E170" i="11"/>
  <c r="I170" i="11"/>
  <c r="H171" i="11"/>
  <c r="X171" i="11" s="1"/>
  <c r="E172" i="11"/>
  <c r="E234" i="11"/>
  <c r="E296" i="11" s="1"/>
  <c r="H174" i="11"/>
  <c r="X174" i="11" s="1"/>
  <c r="Z174" i="11" s="1"/>
  <c r="H182" i="11"/>
  <c r="X182" i="11" s="1"/>
  <c r="Z182" i="11" s="1"/>
  <c r="H183" i="11"/>
  <c r="X183" i="11" s="1"/>
  <c r="H185" i="11"/>
  <c r="X185" i="11" s="1"/>
  <c r="Z185" i="11" s="1"/>
  <c r="H247" i="11"/>
  <c r="X247" i="11" s="1"/>
  <c r="F187" i="11"/>
  <c r="AF187" i="11"/>
  <c r="AG187" i="11" s="1"/>
  <c r="F179" i="11"/>
  <c r="AF179" i="11"/>
  <c r="AG179" i="11"/>
  <c r="F167" i="11"/>
  <c r="AF167" i="11"/>
  <c r="AG167" i="11"/>
  <c r="G15" i="14"/>
  <c r="O16" i="13"/>
  <c r="E204" i="11"/>
  <c r="E206" i="11"/>
  <c r="H216" i="11"/>
  <c r="X216" i="11" s="1"/>
  <c r="J155" i="11"/>
  <c r="J159" i="11"/>
  <c r="J160" i="11"/>
  <c r="J162" i="11"/>
  <c r="P162" i="11" s="1"/>
  <c r="J163" i="11"/>
  <c r="J172" i="11"/>
  <c r="J236" i="11"/>
  <c r="F175" i="11"/>
  <c r="AF175" i="11"/>
  <c r="AG175" i="11"/>
  <c r="I80" i="11"/>
  <c r="I82" i="11"/>
  <c r="H209" i="11"/>
  <c r="X209" i="11" s="1"/>
  <c r="Z209" i="11" s="1"/>
  <c r="F148" i="11"/>
  <c r="AF148" i="11"/>
  <c r="AG148" i="11"/>
  <c r="F152" i="11"/>
  <c r="AF152" i="11"/>
  <c r="AG152" i="11"/>
  <c r="H214" i="11"/>
  <c r="X214" i="11" s="1"/>
  <c r="J237" i="11"/>
  <c r="E146" i="11"/>
  <c r="E148" i="11"/>
  <c r="E150" i="11"/>
  <c r="E154" i="11"/>
  <c r="I162" i="11"/>
  <c r="F150" i="11"/>
  <c r="J157" i="11"/>
  <c r="J158" i="11"/>
  <c r="R158" i="11" s="1"/>
  <c r="J161" i="11"/>
  <c r="J164" i="11"/>
  <c r="J165" i="11"/>
  <c r="J167" i="11"/>
  <c r="J168" i="11"/>
  <c r="J169" i="11"/>
  <c r="J171" i="11"/>
  <c r="P171" i="11" s="1"/>
  <c r="J241" i="11"/>
  <c r="J242" i="11"/>
  <c r="J245" i="11"/>
  <c r="Q245" i="11" s="1"/>
  <c r="J246" i="11"/>
  <c r="J249" i="11"/>
  <c r="J250" i="11"/>
  <c r="E285" i="11"/>
  <c r="H236" i="11"/>
  <c r="X236" i="11" s="1"/>
  <c r="E175" i="11"/>
  <c r="E237" i="11" s="1"/>
  <c r="E299" i="11"/>
  <c r="I299" i="11" s="1"/>
  <c r="H238" i="11"/>
  <c r="X238" i="11" s="1"/>
  <c r="E426" i="11"/>
  <c r="H240" i="11"/>
  <c r="E427" i="11"/>
  <c r="E428" i="11"/>
  <c r="E429" i="11"/>
  <c r="E430" i="11"/>
  <c r="H244" i="11"/>
  <c r="X244" i="11" s="1"/>
  <c r="E431" i="11"/>
  <c r="H245" i="11"/>
  <c r="X245" i="11" s="1"/>
  <c r="Z245" i="11" s="1"/>
  <c r="E432" i="11"/>
  <c r="E433" i="11"/>
  <c r="E434" i="11"/>
  <c r="H248" i="11"/>
  <c r="E435" i="11"/>
  <c r="E436" i="11"/>
  <c r="I374" i="11"/>
  <c r="H250" i="11"/>
  <c r="E437" i="11"/>
  <c r="I375" i="11"/>
  <c r="F159" i="11"/>
  <c r="AF159" i="11"/>
  <c r="AG159" i="11" s="1"/>
  <c r="F155" i="11"/>
  <c r="AF155" i="11"/>
  <c r="AG155" i="11"/>
  <c r="G19" i="12"/>
  <c r="F156" i="11"/>
  <c r="AF156" i="11"/>
  <c r="AG156" i="11"/>
  <c r="F158" i="11"/>
  <c r="AF158" i="11"/>
  <c r="AG158" i="11"/>
  <c r="F160" i="11"/>
  <c r="F162" i="11"/>
  <c r="AF162" i="11"/>
  <c r="AG162" i="11" s="1"/>
  <c r="F164" i="11"/>
  <c r="AF164" i="11"/>
  <c r="AG164" i="11"/>
  <c r="F168" i="11"/>
  <c r="AF168" i="11" s="1"/>
  <c r="AG168" i="11" s="1"/>
  <c r="F170" i="11"/>
  <c r="AF170" i="11"/>
  <c r="AG170" i="11" s="1"/>
  <c r="F172" i="11"/>
  <c r="AF172" i="11"/>
  <c r="AG172" i="11"/>
  <c r="F176" i="11"/>
  <c r="AF176" i="11"/>
  <c r="AG176" i="11"/>
  <c r="F178" i="11"/>
  <c r="F180" i="11"/>
  <c r="AF180" i="11"/>
  <c r="AG180" i="11" s="1"/>
  <c r="F182" i="11"/>
  <c r="AF182" i="11"/>
  <c r="AG182" i="11"/>
  <c r="F184" i="11"/>
  <c r="AF184" i="11"/>
  <c r="AG184" i="11"/>
  <c r="F186" i="11"/>
  <c r="F188" i="11"/>
  <c r="AF188" i="11"/>
  <c r="AG188" i="11" s="1"/>
  <c r="H155" i="11"/>
  <c r="X155" i="11" s="1"/>
  <c r="H156" i="11"/>
  <c r="X156" i="11" s="1"/>
  <c r="H157" i="11"/>
  <c r="H158" i="11"/>
  <c r="X158" i="11" s="1"/>
  <c r="Z158" i="11" s="1"/>
  <c r="H159" i="11"/>
  <c r="X159" i="11" s="1"/>
  <c r="H160" i="11"/>
  <c r="X160" i="11" s="1"/>
  <c r="H161" i="11"/>
  <c r="H162" i="11"/>
  <c r="X162" i="11" s="1"/>
  <c r="AA162" i="11" s="1"/>
  <c r="H163" i="11"/>
  <c r="X163" i="11" s="1"/>
  <c r="H164" i="11"/>
  <c r="X164" i="11" s="1"/>
  <c r="H165" i="11"/>
  <c r="X165" i="11" s="1"/>
  <c r="Z165" i="11" s="1"/>
  <c r="H166" i="11"/>
  <c r="X166" i="11" s="1"/>
  <c r="AA166" i="11" s="1"/>
  <c r="H167" i="11"/>
  <c r="X167" i="11" s="1"/>
  <c r="H168" i="11"/>
  <c r="X168" i="11" s="1"/>
  <c r="H169" i="11"/>
  <c r="F189" i="11"/>
  <c r="AF189" i="11"/>
  <c r="AG189" i="11"/>
  <c r="F185" i="11"/>
  <c r="AF185" i="11" s="1"/>
  <c r="AG185" i="11" s="1"/>
  <c r="F181" i="11"/>
  <c r="AF181" i="11"/>
  <c r="AG181" i="11" s="1"/>
  <c r="F177" i="11"/>
  <c r="AF177" i="11"/>
  <c r="AG177" i="11"/>
  <c r="F173" i="11"/>
  <c r="AF173" i="11"/>
  <c r="AG173" i="11"/>
  <c r="F169" i="11"/>
  <c r="F165" i="11"/>
  <c r="AF165" i="11"/>
  <c r="AG165" i="11" s="1"/>
  <c r="F161" i="11"/>
  <c r="AF161" i="11"/>
  <c r="AG161" i="11"/>
  <c r="F157" i="11"/>
  <c r="AF157" i="11"/>
  <c r="AG157" i="11"/>
  <c r="R54" i="13"/>
  <c r="G17" i="14"/>
  <c r="G16" i="14"/>
  <c r="P51" i="13"/>
  <c r="P21" i="13"/>
  <c r="P17" i="13"/>
  <c r="S8" i="13"/>
  <c r="S75" i="13"/>
  <c r="P25" i="13"/>
  <c r="R26" i="13"/>
  <c r="P33" i="13"/>
  <c r="R34" i="13"/>
  <c r="R38" i="13"/>
  <c r="P43" i="13"/>
  <c r="P47" i="13"/>
  <c r="R16" i="13"/>
  <c r="R20" i="13"/>
  <c r="P29" i="13"/>
  <c r="R30" i="13"/>
  <c r="P37" i="13"/>
  <c r="R42" i="13"/>
  <c r="R46" i="13"/>
  <c r="R50" i="13"/>
  <c r="N15" i="13"/>
  <c r="P15" i="13"/>
  <c r="N14" i="13"/>
  <c r="R14" i="13"/>
  <c r="F34" i="14"/>
  <c r="P57" i="13"/>
  <c r="AA8" i="13"/>
  <c r="R18" i="13"/>
  <c r="P19" i="13"/>
  <c r="R22" i="13"/>
  <c r="P23" i="13"/>
  <c r="R24" i="13"/>
  <c r="P27" i="13"/>
  <c r="R28" i="13"/>
  <c r="P31" i="13"/>
  <c r="R32" i="13"/>
  <c r="P35" i="13"/>
  <c r="R36" i="13"/>
  <c r="P39" i="13"/>
  <c r="R40" i="13"/>
  <c r="P41" i="13"/>
  <c r="R44" i="13"/>
  <c r="P45" i="13"/>
  <c r="R48" i="13"/>
  <c r="P49" i="13"/>
  <c r="R52" i="13"/>
  <c r="P53" i="13"/>
  <c r="R56" i="13"/>
  <c r="P169" i="13"/>
  <c r="R168" i="13"/>
  <c r="P167" i="13"/>
  <c r="R166" i="13"/>
  <c r="P165" i="13"/>
  <c r="R164" i="13"/>
  <c r="P163" i="13"/>
  <c r="R162" i="13"/>
  <c r="P161" i="13"/>
  <c r="R160" i="13"/>
  <c r="P159" i="13"/>
  <c r="R158" i="13"/>
  <c r="P157" i="13"/>
  <c r="R156" i="13"/>
  <c r="R169" i="13"/>
  <c r="P168" i="13"/>
  <c r="R167" i="13"/>
  <c r="P166" i="13"/>
  <c r="R165" i="13"/>
  <c r="P164" i="13"/>
  <c r="R163" i="13"/>
  <c r="P162" i="13"/>
  <c r="R161" i="13"/>
  <c r="P160" i="13"/>
  <c r="R159" i="13"/>
  <c r="P158" i="13"/>
  <c r="R157" i="13"/>
  <c r="P156" i="13"/>
  <c r="R155" i="13"/>
  <c r="P154" i="13"/>
  <c r="R153" i="13"/>
  <c r="P152" i="13"/>
  <c r="R151" i="13"/>
  <c r="P150" i="13"/>
  <c r="R149" i="13"/>
  <c r="P148" i="13"/>
  <c r="R147" i="13"/>
  <c r="P146" i="13"/>
  <c r="R145" i="13"/>
  <c r="P144" i="13"/>
  <c r="R143" i="13"/>
  <c r="P142" i="13"/>
  <c r="R141" i="13"/>
  <c r="P140" i="13"/>
  <c r="R139" i="13"/>
  <c r="P155" i="13"/>
  <c r="R154" i="13"/>
  <c r="P153" i="13"/>
  <c r="R152" i="13"/>
  <c r="P151" i="13"/>
  <c r="R150" i="13"/>
  <c r="P149" i="13"/>
  <c r="R148" i="13"/>
  <c r="P147" i="13"/>
  <c r="P138" i="13"/>
  <c r="R137" i="13"/>
  <c r="P136" i="13"/>
  <c r="R135" i="13"/>
  <c r="P134" i="13"/>
  <c r="R133" i="13"/>
  <c r="P132" i="13"/>
  <c r="R131" i="13"/>
  <c r="P130" i="13"/>
  <c r="R129" i="13"/>
  <c r="P128" i="13"/>
  <c r="R127" i="13"/>
  <c r="P126" i="13"/>
  <c r="R125" i="13"/>
  <c r="P124" i="13"/>
  <c r="R123" i="13"/>
  <c r="P122" i="13"/>
  <c r="R121" i="13"/>
  <c r="P120" i="13"/>
  <c r="R119" i="13"/>
  <c r="P118" i="13"/>
  <c r="R146" i="13"/>
  <c r="P145" i="13"/>
  <c r="R144" i="13"/>
  <c r="P143" i="13"/>
  <c r="R142" i="13"/>
  <c r="P141" i="13"/>
  <c r="R140" i="13"/>
  <c r="P139" i="13"/>
  <c r="R138" i="13"/>
  <c r="P137" i="13"/>
  <c r="R136" i="13"/>
  <c r="P135" i="13"/>
  <c r="R134" i="13"/>
  <c r="P133" i="13"/>
  <c r="R132" i="13"/>
  <c r="P131" i="13"/>
  <c r="R130" i="13"/>
  <c r="P129" i="13"/>
  <c r="R128" i="13"/>
  <c r="P127" i="13"/>
  <c r="R126" i="13"/>
  <c r="P125" i="13"/>
  <c r="R124" i="13"/>
  <c r="P123" i="13"/>
  <c r="R122" i="13"/>
  <c r="P121" i="13"/>
  <c r="R120" i="13"/>
  <c r="P119" i="13"/>
  <c r="R118" i="13"/>
  <c r="P117" i="13"/>
  <c r="R116" i="13"/>
  <c r="P115" i="13"/>
  <c r="R114" i="13"/>
  <c r="P113" i="13"/>
  <c r="R112" i="13"/>
  <c r="P111" i="13"/>
  <c r="R82" i="13"/>
  <c r="P81" i="13"/>
  <c r="R80" i="13"/>
  <c r="P79" i="13"/>
  <c r="R78" i="13"/>
  <c r="P77" i="13"/>
  <c r="R76" i="13"/>
  <c r="P75" i="13"/>
  <c r="R74" i="13"/>
  <c r="P73" i="13"/>
  <c r="R72" i="13"/>
  <c r="P71" i="13"/>
  <c r="R70" i="13"/>
  <c r="P69" i="13"/>
  <c r="R68" i="13"/>
  <c r="P67" i="13"/>
  <c r="R66" i="13"/>
  <c r="P65" i="13"/>
  <c r="R64" i="13"/>
  <c r="P63" i="13"/>
  <c r="R62" i="13"/>
  <c r="P61" i="13"/>
  <c r="R60" i="13"/>
  <c r="P59" i="13"/>
  <c r="R58" i="13"/>
  <c r="R117" i="13"/>
  <c r="P116" i="13"/>
  <c r="R115" i="13"/>
  <c r="P114" i="13"/>
  <c r="R113" i="13"/>
  <c r="P112" i="13"/>
  <c r="R111" i="13"/>
  <c r="P82" i="13"/>
  <c r="R81" i="13"/>
  <c r="P80" i="13"/>
  <c r="R79" i="13"/>
  <c r="P78" i="13"/>
  <c r="R77" i="13"/>
  <c r="P76" i="13"/>
  <c r="R75" i="13"/>
  <c r="P74" i="13"/>
  <c r="R73" i="13"/>
  <c r="P72" i="13"/>
  <c r="R71" i="13"/>
  <c r="P70" i="13"/>
  <c r="R69" i="13"/>
  <c r="P68" i="13"/>
  <c r="R67" i="13"/>
  <c r="P66" i="13"/>
  <c r="R65" i="13"/>
  <c r="P64" i="13"/>
  <c r="R63" i="13"/>
  <c r="P62" i="13"/>
  <c r="R61" i="13"/>
  <c r="P60" i="13"/>
  <c r="R59" i="13"/>
  <c r="P58" i="13"/>
  <c r="R57" i="13"/>
  <c r="P56" i="13"/>
  <c r="R55" i="13"/>
  <c r="P54" i="13"/>
  <c r="R53" i="13"/>
  <c r="P52" i="13"/>
  <c r="R51" i="13"/>
  <c r="P50" i="13"/>
  <c r="R49" i="13"/>
  <c r="P48" i="13"/>
  <c r="R47" i="13"/>
  <c r="P46" i="13"/>
  <c r="R45" i="13"/>
  <c r="P44" i="13"/>
  <c r="R43" i="13"/>
  <c r="P42" i="13"/>
  <c r="R41" i="13"/>
  <c r="P9" i="13"/>
  <c r="P16" i="13"/>
  <c r="R17" i="13"/>
  <c r="P18" i="13"/>
  <c r="R19" i="13"/>
  <c r="P20" i="13"/>
  <c r="R21" i="13"/>
  <c r="P22" i="13"/>
  <c r="R23" i="13"/>
  <c r="P24" i="13"/>
  <c r="R25" i="13"/>
  <c r="P26" i="13"/>
  <c r="R27" i="13"/>
  <c r="P28" i="13"/>
  <c r="R29" i="13"/>
  <c r="P30" i="13"/>
  <c r="R31" i="13"/>
  <c r="P32" i="13"/>
  <c r="R33" i="13"/>
  <c r="P34" i="13"/>
  <c r="R35" i="13"/>
  <c r="P36" i="13"/>
  <c r="R37" i="13"/>
  <c r="P38" i="13"/>
  <c r="R39" i="13"/>
  <c r="P40" i="13"/>
  <c r="I312" i="11"/>
  <c r="I313" i="11"/>
  <c r="I250" i="11"/>
  <c r="I251" i="11"/>
  <c r="I177" i="11"/>
  <c r="I188" i="11"/>
  <c r="I189" i="11"/>
  <c r="I111" i="11"/>
  <c r="I116" i="11"/>
  <c r="I117" i="11"/>
  <c r="I118" i="11"/>
  <c r="I119" i="11"/>
  <c r="I181" i="11"/>
  <c r="I243" i="11"/>
  <c r="I120" i="11"/>
  <c r="I121" i="11"/>
  <c r="I122" i="11"/>
  <c r="I123" i="11"/>
  <c r="I185" i="11"/>
  <c r="I247" i="11"/>
  <c r="I124" i="11"/>
  <c r="I125" i="11"/>
  <c r="I126" i="11"/>
  <c r="I127" i="11"/>
  <c r="F36" i="14"/>
  <c r="I56" i="21"/>
  <c r="P14" i="13"/>
  <c r="S127" i="11"/>
  <c r="G48" i="14"/>
  <c r="H15" i="14"/>
  <c r="H48" i="14"/>
  <c r="I15" i="14"/>
  <c r="G50" i="14"/>
  <c r="H17" i="14"/>
  <c r="H50" i="14"/>
  <c r="I17" i="14"/>
  <c r="G49" i="14"/>
  <c r="H16" i="14"/>
  <c r="H49" i="14"/>
  <c r="I16" i="14"/>
  <c r="I54" i="21"/>
  <c r="P250" i="11"/>
  <c r="Q250" i="11"/>
  <c r="R250" i="11"/>
  <c r="P245" i="11"/>
  <c r="R245" i="11"/>
  <c r="Q171" i="11"/>
  <c r="R171" i="11"/>
  <c r="P158" i="11"/>
  <c r="P237" i="11"/>
  <c r="R237" i="11"/>
  <c r="Q237" i="11"/>
  <c r="P236" i="11"/>
  <c r="Q236" i="11"/>
  <c r="R236" i="11"/>
  <c r="Q162" i="11"/>
  <c r="P189" i="11"/>
  <c r="P185" i="11"/>
  <c r="Q185" i="11"/>
  <c r="P175" i="11"/>
  <c r="Q175" i="11"/>
  <c r="R175" i="11"/>
  <c r="Q142" i="11"/>
  <c r="P152" i="11"/>
  <c r="R152" i="11"/>
  <c r="Q152" i="11"/>
  <c r="P148" i="11"/>
  <c r="R148" i="11"/>
  <c r="Q148" i="11"/>
  <c r="P249" i="11"/>
  <c r="R249" i="11"/>
  <c r="Q249" i="11"/>
  <c r="P243" i="11"/>
  <c r="P169" i="11"/>
  <c r="Q169" i="11"/>
  <c r="R169" i="11"/>
  <c r="P165" i="11"/>
  <c r="Q165" i="11"/>
  <c r="R165" i="11"/>
  <c r="P157" i="11"/>
  <c r="Q157" i="11"/>
  <c r="R157" i="11"/>
  <c r="P235" i="11"/>
  <c r="P160" i="11"/>
  <c r="R160" i="11"/>
  <c r="Q160" i="11"/>
  <c r="Q181" i="11"/>
  <c r="R181" i="11"/>
  <c r="P153" i="11"/>
  <c r="Q153" i="11"/>
  <c r="R153" i="11"/>
  <c r="P149" i="11"/>
  <c r="Q149" i="11"/>
  <c r="R149" i="11"/>
  <c r="P145" i="11"/>
  <c r="Q145" i="11"/>
  <c r="R145" i="11"/>
  <c r="P141" i="11"/>
  <c r="Q141" i="11"/>
  <c r="R141" i="11"/>
  <c r="P188" i="11"/>
  <c r="R188" i="11"/>
  <c r="Q188" i="11"/>
  <c r="P184" i="11"/>
  <c r="R184" i="11"/>
  <c r="Q184" i="11"/>
  <c r="P180" i="11"/>
  <c r="R180" i="11"/>
  <c r="Q180" i="11"/>
  <c r="J238" i="11"/>
  <c r="J300" i="11" s="1"/>
  <c r="P176" i="11"/>
  <c r="R176" i="11"/>
  <c r="Q176" i="11"/>
  <c r="R247" i="11"/>
  <c r="Q247" i="11"/>
  <c r="P242" i="11"/>
  <c r="Q242" i="11"/>
  <c r="R242" i="11"/>
  <c r="S242" i="11" s="1"/>
  <c r="P168" i="11"/>
  <c r="R168" i="11"/>
  <c r="Q168" i="11"/>
  <c r="P164" i="11"/>
  <c r="R164" i="11"/>
  <c r="Q164" i="11"/>
  <c r="P172" i="11"/>
  <c r="R172" i="11"/>
  <c r="Q172" i="11"/>
  <c r="P159" i="11"/>
  <c r="Q159" i="11"/>
  <c r="R159" i="11"/>
  <c r="P187" i="11"/>
  <c r="Q187" i="11"/>
  <c r="R187" i="11"/>
  <c r="R177" i="11"/>
  <c r="P173" i="11"/>
  <c r="R154" i="11"/>
  <c r="Q150" i="11"/>
  <c r="P246" i="11"/>
  <c r="Q246" i="11"/>
  <c r="R246" i="11"/>
  <c r="P241" i="11"/>
  <c r="R241" i="11"/>
  <c r="Q241" i="11"/>
  <c r="P167" i="11"/>
  <c r="Q167" i="11"/>
  <c r="R167" i="11"/>
  <c r="P161" i="11"/>
  <c r="Q161" i="11"/>
  <c r="R161" i="11"/>
  <c r="P163" i="11"/>
  <c r="Q163" i="11"/>
  <c r="R163" i="11"/>
  <c r="P155" i="11"/>
  <c r="Q155" i="11"/>
  <c r="R155" i="11"/>
  <c r="P183" i="11"/>
  <c r="Q183" i="11"/>
  <c r="R183" i="11"/>
  <c r="P179" i="11"/>
  <c r="Q179" i="11"/>
  <c r="R179" i="11"/>
  <c r="P147" i="11"/>
  <c r="Q147" i="11"/>
  <c r="R147" i="11"/>
  <c r="P143" i="11"/>
  <c r="Q143" i="11"/>
  <c r="R143" i="11"/>
  <c r="J248" i="11"/>
  <c r="P186" i="11"/>
  <c r="R186" i="11"/>
  <c r="Q186" i="11"/>
  <c r="J244" i="11"/>
  <c r="P182" i="11"/>
  <c r="R182" i="11"/>
  <c r="Q182" i="11"/>
  <c r="J240" i="11"/>
  <c r="P178" i="11"/>
  <c r="R178" i="11"/>
  <c r="Q178" i="11"/>
  <c r="P174" i="11"/>
  <c r="R174" i="11"/>
  <c r="Q174" i="11"/>
  <c r="S25" i="13"/>
  <c r="S167" i="13"/>
  <c r="S109" i="13"/>
  <c r="S98" i="13"/>
  <c r="S90" i="13"/>
  <c r="S110" i="13"/>
  <c r="S86" i="13"/>
  <c r="S106" i="13"/>
  <c r="S93" i="13"/>
  <c r="S94" i="13"/>
  <c r="S85" i="13"/>
  <c r="S97" i="13"/>
  <c r="S102" i="13"/>
  <c r="S107" i="13"/>
  <c r="S83" i="13"/>
  <c r="S104" i="13"/>
  <c r="S108" i="13"/>
  <c r="S100" i="13"/>
  <c r="S87" i="13"/>
  <c r="S101" i="13"/>
  <c r="S88" i="13"/>
  <c r="S96" i="13"/>
  <c r="S92" i="13"/>
  <c r="S103" i="13"/>
  <c r="S95" i="13"/>
  <c r="S84" i="13"/>
  <c r="S99" i="13"/>
  <c r="S89" i="13"/>
  <c r="S91" i="13"/>
  <c r="S105" i="13"/>
  <c r="S42" i="13"/>
  <c r="AA169" i="13"/>
  <c r="AA110" i="13"/>
  <c r="AA108" i="13"/>
  <c r="AA104" i="13"/>
  <c r="AA102" i="13"/>
  <c r="AA101" i="13"/>
  <c r="AA100" i="13"/>
  <c r="AA91" i="13"/>
  <c r="AA89" i="13"/>
  <c r="AA86" i="13"/>
  <c r="AA85" i="13"/>
  <c r="AA83" i="13"/>
  <c r="AA107" i="13"/>
  <c r="AA98" i="13"/>
  <c r="AA97" i="13"/>
  <c r="AA95" i="13"/>
  <c r="AA87" i="13"/>
  <c r="AA109" i="13"/>
  <c r="AA106" i="13"/>
  <c r="AA99" i="13"/>
  <c r="AA92" i="13"/>
  <c r="AA90" i="13"/>
  <c r="AA84" i="13"/>
  <c r="AA105" i="13"/>
  <c r="AA96" i="13"/>
  <c r="AA94" i="13"/>
  <c r="AA93" i="13"/>
  <c r="AA88" i="13"/>
  <c r="AA103" i="13"/>
  <c r="S143" i="13"/>
  <c r="S124" i="11"/>
  <c r="AA158" i="13"/>
  <c r="I175" i="11"/>
  <c r="I237" i="11"/>
  <c r="E232" i="11"/>
  <c r="E294" i="11"/>
  <c r="AE243" i="11"/>
  <c r="AE167" i="11"/>
  <c r="AE159" i="11"/>
  <c r="AE249" i="11"/>
  <c r="AE247" i="11"/>
  <c r="AE245" i="11"/>
  <c r="AE238" i="11"/>
  <c r="N249" i="11"/>
  <c r="J307" i="11"/>
  <c r="N245" i="11"/>
  <c r="J303" i="11"/>
  <c r="N241" i="11"/>
  <c r="J230" i="11"/>
  <c r="N168" i="11"/>
  <c r="AC168" i="11" s="1"/>
  <c r="J226" i="11"/>
  <c r="N164" i="11"/>
  <c r="N238" i="11"/>
  <c r="AE209" i="11"/>
  <c r="N172" i="11"/>
  <c r="J221" i="11"/>
  <c r="N159" i="11"/>
  <c r="AE185" i="11"/>
  <c r="AE174" i="11"/>
  <c r="AE177" i="11"/>
  <c r="S125" i="11"/>
  <c r="AC123" i="11"/>
  <c r="AC119" i="11"/>
  <c r="AC117" i="11"/>
  <c r="S109" i="11"/>
  <c r="AC105" i="11"/>
  <c r="AC101" i="11"/>
  <c r="S93" i="11"/>
  <c r="J215" i="11"/>
  <c r="N153" i="11"/>
  <c r="J211" i="11"/>
  <c r="N149" i="11"/>
  <c r="J209" i="11"/>
  <c r="N147" i="11"/>
  <c r="J207" i="11"/>
  <c r="N145" i="11"/>
  <c r="J205" i="11"/>
  <c r="N143" i="11"/>
  <c r="J203" i="11"/>
  <c r="N141" i="11"/>
  <c r="AA108" i="11"/>
  <c r="Z108" i="11"/>
  <c r="Z100" i="11"/>
  <c r="AA100" i="11"/>
  <c r="F205" i="11"/>
  <c r="F267" i="11" s="1"/>
  <c r="AF143" i="11"/>
  <c r="AG143" i="11"/>
  <c r="AA127" i="11"/>
  <c r="Z127" i="11"/>
  <c r="AE187" i="11"/>
  <c r="Z121" i="11"/>
  <c r="AA121" i="11"/>
  <c r="Z117" i="11"/>
  <c r="AA117" i="11"/>
  <c r="AE173" i="11"/>
  <c r="AE151" i="11"/>
  <c r="Z85" i="11"/>
  <c r="AA85" i="11"/>
  <c r="F204" i="11"/>
  <c r="AF204" i="11" s="1"/>
  <c r="AF142" i="11"/>
  <c r="AG142" i="11"/>
  <c r="F209" i="11"/>
  <c r="AF147" i="11"/>
  <c r="AG147" i="11" s="1"/>
  <c r="AE144" i="11"/>
  <c r="N188" i="11"/>
  <c r="N186" i="11"/>
  <c r="AC186" i="11" s="1"/>
  <c r="N184" i="11"/>
  <c r="N182" i="11"/>
  <c r="N180" i="11"/>
  <c r="N178" i="11"/>
  <c r="N176" i="11"/>
  <c r="N174" i="11"/>
  <c r="AC90" i="11"/>
  <c r="Z124" i="11"/>
  <c r="AA124" i="11"/>
  <c r="Z96" i="11"/>
  <c r="AA96" i="11"/>
  <c r="AE154" i="11"/>
  <c r="Z88" i="11"/>
  <c r="AA88" i="11"/>
  <c r="F203" i="11"/>
  <c r="AF141" i="11"/>
  <c r="AG141" i="11"/>
  <c r="AE168" i="11"/>
  <c r="N250" i="11"/>
  <c r="J304" i="11"/>
  <c r="N242" i="11"/>
  <c r="J227" i="11"/>
  <c r="N165" i="11"/>
  <c r="AE204" i="11"/>
  <c r="J297" i="11"/>
  <c r="N235" i="11"/>
  <c r="AC87" i="11"/>
  <c r="AA112" i="11"/>
  <c r="Z112" i="11"/>
  <c r="AB112" i="11" s="1"/>
  <c r="Z125" i="11"/>
  <c r="AA125" i="11"/>
  <c r="Z111" i="11"/>
  <c r="AA111" i="11"/>
  <c r="AB111" i="11" s="1"/>
  <c r="AA95" i="11"/>
  <c r="Z95" i="11"/>
  <c r="AB95" i="11" s="1"/>
  <c r="AC106" i="11"/>
  <c r="AC102" i="11"/>
  <c r="N150" i="11"/>
  <c r="AE155" i="11"/>
  <c r="AE166" i="11"/>
  <c r="AE162" i="11"/>
  <c r="AE158" i="11"/>
  <c r="AE240" i="11"/>
  <c r="AE235" i="11"/>
  <c r="J310" i="11"/>
  <c r="N248" i="11"/>
  <c r="J306" i="11"/>
  <c r="N244" i="11"/>
  <c r="J302" i="11"/>
  <c r="N240" i="11"/>
  <c r="J229" i="11"/>
  <c r="J291" i="11" s="1"/>
  <c r="N167" i="11"/>
  <c r="J223" i="11"/>
  <c r="N161" i="11"/>
  <c r="J299" i="11"/>
  <c r="N237" i="11"/>
  <c r="J225" i="11"/>
  <c r="J287" i="11" s="1"/>
  <c r="N287" i="11" s="1"/>
  <c r="N163" i="11"/>
  <c r="AC163" i="11" s="1"/>
  <c r="J217" i="11"/>
  <c r="N155" i="11"/>
  <c r="AE183" i="11"/>
  <c r="H234" i="11"/>
  <c r="AE172" i="11"/>
  <c r="AE188" i="11"/>
  <c r="J251" i="11"/>
  <c r="R251" i="11" s="1"/>
  <c r="N189" i="11"/>
  <c r="AC189" i="11" s="1"/>
  <c r="N187" i="11"/>
  <c r="N185" i="11"/>
  <c r="N183" i="11"/>
  <c r="N181" i="11"/>
  <c r="N179" i="11"/>
  <c r="N177" i="11"/>
  <c r="N175" i="11"/>
  <c r="N173" i="11"/>
  <c r="AC107" i="11"/>
  <c r="AC103" i="11"/>
  <c r="AC89" i="11"/>
  <c r="AC79" i="11"/>
  <c r="Z120" i="11"/>
  <c r="AA120" i="11"/>
  <c r="AE178" i="11"/>
  <c r="Z123" i="11"/>
  <c r="AA123" i="11"/>
  <c r="Z119" i="11"/>
  <c r="AA119" i="11"/>
  <c r="F236" i="11"/>
  <c r="AF174" i="11"/>
  <c r="AG174" i="11"/>
  <c r="Z93" i="11"/>
  <c r="AA93" i="11"/>
  <c r="Z81" i="11"/>
  <c r="AA81" i="11"/>
  <c r="J204" i="11"/>
  <c r="P204" i="11" s="1"/>
  <c r="N142" i="11"/>
  <c r="AC142" i="11" s="1"/>
  <c r="F207" i="11"/>
  <c r="AF145" i="11"/>
  <c r="AG145" i="11"/>
  <c r="AC126" i="11"/>
  <c r="AC114" i="11"/>
  <c r="AC110" i="11"/>
  <c r="AC98" i="11"/>
  <c r="AC88" i="11"/>
  <c r="AE152" i="11"/>
  <c r="AC78" i="11"/>
  <c r="AE160" i="11"/>
  <c r="AE236" i="11"/>
  <c r="J308" i="11"/>
  <c r="N246" i="11"/>
  <c r="J231" i="11"/>
  <c r="R231" i="11" s="1"/>
  <c r="N169" i="11"/>
  <c r="AC169" i="11" s="1"/>
  <c r="J219" i="11"/>
  <c r="N157" i="11"/>
  <c r="AE214" i="11"/>
  <c r="J222" i="11"/>
  <c r="N160" i="11"/>
  <c r="AE206" i="11"/>
  <c r="AE189" i="11"/>
  <c r="AC113" i="11"/>
  <c r="AC85" i="11"/>
  <c r="AA116" i="11"/>
  <c r="Z116" i="11"/>
  <c r="F211" i="11"/>
  <c r="AF211" i="11" s="1"/>
  <c r="AF149" i="11"/>
  <c r="AG149" i="11"/>
  <c r="AE142" i="11"/>
  <c r="AE181" i="11"/>
  <c r="AE175" i="11"/>
  <c r="AA107" i="11"/>
  <c r="Z107" i="11"/>
  <c r="AE149" i="11"/>
  <c r="AC80" i="11"/>
  <c r="AE146" i="11"/>
  <c r="AC122" i="11"/>
  <c r="AC118" i="11"/>
  <c r="J214" i="11"/>
  <c r="N152" i="11"/>
  <c r="J210" i="11"/>
  <c r="N148" i="11"/>
  <c r="AE163" i="11"/>
  <c r="AE165" i="11"/>
  <c r="H251" i="11"/>
  <c r="X251" i="11" s="1"/>
  <c r="H313" i="11"/>
  <c r="AE244" i="11"/>
  <c r="J309" i="11"/>
  <c r="N247" i="11"/>
  <c r="J305" i="11"/>
  <c r="N243" i="11"/>
  <c r="N171" i="11"/>
  <c r="AC171" i="11" s="1"/>
  <c r="J220" i="11"/>
  <c r="R220" i="11" s="1"/>
  <c r="N158" i="11"/>
  <c r="AC158" i="11" s="1"/>
  <c r="J298" i="11"/>
  <c r="P298" i="11" s="1"/>
  <c r="N236" i="11"/>
  <c r="AC236" i="11" s="1"/>
  <c r="N162" i="11"/>
  <c r="AE216" i="11"/>
  <c r="H208" i="11"/>
  <c r="X208" i="11" s="1"/>
  <c r="AE182" i="11"/>
  <c r="H233" i="11"/>
  <c r="X233" i="11" s="1"/>
  <c r="AA233" i="11" s="1"/>
  <c r="H295" i="11"/>
  <c r="X295" i="11" s="1"/>
  <c r="AE171" i="11"/>
  <c r="H232" i="11"/>
  <c r="X232" i="11" s="1"/>
  <c r="H294" i="11"/>
  <c r="X294" i="11" s="1"/>
  <c r="AE170" i="11"/>
  <c r="AC127" i="11"/>
  <c r="AC125" i="11"/>
  <c r="AC121" i="11"/>
  <c r="S117" i="11"/>
  <c r="AC115" i="11"/>
  <c r="AC111" i="11"/>
  <c r="AC109" i="11"/>
  <c r="S101" i="11"/>
  <c r="AC99" i="11"/>
  <c r="AC97" i="11"/>
  <c r="AC93" i="11"/>
  <c r="AC91" i="11"/>
  <c r="AC83" i="11"/>
  <c r="Z104" i="11"/>
  <c r="AA104" i="11"/>
  <c r="AB104" i="11" s="1"/>
  <c r="AA80" i="11"/>
  <c r="Z80" i="11"/>
  <c r="AE179" i="11"/>
  <c r="Z109" i="11"/>
  <c r="AA109" i="11"/>
  <c r="Z105" i="11"/>
  <c r="AA105" i="11"/>
  <c r="AB105" i="11" s="1"/>
  <c r="Z101" i="11"/>
  <c r="AA101" i="11"/>
  <c r="AA97" i="11"/>
  <c r="Z97" i="11"/>
  <c r="AB97" i="11" s="1"/>
  <c r="Z89" i="11"/>
  <c r="AA89" i="11"/>
  <c r="AA87" i="11"/>
  <c r="Z87" i="11"/>
  <c r="AE147" i="11"/>
  <c r="AE143" i="11"/>
  <c r="AE176" i="11"/>
  <c r="Z84" i="11"/>
  <c r="AA84" i="11"/>
  <c r="AC124" i="11"/>
  <c r="AC120" i="11"/>
  <c r="AC116" i="11"/>
  <c r="AC112" i="11"/>
  <c r="AC86" i="11"/>
  <c r="AE186" i="11"/>
  <c r="AA92" i="11"/>
  <c r="Z92" i="11"/>
  <c r="F215" i="11"/>
  <c r="AF153" i="11"/>
  <c r="AG153" i="11" s="1"/>
  <c r="J202" i="11"/>
  <c r="J264" i="11" s="1"/>
  <c r="N140" i="11"/>
  <c r="AC140" i="11" s="1"/>
  <c r="I168" i="11"/>
  <c r="I160" i="11"/>
  <c r="I165" i="11"/>
  <c r="H239" i="11"/>
  <c r="X239" i="11" s="1"/>
  <c r="I169" i="11"/>
  <c r="I161" i="11"/>
  <c r="S19" i="13"/>
  <c r="T8" i="13"/>
  <c r="T168" i="13"/>
  <c r="S58" i="13"/>
  <c r="S117" i="13"/>
  <c r="S158" i="13"/>
  <c r="S15" i="13"/>
  <c r="S26" i="13"/>
  <c r="S74" i="13"/>
  <c r="S133" i="13"/>
  <c r="S144" i="13"/>
  <c r="S41" i="13"/>
  <c r="S59" i="13"/>
  <c r="S128" i="13"/>
  <c r="S161" i="13"/>
  <c r="AA58" i="13"/>
  <c r="AA41" i="13"/>
  <c r="AA128" i="13"/>
  <c r="AA27" i="13"/>
  <c r="AA61" i="13"/>
  <c r="AA161" i="13"/>
  <c r="AA16" i="13"/>
  <c r="AA117" i="13"/>
  <c r="I156" i="11"/>
  <c r="R15" i="13"/>
  <c r="R12" i="13"/>
  <c r="I231" i="11"/>
  <c r="I187" i="11"/>
  <c r="I183" i="11"/>
  <c r="I179" i="11"/>
  <c r="I186" i="11"/>
  <c r="I182" i="11"/>
  <c r="I178" i="11"/>
  <c r="I144" i="11"/>
  <c r="E279" i="11"/>
  <c r="I151" i="11"/>
  <c r="I173" i="11"/>
  <c r="I184" i="11"/>
  <c r="I180" i="11"/>
  <c r="I155" i="11"/>
  <c r="I217" i="11"/>
  <c r="F229" i="11"/>
  <c r="AF229" i="11" s="1"/>
  <c r="AG229" i="11" s="1"/>
  <c r="F249" i="11"/>
  <c r="AF249" i="11"/>
  <c r="AG249" i="11" s="1"/>
  <c r="F233" i="11"/>
  <c r="AF233" i="11"/>
  <c r="AG233" i="11" s="1"/>
  <c r="I172" i="11"/>
  <c r="E228" i="11"/>
  <c r="I166" i="11"/>
  <c r="I158" i="11"/>
  <c r="E219" i="11"/>
  <c r="E281" i="11" s="1"/>
  <c r="I157" i="11"/>
  <c r="F241" i="11"/>
  <c r="AF241" i="11"/>
  <c r="AG241" i="11"/>
  <c r="F225" i="11"/>
  <c r="AF225" i="11"/>
  <c r="AG225" i="11"/>
  <c r="F245" i="11"/>
  <c r="AA35" i="13"/>
  <c r="AA26" i="13"/>
  <c r="AA42" i="13"/>
  <c r="AA74" i="13"/>
  <c r="AA77" i="13"/>
  <c r="AA133" i="13"/>
  <c r="AA143" i="13"/>
  <c r="AA144" i="13"/>
  <c r="F219" i="11"/>
  <c r="AF219" i="11"/>
  <c r="AG219" i="11" s="1"/>
  <c r="F227" i="11"/>
  <c r="AF227" i="11"/>
  <c r="AG227" i="11"/>
  <c r="F235" i="11"/>
  <c r="AF235" i="11"/>
  <c r="AG235" i="11"/>
  <c r="F243" i="11"/>
  <c r="AF243" i="11" s="1"/>
  <c r="AG243" i="11" s="1"/>
  <c r="F251" i="11"/>
  <c r="AF251" i="11"/>
  <c r="AG251" i="11" s="1"/>
  <c r="H229" i="11"/>
  <c r="X229" i="11" s="1"/>
  <c r="Z229" i="11" s="1"/>
  <c r="H227" i="11"/>
  <c r="X227" i="11" s="1"/>
  <c r="H225" i="11"/>
  <c r="X225" i="11" s="1"/>
  <c r="AA225" i="11" s="1"/>
  <c r="H221" i="11"/>
  <c r="X221" i="11" s="1"/>
  <c r="Z221" i="11" s="1"/>
  <c r="H219" i="11"/>
  <c r="H217" i="11"/>
  <c r="X217" i="11" s="1"/>
  <c r="AA217" i="11" s="1"/>
  <c r="F234" i="11"/>
  <c r="AF234" i="11"/>
  <c r="AG234" i="11"/>
  <c r="F232" i="11"/>
  <c r="AF232" i="11"/>
  <c r="AG232" i="11"/>
  <c r="F230" i="11"/>
  <c r="AF230" i="11" s="1"/>
  <c r="AG230" i="11" s="1"/>
  <c r="F226" i="11"/>
  <c r="AF226" i="11"/>
  <c r="AG226" i="11" s="1"/>
  <c r="F224" i="11"/>
  <c r="AF224" i="11"/>
  <c r="AG224" i="11"/>
  <c r="F220" i="11"/>
  <c r="AF220" i="11"/>
  <c r="AG220" i="11" s="1"/>
  <c r="F218" i="11"/>
  <c r="AF218" i="11"/>
  <c r="AG218" i="11"/>
  <c r="H16" i="12"/>
  <c r="F221" i="11"/>
  <c r="AF221" i="11"/>
  <c r="AG221" i="11"/>
  <c r="I436" i="11"/>
  <c r="H310" i="11"/>
  <c r="H306" i="11"/>
  <c r="X306" i="11" s="1"/>
  <c r="H300" i="11"/>
  <c r="X300" i="11" s="1"/>
  <c r="AA300" i="11" s="1"/>
  <c r="H298" i="11"/>
  <c r="H297" i="11"/>
  <c r="X297" i="11" s="1"/>
  <c r="E421" i="11"/>
  <c r="H296" i="11"/>
  <c r="X296" i="11" s="1"/>
  <c r="Z296" i="11" s="1"/>
  <c r="I234" i="11"/>
  <c r="E337" i="11"/>
  <c r="E399" i="11" s="1"/>
  <c r="H266" i="11"/>
  <c r="X266" i="11" s="1"/>
  <c r="E410" i="11"/>
  <c r="E406" i="11"/>
  <c r="H276" i="11"/>
  <c r="F214" i="11"/>
  <c r="AF214" i="11"/>
  <c r="AG214" i="11"/>
  <c r="F237" i="11"/>
  <c r="AF237" i="11"/>
  <c r="AG237" i="11"/>
  <c r="J234" i="11"/>
  <c r="S21" i="13"/>
  <c r="S17" i="13"/>
  <c r="S33" i="13"/>
  <c r="S18" i="13"/>
  <c r="S34" i="13"/>
  <c r="S49" i="13"/>
  <c r="S50" i="13"/>
  <c r="S66" i="13"/>
  <c r="S82" i="13"/>
  <c r="S67" i="13"/>
  <c r="S111" i="13"/>
  <c r="S125" i="13"/>
  <c r="S120" i="13"/>
  <c r="S136" i="13"/>
  <c r="S151" i="13"/>
  <c r="S166" i="13"/>
  <c r="S152" i="13"/>
  <c r="S169" i="13"/>
  <c r="F223" i="11"/>
  <c r="AF223" i="11"/>
  <c r="AG223" i="11" s="1"/>
  <c r="F239" i="11"/>
  <c r="AF239" i="11"/>
  <c r="AG239" i="11"/>
  <c r="F247" i="11"/>
  <c r="H230" i="11"/>
  <c r="H228" i="11"/>
  <c r="X228" i="11" s="1"/>
  <c r="H226" i="11"/>
  <c r="X226" i="11" s="1"/>
  <c r="H224" i="11"/>
  <c r="X224" i="11" s="1"/>
  <c r="H222" i="11"/>
  <c r="X222" i="11" s="1"/>
  <c r="H220" i="11"/>
  <c r="H218" i="11"/>
  <c r="X218" i="11" s="1"/>
  <c r="F250" i="11"/>
  <c r="AF250" i="11"/>
  <c r="AG250" i="11"/>
  <c r="F246" i="11"/>
  <c r="F244" i="11"/>
  <c r="AF244" i="11"/>
  <c r="AG244" i="11" s="1"/>
  <c r="F242" i="11"/>
  <c r="AF242" i="11"/>
  <c r="AG242" i="11" s="1"/>
  <c r="F238" i="11"/>
  <c r="AF238" i="11" s="1"/>
  <c r="AG238" i="11" s="1"/>
  <c r="F217" i="11"/>
  <c r="I437" i="11"/>
  <c r="H311" i="11"/>
  <c r="X311" i="11" s="1"/>
  <c r="H309" i="11"/>
  <c r="H307" i="11"/>
  <c r="X307" i="11" s="1"/>
  <c r="H305" i="11"/>
  <c r="X305" i="11" s="1"/>
  <c r="E361" i="11"/>
  <c r="E423" i="11" s="1"/>
  <c r="I423" i="11" s="1"/>
  <c r="E413" i="11"/>
  <c r="J312" i="11"/>
  <c r="J311" i="11"/>
  <c r="J233" i="11"/>
  <c r="J292" i="11"/>
  <c r="J289" i="11"/>
  <c r="I232" i="11"/>
  <c r="E416" i="11"/>
  <c r="E408" i="11"/>
  <c r="E404" i="11"/>
  <c r="E216" i="11"/>
  <c r="I154" i="11"/>
  <c r="E212" i="11"/>
  <c r="I150" i="11"/>
  <c r="E208" i="11"/>
  <c r="I146" i="11"/>
  <c r="F210" i="11"/>
  <c r="H271" i="11"/>
  <c r="X271" i="11" s="1"/>
  <c r="H278" i="11"/>
  <c r="X278" i="11" s="1"/>
  <c r="H268" i="11"/>
  <c r="X268" i="11" s="1"/>
  <c r="Z268" i="11" s="1"/>
  <c r="I206" i="11"/>
  <c r="E268" i="11"/>
  <c r="AA21" i="13"/>
  <c r="AA19" i="13"/>
  <c r="AA17" i="13"/>
  <c r="AA15" i="13"/>
  <c r="AA23" i="13"/>
  <c r="AA31" i="13"/>
  <c r="AA39" i="13"/>
  <c r="AA20" i="13"/>
  <c r="AA34" i="13"/>
  <c r="AA49" i="13"/>
  <c r="AA50" i="13"/>
  <c r="AA66" i="13"/>
  <c r="AA82" i="13"/>
  <c r="AA69" i="13"/>
  <c r="AA113" i="13"/>
  <c r="AA125" i="13"/>
  <c r="AA120" i="13"/>
  <c r="AA136" i="13"/>
  <c r="AA151" i="13"/>
  <c r="AA166" i="13"/>
  <c r="AA152" i="13"/>
  <c r="S29" i="13"/>
  <c r="S37" i="13"/>
  <c r="S14" i="13"/>
  <c r="G34" i="14"/>
  <c r="S22" i="13"/>
  <c r="S30" i="13"/>
  <c r="S38" i="13"/>
  <c r="S45" i="13"/>
  <c r="S53" i="13"/>
  <c r="S46" i="13"/>
  <c r="S54" i="13"/>
  <c r="S62" i="13"/>
  <c r="S70" i="13"/>
  <c r="S78" i="13"/>
  <c r="S114" i="13"/>
  <c r="S63" i="13"/>
  <c r="S71" i="13"/>
  <c r="S79" i="13"/>
  <c r="S116" i="13"/>
  <c r="S121" i="13"/>
  <c r="S129" i="13"/>
  <c r="S137" i="13"/>
  <c r="S124" i="13"/>
  <c r="S132" i="13"/>
  <c r="S139" i="13"/>
  <c r="S147" i="13"/>
  <c r="S155" i="13"/>
  <c r="S162" i="13"/>
  <c r="S140" i="13"/>
  <c r="S148" i="13"/>
  <c r="S157" i="13"/>
  <c r="S165" i="13"/>
  <c r="AA167" i="13"/>
  <c r="AA163" i="13"/>
  <c r="AA159" i="13"/>
  <c r="AA154" i="13"/>
  <c r="AA150" i="13"/>
  <c r="AA146" i="13"/>
  <c r="AA142" i="13"/>
  <c r="AA168" i="13"/>
  <c r="AA164" i="13"/>
  <c r="AA160" i="13"/>
  <c r="AA156" i="13"/>
  <c r="AA153" i="13"/>
  <c r="AA149" i="13"/>
  <c r="AA145" i="13"/>
  <c r="AA141" i="13"/>
  <c r="AA138" i="13"/>
  <c r="AA134" i="13"/>
  <c r="AA130" i="13"/>
  <c r="AA126" i="13"/>
  <c r="AA122" i="13"/>
  <c r="AA118" i="13"/>
  <c r="AA135" i="13"/>
  <c r="AA131" i="13"/>
  <c r="AA127" i="13"/>
  <c r="AA123" i="13"/>
  <c r="AA119" i="13"/>
  <c r="AA115" i="13"/>
  <c r="AA114" i="13"/>
  <c r="AA111" i="13"/>
  <c r="AA79" i="13"/>
  <c r="AA75" i="13"/>
  <c r="AA71" i="13"/>
  <c r="AA67" i="13"/>
  <c r="AA63" i="13"/>
  <c r="AA59" i="13"/>
  <c r="AA112" i="13"/>
  <c r="AA80" i="13"/>
  <c r="AA76" i="13"/>
  <c r="AA72" i="13"/>
  <c r="AA68" i="13"/>
  <c r="AA64" i="13"/>
  <c r="AA60" i="13"/>
  <c r="AA56" i="13"/>
  <c r="AA52" i="13"/>
  <c r="AA48" i="13"/>
  <c r="AA44" i="13"/>
  <c r="AA55" i="13"/>
  <c r="AA51" i="13"/>
  <c r="AA47" i="13"/>
  <c r="AA43" i="13"/>
  <c r="AA40" i="13"/>
  <c r="AA36" i="13"/>
  <c r="AA32" i="13"/>
  <c r="AA28" i="13"/>
  <c r="AA24" i="13"/>
  <c r="AA25" i="13"/>
  <c r="AA29" i="13"/>
  <c r="AA33" i="13"/>
  <c r="AA37" i="13"/>
  <c r="AA14" i="13"/>
  <c r="F23" i="14"/>
  <c r="AA18" i="13"/>
  <c r="AA22" i="13"/>
  <c r="AA30" i="13"/>
  <c r="AA38" i="13"/>
  <c r="AA45" i="13"/>
  <c r="AA53" i="13"/>
  <c r="AA46" i="13"/>
  <c r="AA54" i="13"/>
  <c r="AA62" i="13"/>
  <c r="AA70" i="13"/>
  <c r="AA78" i="13"/>
  <c r="AA57" i="13"/>
  <c r="AA65" i="13"/>
  <c r="AA73" i="13"/>
  <c r="AA81" i="13"/>
  <c r="AA116" i="13"/>
  <c r="AA121" i="13"/>
  <c r="AA129" i="13"/>
  <c r="AA137" i="13"/>
  <c r="AA124" i="13"/>
  <c r="AA132" i="13"/>
  <c r="AA139" i="13"/>
  <c r="AA147" i="13"/>
  <c r="AA155" i="13"/>
  <c r="AA162" i="13"/>
  <c r="AA140" i="13"/>
  <c r="AA148" i="13"/>
  <c r="AA157" i="13"/>
  <c r="AA165" i="13"/>
  <c r="G35" i="14"/>
  <c r="J55" i="21"/>
  <c r="F35" i="14"/>
  <c r="I55" i="21"/>
  <c r="S23" i="13"/>
  <c r="S27" i="13"/>
  <c r="S31" i="13"/>
  <c r="S35" i="13"/>
  <c r="S39" i="13"/>
  <c r="AB8" i="13"/>
  <c r="AB162" i="13"/>
  <c r="S16" i="13"/>
  <c r="G36" i="14"/>
  <c r="J56" i="21"/>
  <c r="S20" i="13"/>
  <c r="S24" i="13"/>
  <c r="S28" i="13"/>
  <c r="S32" i="13"/>
  <c r="S36" i="13"/>
  <c r="S40" i="13"/>
  <c r="S43" i="13"/>
  <c r="S47" i="13"/>
  <c r="S51" i="13"/>
  <c r="S55" i="13"/>
  <c r="S44" i="13"/>
  <c r="S48" i="13"/>
  <c r="S52" i="13"/>
  <c r="S56" i="13"/>
  <c r="S60" i="13"/>
  <c r="S64" i="13"/>
  <c r="S68" i="13"/>
  <c r="S72" i="13"/>
  <c r="S76" i="13"/>
  <c r="S80" i="13"/>
  <c r="S112" i="13"/>
  <c r="S57" i="13"/>
  <c r="S61" i="13"/>
  <c r="S65" i="13"/>
  <c r="S69" i="13"/>
  <c r="S73" i="13"/>
  <c r="S77" i="13"/>
  <c r="S81" i="13"/>
  <c r="S113" i="13"/>
  <c r="S115" i="13"/>
  <c r="S119" i="13"/>
  <c r="S123" i="13"/>
  <c r="S127" i="13"/>
  <c r="S131" i="13"/>
  <c r="S135" i="13"/>
  <c r="S118" i="13"/>
  <c r="S122" i="13"/>
  <c r="S126" i="13"/>
  <c r="S130" i="13"/>
  <c r="S134" i="13"/>
  <c r="S138" i="13"/>
  <c r="S141" i="13"/>
  <c r="S145" i="13"/>
  <c r="S149" i="13"/>
  <c r="S153" i="13"/>
  <c r="S156" i="13"/>
  <c r="S160" i="13"/>
  <c r="S164" i="13"/>
  <c r="S168" i="13"/>
  <c r="S142" i="13"/>
  <c r="S146" i="13"/>
  <c r="S150" i="13"/>
  <c r="S154" i="13"/>
  <c r="S159" i="13"/>
  <c r="S163" i="13"/>
  <c r="P12" i="13"/>
  <c r="F25" i="14"/>
  <c r="F47" i="14"/>
  <c r="G14" i="14"/>
  <c r="H19" i="12"/>
  <c r="G38" i="16"/>
  <c r="G42" i="16"/>
  <c r="F28" i="17"/>
  <c r="F45" i="14"/>
  <c r="G12" i="14"/>
  <c r="J54" i="21"/>
  <c r="G40" i="14"/>
  <c r="G19" i="17"/>
  <c r="F40" i="14"/>
  <c r="F19" i="17"/>
  <c r="I49" i="14"/>
  <c r="J16" i="14"/>
  <c r="I50" i="14"/>
  <c r="J17" i="14"/>
  <c r="I48" i="14"/>
  <c r="J15" i="14"/>
  <c r="T14" i="13"/>
  <c r="T67" i="13"/>
  <c r="T121" i="13"/>
  <c r="T19" i="13"/>
  <c r="T111" i="13"/>
  <c r="T137" i="13"/>
  <c r="T139" i="13"/>
  <c r="T35" i="13"/>
  <c r="T70" i="13"/>
  <c r="T52" i="13"/>
  <c r="T126" i="13"/>
  <c r="T155" i="13"/>
  <c r="T30" i="13"/>
  <c r="T51" i="13"/>
  <c r="T114" i="13"/>
  <c r="T154" i="13"/>
  <c r="R292" i="11"/>
  <c r="J279" i="11"/>
  <c r="P217" i="11"/>
  <c r="R217" i="11"/>
  <c r="Q217" i="11"/>
  <c r="J285" i="11"/>
  <c r="J347" i="11" s="1"/>
  <c r="P223" i="11"/>
  <c r="R223" i="11"/>
  <c r="Q223" i="11"/>
  <c r="P302" i="11"/>
  <c r="Q302" i="11"/>
  <c r="R302" i="11"/>
  <c r="P310" i="11"/>
  <c r="Q310" i="11"/>
  <c r="R310" i="11"/>
  <c r="P297" i="11"/>
  <c r="R297" i="11"/>
  <c r="Q297" i="11"/>
  <c r="R304" i="11"/>
  <c r="P203" i="11"/>
  <c r="R203" i="11"/>
  <c r="Q203" i="11"/>
  <c r="P207" i="11"/>
  <c r="R207" i="11"/>
  <c r="Q207" i="11"/>
  <c r="P211" i="11"/>
  <c r="R211" i="11"/>
  <c r="Q211" i="11"/>
  <c r="P215" i="11"/>
  <c r="R215" i="11"/>
  <c r="Q215" i="11"/>
  <c r="Q221" i="11"/>
  <c r="P233" i="11"/>
  <c r="R233" i="11"/>
  <c r="Q233" i="11"/>
  <c r="Q298" i="11"/>
  <c r="R298" i="11"/>
  <c r="Q309" i="11"/>
  <c r="P210" i="11"/>
  <c r="Q210" i="11"/>
  <c r="R210" i="11"/>
  <c r="J293" i="11"/>
  <c r="P231" i="11"/>
  <c r="P300" i="11"/>
  <c r="Q300" i="11"/>
  <c r="P226" i="11"/>
  <c r="Q226" i="11"/>
  <c r="R226" i="11"/>
  <c r="P303" i="11"/>
  <c r="R303" i="11"/>
  <c r="Q303" i="11"/>
  <c r="P311" i="11"/>
  <c r="R311" i="11"/>
  <c r="Q311" i="11"/>
  <c r="P220" i="11"/>
  <c r="Q220" i="11"/>
  <c r="Q204" i="11"/>
  <c r="R204" i="11"/>
  <c r="R225" i="11"/>
  <c r="Q225" i="11"/>
  <c r="P227" i="11"/>
  <c r="R227" i="11"/>
  <c r="Q227" i="11"/>
  <c r="Q205" i="11"/>
  <c r="P209" i="11"/>
  <c r="P238" i="11"/>
  <c r="Q238" i="11"/>
  <c r="R238" i="11"/>
  <c r="R289" i="11"/>
  <c r="P312" i="11"/>
  <c r="P305" i="11"/>
  <c r="R305" i="11"/>
  <c r="Q305" i="11"/>
  <c r="P214" i="11"/>
  <c r="Q214" i="11"/>
  <c r="Q222" i="11"/>
  <c r="R222" i="11"/>
  <c r="J281" i="11"/>
  <c r="P219" i="11"/>
  <c r="R219" i="11"/>
  <c r="Q219" i="11"/>
  <c r="P308" i="11"/>
  <c r="Q308" i="11"/>
  <c r="R308" i="11"/>
  <c r="P251" i="11"/>
  <c r="P230" i="11"/>
  <c r="Q230" i="11"/>
  <c r="R230" i="11"/>
  <c r="S230" i="11" s="1"/>
  <c r="P307" i="11"/>
  <c r="R307" i="11"/>
  <c r="Q307" i="11"/>
  <c r="P240" i="11"/>
  <c r="Q240" i="11"/>
  <c r="R240" i="11"/>
  <c r="P244" i="11"/>
  <c r="Q244" i="11"/>
  <c r="R244" i="11"/>
  <c r="P248" i="11"/>
  <c r="Q248" i="11"/>
  <c r="R248" i="11"/>
  <c r="S248" i="11" s="1"/>
  <c r="T18" i="13"/>
  <c r="T34" i="13"/>
  <c r="T23" i="13"/>
  <c r="T39" i="13"/>
  <c r="T56" i="13"/>
  <c r="T55" i="13"/>
  <c r="T71" i="13"/>
  <c r="T58" i="13"/>
  <c r="T74" i="13"/>
  <c r="T117" i="13"/>
  <c r="T130" i="13"/>
  <c r="T125" i="13"/>
  <c r="T142" i="13"/>
  <c r="T159" i="13"/>
  <c r="T143" i="13"/>
  <c r="T158" i="13"/>
  <c r="T22" i="13"/>
  <c r="T38" i="13"/>
  <c r="T27" i="13"/>
  <c r="T44" i="13"/>
  <c r="T43" i="13"/>
  <c r="T59" i="13"/>
  <c r="T75" i="13"/>
  <c r="T62" i="13"/>
  <c r="T78" i="13"/>
  <c r="T118" i="13"/>
  <c r="T134" i="13"/>
  <c r="T129" i="13"/>
  <c r="T146" i="13"/>
  <c r="T163" i="13"/>
  <c r="T147" i="13"/>
  <c r="T162" i="13"/>
  <c r="U8" i="13"/>
  <c r="U104" i="13"/>
  <c r="T26" i="13"/>
  <c r="T15" i="13"/>
  <c r="T31" i="13"/>
  <c r="T48" i="13"/>
  <c r="T47" i="13"/>
  <c r="T63" i="13"/>
  <c r="T79" i="13"/>
  <c r="T66" i="13"/>
  <c r="T82" i="13"/>
  <c r="T122" i="13"/>
  <c r="T138" i="13"/>
  <c r="T133" i="13"/>
  <c r="T150" i="13"/>
  <c r="T167" i="13"/>
  <c r="T151" i="13"/>
  <c r="T166" i="13"/>
  <c r="AB166" i="13"/>
  <c r="T16" i="13"/>
  <c r="H36" i="14"/>
  <c r="K56" i="21"/>
  <c r="T24" i="13"/>
  <c r="T32" i="13"/>
  <c r="T40" i="13"/>
  <c r="T21" i="13"/>
  <c r="T29" i="13"/>
  <c r="T37" i="13"/>
  <c r="T46" i="13"/>
  <c r="T54" i="13"/>
  <c r="T45" i="13"/>
  <c r="T53" i="13"/>
  <c r="T61" i="13"/>
  <c r="T69" i="13"/>
  <c r="T77" i="13"/>
  <c r="T113" i="13"/>
  <c r="T64" i="13"/>
  <c r="T72" i="13"/>
  <c r="T80" i="13"/>
  <c r="T115" i="13"/>
  <c r="T120" i="13"/>
  <c r="T128" i="13"/>
  <c r="T136" i="13"/>
  <c r="T123" i="13"/>
  <c r="T131" i="13"/>
  <c r="T140" i="13"/>
  <c r="T148" i="13"/>
  <c r="T157" i="13"/>
  <c r="T165" i="13"/>
  <c r="T141" i="13"/>
  <c r="T149" i="13"/>
  <c r="T156" i="13"/>
  <c r="T164" i="13"/>
  <c r="AC8" i="13"/>
  <c r="AC98" i="13"/>
  <c r="T20" i="13"/>
  <c r="T28" i="13"/>
  <c r="T36" i="13"/>
  <c r="T17" i="13"/>
  <c r="T25" i="13"/>
  <c r="T33" i="13"/>
  <c r="T42" i="13"/>
  <c r="T50" i="13"/>
  <c r="T41" i="13"/>
  <c r="T49" i="13"/>
  <c r="T57" i="13"/>
  <c r="T65" i="13"/>
  <c r="T73" i="13"/>
  <c r="T81" i="13"/>
  <c r="T60" i="13"/>
  <c r="T68" i="13"/>
  <c r="T76" i="13"/>
  <c r="T112" i="13"/>
  <c r="T116" i="13"/>
  <c r="T124" i="13"/>
  <c r="T132" i="13"/>
  <c r="T119" i="13"/>
  <c r="T127" i="13"/>
  <c r="T135" i="13"/>
  <c r="T144" i="13"/>
  <c r="T152" i="13"/>
  <c r="T161" i="13"/>
  <c r="T169" i="13"/>
  <c r="T145" i="13"/>
  <c r="T153" i="13"/>
  <c r="T160" i="13"/>
  <c r="AB48" i="13"/>
  <c r="AB66" i="13"/>
  <c r="AB133" i="13"/>
  <c r="AB150" i="13"/>
  <c r="AB26" i="13"/>
  <c r="AB47" i="13"/>
  <c r="AB82" i="13"/>
  <c r="AB15" i="13"/>
  <c r="AB63" i="13"/>
  <c r="AB122" i="13"/>
  <c r="AB167" i="13"/>
  <c r="AB31" i="13"/>
  <c r="AB79" i="13"/>
  <c r="AB138" i="13"/>
  <c r="AB151" i="13"/>
  <c r="AB19" i="13"/>
  <c r="AB139" i="13"/>
  <c r="AB30" i="13"/>
  <c r="AB52" i="13"/>
  <c r="AB67" i="13"/>
  <c r="AB70" i="13"/>
  <c r="AB126" i="13"/>
  <c r="AB137" i="13"/>
  <c r="AB18" i="13"/>
  <c r="AB34" i="13"/>
  <c r="AB23" i="13"/>
  <c r="AB39" i="13"/>
  <c r="AB56" i="13"/>
  <c r="AB55" i="13"/>
  <c r="AB71" i="13"/>
  <c r="AB58" i="13"/>
  <c r="AB74" i="13"/>
  <c r="AB114" i="13"/>
  <c r="AB130" i="13"/>
  <c r="AB125" i="13"/>
  <c r="AB142" i="13"/>
  <c r="AB159" i="13"/>
  <c r="AB143" i="13"/>
  <c r="AB158" i="13"/>
  <c r="AB14" i="13"/>
  <c r="G23" i="14"/>
  <c r="AB35" i="13"/>
  <c r="AB51" i="13"/>
  <c r="AB111" i="13"/>
  <c r="AB115" i="13"/>
  <c r="AB121" i="13"/>
  <c r="AB154" i="13"/>
  <c r="AB155" i="13"/>
  <c r="AB22" i="13"/>
  <c r="AB38" i="13"/>
  <c r="AB27" i="13"/>
  <c r="AB44" i="13"/>
  <c r="AB43" i="13"/>
  <c r="AB59" i="13"/>
  <c r="AB75" i="13"/>
  <c r="AB62" i="13"/>
  <c r="AB78" i="13"/>
  <c r="AB118" i="13"/>
  <c r="AB134" i="13"/>
  <c r="AB129" i="13"/>
  <c r="AB146" i="13"/>
  <c r="AB163" i="13"/>
  <c r="AB147" i="13"/>
  <c r="T105" i="13"/>
  <c r="T93" i="13"/>
  <c r="T89" i="13"/>
  <c r="T109" i="13"/>
  <c r="T108" i="13"/>
  <c r="T92" i="13"/>
  <c r="T84" i="13"/>
  <c r="T97" i="13"/>
  <c r="T103" i="13"/>
  <c r="T95" i="13"/>
  <c r="T85" i="13"/>
  <c r="T98" i="13"/>
  <c r="T110" i="13"/>
  <c r="T86" i="13"/>
  <c r="T102" i="13"/>
  <c r="T96" i="13"/>
  <c r="T83" i="13"/>
  <c r="T99" i="13"/>
  <c r="T91" i="13"/>
  <c r="T104" i="13"/>
  <c r="T107" i="13"/>
  <c r="T90" i="13"/>
  <c r="T106" i="13"/>
  <c r="T100" i="13"/>
  <c r="T88" i="13"/>
  <c r="T87" i="13"/>
  <c r="T101" i="13"/>
  <c r="T94" i="13"/>
  <c r="U108" i="13"/>
  <c r="AB168" i="13"/>
  <c r="AB99" i="13"/>
  <c r="AB97" i="13"/>
  <c r="AB96" i="13"/>
  <c r="AB95" i="13"/>
  <c r="AB94" i="13"/>
  <c r="AB92" i="13"/>
  <c r="AB88" i="13"/>
  <c r="AB87" i="13"/>
  <c r="AB84" i="13"/>
  <c r="AB109" i="13"/>
  <c r="AB106" i="13"/>
  <c r="AB110" i="13"/>
  <c r="AB101" i="13"/>
  <c r="AB90" i="13"/>
  <c r="AB105" i="13"/>
  <c r="AB93" i="13"/>
  <c r="AB91" i="13"/>
  <c r="AB86" i="13"/>
  <c r="AB83" i="13"/>
  <c r="AB108" i="13"/>
  <c r="AB103" i="13"/>
  <c r="AB102" i="13"/>
  <c r="AB100" i="13"/>
  <c r="AB85" i="13"/>
  <c r="AB107" i="13"/>
  <c r="AB104" i="13"/>
  <c r="AB98" i="13"/>
  <c r="AB89" i="13"/>
  <c r="H35" i="14"/>
  <c r="K55" i="21"/>
  <c r="H34" i="14"/>
  <c r="AB88" i="11"/>
  <c r="N233" i="11"/>
  <c r="AE239" i="11"/>
  <c r="Z171" i="11"/>
  <c r="AA171" i="11"/>
  <c r="J276" i="11"/>
  <c r="Z206" i="11"/>
  <c r="AA206" i="11"/>
  <c r="AA236" i="11"/>
  <c r="Z236" i="11"/>
  <c r="AF207" i="11"/>
  <c r="AG207" i="11" s="1"/>
  <c r="F269" i="11"/>
  <c r="Z172" i="11"/>
  <c r="AA172" i="11"/>
  <c r="AC237" i="11"/>
  <c r="AA158" i="11"/>
  <c r="AB158" i="11" s="1"/>
  <c r="AA154" i="11"/>
  <c r="AB154" i="11" s="1"/>
  <c r="AF205" i="11"/>
  <c r="AG205" i="11" s="1"/>
  <c r="AC159" i="11"/>
  <c r="AC172" i="11"/>
  <c r="J362" i="11"/>
  <c r="N226" i="11"/>
  <c r="N230" i="11"/>
  <c r="J365" i="11"/>
  <c r="N303" i="11"/>
  <c r="J369" i="11"/>
  <c r="N307" i="11"/>
  <c r="Z167" i="11"/>
  <c r="AA167" i="11"/>
  <c r="Z243" i="11"/>
  <c r="AA243" i="11"/>
  <c r="AB243" i="11" s="1"/>
  <c r="AE268" i="11"/>
  <c r="N285" i="11"/>
  <c r="J373" i="11"/>
  <c r="N311" i="11"/>
  <c r="I305" i="11"/>
  <c r="AE305" i="11"/>
  <c r="I222" i="11"/>
  <c r="AE222" i="11"/>
  <c r="I230" i="11"/>
  <c r="AE266" i="11"/>
  <c r="AE297" i="11"/>
  <c r="AE229" i="11"/>
  <c r="AA186" i="11"/>
  <c r="AB186" i="11" s="1"/>
  <c r="AE233" i="11"/>
  <c r="N220" i="11"/>
  <c r="Z244" i="11"/>
  <c r="AA244" i="11"/>
  <c r="Z163" i="11"/>
  <c r="AA163" i="11"/>
  <c r="N222" i="11"/>
  <c r="AC157" i="11"/>
  <c r="AA160" i="11"/>
  <c r="Z160" i="11"/>
  <c r="AC175" i="11"/>
  <c r="AC177" i="11"/>
  <c r="AC181" i="11"/>
  <c r="AC183" i="11"/>
  <c r="N223" i="11"/>
  <c r="J364" i="11"/>
  <c r="N302" i="11"/>
  <c r="J372" i="11"/>
  <c r="N310" i="11"/>
  <c r="J359" i="11"/>
  <c r="N297" i="11"/>
  <c r="AA204" i="11"/>
  <c r="Z204" i="11"/>
  <c r="N227" i="11"/>
  <c r="Z156" i="11"/>
  <c r="AA156" i="11"/>
  <c r="AF203" i="11"/>
  <c r="AG203" i="11"/>
  <c r="F265" i="11"/>
  <c r="AC178" i="11"/>
  <c r="AC184" i="11"/>
  <c r="AF209" i="11"/>
  <c r="AG209" i="11"/>
  <c r="F271" i="11"/>
  <c r="AC149" i="11"/>
  <c r="AC153" i="11"/>
  <c r="AA174" i="11"/>
  <c r="AB174" i="11" s="1"/>
  <c r="AC164" i="11"/>
  <c r="AC241" i="11"/>
  <c r="AC245" i="11"/>
  <c r="AA238" i="11"/>
  <c r="Z238" i="11"/>
  <c r="Z247" i="11"/>
  <c r="AA247" i="11"/>
  <c r="AA159" i="11"/>
  <c r="Z159" i="11"/>
  <c r="AE228" i="11"/>
  <c r="AE294" i="11"/>
  <c r="I227" i="11"/>
  <c r="AE227" i="11"/>
  <c r="AE208" i="11"/>
  <c r="J367" i="11"/>
  <c r="N305" i="11"/>
  <c r="N210" i="11"/>
  <c r="J272" i="11"/>
  <c r="N204" i="11"/>
  <c r="J266" i="11"/>
  <c r="R266" i="11" s="1"/>
  <c r="J313" i="11"/>
  <c r="N251" i="11"/>
  <c r="AC248" i="11"/>
  <c r="AE278" i="11"/>
  <c r="J354" i="11"/>
  <c r="N292" i="11"/>
  <c r="I224" i="11"/>
  <c r="AE224" i="11"/>
  <c r="AE306" i="11"/>
  <c r="I223" i="11"/>
  <c r="N202" i="11"/>
  <c r="AF215" i="11"/>
  <c r="AG215" i="11"/>
  <c r="F277" i="11"/>
  <c r="AA176" i="11"/>
  <c r="Z176" i="11"/>
  <c r="AE232" i="11"/>
  <c r="Z216" i="11"/>
  <c r="AA216" i="11"/>
  <c r="J360" i="11"/>
  <c r="N298" i="11"/>
  <c r="AC243" i="11"/>
  <c r="AC148" i="11"/>
  <c r="AG211" i="11"/>
  <c r="F273" i="11"/>
  <c r="AA214" i="11"/>
  <c r="AB214" i="11" s="1"/>
  <c r="Z214" i="11"/>
  <c r="AC179" i="11"/>
  <c r="AC187" i="11"/>
  <c r="Z188" i="11"/>
  <c r="AA188" i="11"/>
  <c r="Z183" i="11"/>
  <c r="AA183" i="11"/>
  <c r="AC155" i="11"/>
  <c r="AC161" i="11"/>
  <c r="AC167" i="11"/>
  <c r="AC240" i="11"/>
  <c r="AC244" i="11"/>
  <c r="Z162" i="11"/>
  <c r="AC150" i="11"/>
  <c r="AC235" i="11"/>
  <c r="AC165" i="11"/>
  <c r="AC242" i="11"/>
  <c r="Z144" i="11"/>
  <c r="AA144" i="11"/>
  <c r="AG204" i="11"/>
  <c r="F266" i="11"/>
  <c r="N203" i="11"/>
  <c r="J265" i="11"/>
  <c r="N205" i="11"/>
  <c r="J267" i="11"/>
  <c r="P267" i="11" s="1"/>
  <c r="N207" i="11"/>
  <c r="J269" i="11"/>
  <c r="N209" i="11"/>
  <c r="J271" i="11"/>
  <c r="N211" i="11"/>
  <c r="J273" i="11"/>
  <c r="N215" i="11"/>
  <c r="J277" i="11"/>
  <c r="AC238" i="11"/>
  <c r="AA245" i="11"/>
  <c r="AB245" i="11" s="1"/>
  <c r="Z249" i="11"/>
  <c r="Z170" i="11"/>
  <c r="AB170" i="11" s="1"/>
  <c r="AA142" i="11"/>
  <c r="AB142" i="11" s="1"/>
  <c r="AA189" i="11"/>
  <c r="AC246" i="11"/>
  <c r="AA152" i="11"/>
  <c r="Z152" i="11"/>
  <c r="Z166" i="11"/>
  <c r="AB166" i="11" s="1"/>
  <c r="AC188" i="11"/>
  <c r="H270" i="11"/>
  <c r="X270" i="11" s="1"/>
  <c r="AE271" i="11"/>
  <c r="J288" i="11"/>
  <c r="AE307" i="11"/>
  <c r="J343" i="11"/>
  <c r="N281" i="11"/>
  <c r="J351" i="11"/>
  <c r="H301" i="11"/>
  <c r="X301" i="11" s="1"/>
  <c r="H363" i="11"/>
  <c r="X363" i="11" s="1"/>
  <c r="I309" i="11"/>
  <c r="I218" i="11"/>
  <c r="AE218" i="11"/>
  <c r="AE226" i="11"/>
  <c r="J341" i="11"/>
  <c r="P341" i="11" s="1"/>
  <c r="N279" i="11"/>
  <c r="J349" i="11"/>
  <c r="AE296" i="11"/>
  <c r="AE300" i="11"/>
  <c r="AE217" i="11"/>
  <c r="AE225" i="11"/>
  <c r="AB92" i="11"/>
  <c r="Z147" i="11"/>
  <c r="AA147" i="11"/>
  <c r="AA182" i="11"/>
  <c r="AB182" i="11" s="1"/>
  <c r="AC162" i="11"/>
  <c r="AC247" i="11"/>
  <c r="AE251" i="11"/>
  <c r="AC152" i="11"/>
  <c r="Z146" i="11"/>
  <c r="AC160" i="11"/>
  <c r="N219" i="11"/>
  <c r="N231" i="11"/>
  <c r="J370" i="11"/>
  <c r="R370" i="11" s="1"/>
  <c r="N308" i="11"/>
  <c r="AC308" i="11" s="1"/>
  <c r="Z164" i="11"/>
  <c r="AA164" i="11"/>
  <c r="F298" i="11"/>
  <c r="AF236" i="11"/>
  <c r="AG236" i="11" s="1"/>
  <c r="AA178" i="11"/>
  <c r="AC173" i="11"/>
  <c r="AC185" i="11"/>
  <c r="N217" i="11"/>
  <c r="N225" i="11"/>
  <c r="Z235" i="11"/>
  <c r="AA235" i="11"/>
  <c r="AA155" i="11"/>
  <c r="Z155" i="11"/>
  <c r="AC250" i="11"/>
  <c r="Z168" i="11"/>
  <c r="AA168" i="11"/>
  <c r="AB96" i="11"/>
  <c r="AC174" i="11"/>
  <c r="AC176" i="11"/>
  <c r="AC180" i="11"/>
  <c r="AC182" i="11"/>
  <c r="Z187" i="11"/>
  <c r="AA187" i="11"/>
  <c r="AC141" i="11"/>
  <c r="AC143" i="11"/>
  <c r="AC145" i="11"/>
  <c r="AC147" i="11"/>
  <c r="AA209" i="11"/>
  <c r="AB209" i="11" s="1"/>
  <c r="AC249" i="11"/>
  <c r="I219" i="11"/>
  <c r="I246" i="11"/>
  <c r="I213" i="11"/>
  <c r="I244" i="11"/>
  <c r="I241" i="11"/>
  <c r="I245" i="11"/>
  <c r="I249" i="11"/>
  <c r="F287" i="11"/>
  <c r="AF287" i="11"/>
  <c r="AG287" i="11"/>
  <c r="F303" i="11"/>
  <c r="AF303" i="11"/>
  <c r="AG303" i="11"/>
  <c r="I220" i="11"/>
  <c r="I228" i="11"/>
  <c r="E290" i="11"/>
  <c r="E352" i="11" s="1"/>
  <c r="I352" i="11" s="1"/>
  <c r="F295" i="11"/>
  <c r="AF295" i="11"/>
  <c r="AG295" i="11"/>
  <c r="F311" i="11"/>
  <c r="F291" i="11"/>
  <c r="AF291" i="11"/>
  <c r="AG291" i="11" s="1"/>
  <c r="I242" i="11"/>
  <c r="I235" i="11"/>
  <c r="I240" i="11"/>
  <c r="I248" i="11"/>
  <c r="AB16" i="13"/>
  <c r="AB20" i="13"/>
  <c r="AB24" i="13"/>
  <c r="AB28" i="13"/>
  <c r="AB32" i="13"/>
  <c r="AB36" i="13"/>
  <c r="AB40" i="13"/>
  <c r="AB17" i="13"/>
  <c r="AB21" i="13"/>
  <c r="AB25" i="13"/>
  <c r="AB29" i="13"/>
  <c r="AB33" i="13"/>
  <c r="AB37" i="13"/>
  <c r="AB42" i="13"/>
  <c r="AB46" i="13"/>
  <c r="AB50" i="13"/>
  <c r="AB54" i="13"/>
  <c r="AB41" i="13"/>
  <c r="AB45" i="13"/>
  <c r="AB49" i="13"/>
  <c r="AB53" i="13"/>
  <c r="AB57" i="13"/>
  <c r="AB61" i="13"/>
  <c r="AB65" i="13"/>
  <c r="AB69" i="13"/>
  <c r="AB73" i="13"/>
  <c r="AB77" i="13"/>
  <c r="AB81" i="13"/>
  <c r="AB113" i="13"/>
  <c r="AB60" i="13"/>
  <c r="AB64" i="13"/>
  <c r="AB68" i="13"/>
  <c r="AB72" i="13"/>
  <c r="AB76" i="13"/>
  <c r="AB80" i="13"/>
  <c r="AB112" i="13"/>
  <c r="AB117" i="13"/>
  <c r="AB116" i="13"/>
  <c r="AB120" i="13"/>
  <c r="AB124" i="13"/>
  <c r="AB128" i="13"/>
  <c r="AB132" i="13"/>
  <c r="AB136" i="13"/>
  <c r="AB119" i="13"/>
  <c r="AB123" i="13"/>
  <c r="AB127" i="13"/>
  <c r="AB131" i="13"/>
  <c r="AB135" i="13"/>
  <c r="AB140" i="13"/>
  <c r="AB144" i="13"/>
  <c r="AB148" i="13"/>
  <c r="AB152" i="13"/>
  <c r="AB157" i="13"/>
  <c r="AB161" i="13"/>
  <c r="AB165" i="13"/>
  <c r="AB169" i="13"/>
  <c r="AB141" i="13"/>
  <c r="AB145" i="13"/>
  <c r="AB149" i="13"/>
  <c r="AB153" i="13"/>
  <c r="AB156" i="13"/>
  <c r="AB160" i="13"/>
  <c r="AB164" i="13"/>
  <c r="I268" i="11"/>
  <c r="E330" i="11"/>
  <c r="H330" i="11"/>
  <c r="X330" i="11" s="1"/>
  <c r="H340" i="11"/>
  <c r="X340" i="11" s="1"/>
  <c r="E356" i="11"/>
  <c r="I294" i="11"/>
  <c r="J295" i="11"/>
  <c r="Q295" i="11" s="1"/>
  <c r="J374" i="11"/>
  <c r="F304" i="11"/>
  <c r="AF304" i="11"/>
  <c r="AG304" i="11" s="1"/>
  <c r="F306" i="11"/>
  <c r="AF306" i="11"/>
  <c r="AG306" i="11"/>
  <c r="F312" i="11"/>
  <c r="AF312" i="11"/>
  <c r="AG312" i="11" s="1"/>
  <c r="H280" i="11"/>
  <c r="X280" i="11" s="1"/>
  <c r="H282" i="11"/>
  <c r="X282" i="11" s="1"/>
  <c r="H284" i="11"/>
  <c r="H286" i="11"/>
  <c r="X286" i="11" s="1"/>
  <c r="H288" i="11"/>
  <c r="X288" i="11" s="1"/>
  <c r="H290" i="11"/>
  <c r="X290" i="11" s="1"/>
  <c r="H292" i="11"/>
  <c r="F301" i="11"/>
  <c r="F285" i="11"/>
  <c r="AF285" i="11"/>
  <c r="AG285" i="11"/>
  <c r="F276" i="11"/>
  <c r="AF276" i="11"/>
  <c r="AG276" i="11" s="1"/>
  <c r="H356" i="11"/>
  <c r="X356" i="11" s="1"/>
  <c r="H328" i="11"/>
  <c r="X328" i="11" s="1"/>
  <c r="H357" i="11"/>
  <c r="X357" i="11" s="1"/>
  <c r="E358" i="11"/>
  <c r="I296" i="11"/>
  <c r="H358" i="11"/>
  <c r="X358" i="11" s="1"/>
  <c r="F283" i="11"/>
  <c r="AF283" i="11"/>
  <c r="AG283" i="11"/>
  <c r="I16" i="12"/>
  <c r="F280" i="11"/>
  <c r="AF280" i="11"/>
  <c r="AG280" i="11"/>
  <c r="F282" i="11"/>
  <c r="AF282" i="11"/>
  <c r="AG282" i="11"/>
  <c r="F286" i="11"/>
  <c r="AF286" i="11"/>
  <c r="AG286" i="11" s="1"/>
  <c r="F288" i="11"/>
  <c r="AF288" i="11"/>
  <c r="AG288" i="11"/>
  <c r="F292" i="11"/>
  <c r="F294" i="11"/>
  <c r="AF294" i="11"/>
  <c r="AG294" i="11" s="1"/>
  <c r="F296" i="11"/>
  <c r="AF296" i="11"/>
  <c r="AG296" i="11"/>
  <c r="H279" i="11"/>
  <c r="X279" i="11" s="1"/>
  <c r="H283" i="11"/>
  <c r="X283" i="11" s="1"/>
  <c r="H287" i="11"/>
  <c r="X287" i="11" s="1"/>
  <c r="H289" i="11"/>
  <c r="X289" i="11" s="1"/>
  <c r="H291" i="11"/>
  <c r="X291" i="11" s="1"/>
  <c r="F313" i="11"/>
  <c r="AF313" i="11"/>
  <c r="AG313" i="11"/>
  <c r="F305" i="11"/>
  <c r="F297" i="11"/>
  <c r="AF297" i="11"/>
  <c r="AG297" i="11" s="1"/>
  <c r="F289" i="11"/>
  <c r="AF289" i="11"/>
  <c r="AG289" i="11"/>
  <c r="F281" i="11"/>
  <c r="AF281" i="11"/>
  <c r="AG281" i="11"/>
  <c r="F24" i="14"/>
  <c r="H333" i="11"/>
  <c r="I208" i="11"/>
  <c r="E270" i="11"/>
  <c r="I212" i="11"/>
  <c r="E274" i="11"/>
  <c r="H367" i="11"/>
  <c r="H369" i="11"/>
  <c r="X369" i="11" s="1"/>
  <c r="H373" i="11"/>
  <c r="X373" i="11" s="1"/>
  <c r="H375" i="11"/>
  <c r="F299" i="11"/>
  <c r="AF299" i="11"/>
  <c r="AG299" i="11"/>
  <c r="H359" i="11"/>
  <c r="X359" i="11" s="1"/>
  <c r="Z359" i="11" s="1"/>
  <c r="H362" i="11"/>
  <c r="X362" i="11" s="1"/>
  <c r="H368" i="11"/>
  <c r="X368" i="11" s="1"/>
  <c r="H372" i="11"/>
  <c r="G24" i="14"/>
  <c r="AA12" i="13"/>
  <c r="S12" i="13"/>
  <c r="AC135" i="13"/>
  <c r="AC160" i="13"/>
  <c r="AC55" i="13"/>
  <c r="AC76" i="13"/>
  <c r="AC28" i="13"/>
  <c r="AC59" i="13"/>
  <c r="AC122" i="13"/>
  <c r="AC163" i="13"/>
  <c r="AC23" i="13"/>
  <c r="AC44" i="13"/>
  <c r="AC75" i="13"/>
  <c r="AC138" i="13"/>
  <c r="AC39" i="13"/>
  <c r="AC60" i="13"/>
  <c r="AC119" i="13"/>
  <c r="AC144" i="13"/>
  <c r="AC27" i="13"/>
  <c r="AC43" i="13"/>
  <c r="AC16" i="13"/>
  <c r="AC32" i="13"/>
  <c r="AC48" i="13"/>
  <c r="AC64" i="13"/>
  <c r="AC80" i="13"/>
  <c r="AC63" i="13"/>
  <c r="AC79" i="13"/>
  <c r="AC123" i="13"/>
  <c r="AC139" i="13"/>
  <c r="AC126" i="13"/>
  <c r="AC149" i="13"/>
  <c r="AC148" i="13"/>
  <c r="AC164" i="13"/>
  <c r="AC167" i="13"/>
  <c r="AC15" i="13"/>
  <c r="AC31" i="13"/>
  <c r="AC47" i="13"/>
  <c r="AC20" i="13"/>
  <c r="AC36" i="13"/>
  <c r="AC52" i="13"/>
  <c r="AC68" i="13"/>
  <c r="AC112" i="13"/>
  <c r="AC67" i="13"/>
  <c r="AC111" i="13"/>
  <c r="AC127" i="13"/>
  <c r="AC143" i="13"/>
  <c r="AC130" i="13"/>
  <c r="AC153" i="13"/>
  <c r="AC152" i="13"/>
  <c r="AC168" i="13"/>
  <c r="AC19" i="13"/>
  <c r="AC35" i="13"/>
  <c r="AC51" i="13"/>
  <c r="AC24" i="13"/>
  <c r="AC40" i="13"/>
  <c r="AC56" i="13"/>
  <c r="AC72" i="13"/>
  <c r="AC116" i="13"/>
  <c r="AC71" i="13"/>
  <c r="AC115" i="13"/>
  <c r="AC131" i="13"/>
  <c r="AC118" i="13"/>
  <c r="AC134" i="13"/>
  <c r="AC140" i="13"/>
  <c r="AC156" i="13"/>
  <c r="AC159" i="13"/>
  <c r="G25" i="14"/>
  <c r="G47" i="14"/>
  <c r="H14" i="14"/>
  <c r="I19" i="12"/>
  <c r="H38" i="16"/>
  <c r="K54" i="21"/>
  <c r="H40" i="14"/>
  <c r="H19" i="17"/>
  <c r="F29" i="14"/>
  <c r="F37" i="17"/>
  <c r="F40" i="17"/>
  <c r="F46" i="14"/>
  <c r="G45" i="14"/>
  <c r="H12" i="14"/>
  <c r="J50" i="14"/>
  <c r="K17" i="14"/>
  <c r="J48" i="14"/>
  <c r="K15" i="14"/>
  <c r="J49" i="14"/>
  <c r="K16" i="14"/>
  <c r="U147" i="13"/>
  <c r="U29" i="13"/>
  <c r="U46" i="13"/>
  <c r="U77" i="13"/>
  <c r="AC17" i="13"/>
  <c r="AC25" i="13"/>
  <c r="AC33" i="13"/>
  <c r="AC41" i="13"/>
  <c r="AC49" i="13"/>
  <c r="AC14" i="13"/>
  <c r="H23" i="14"/>
  <c r="AC22" i="13"/>
  <c r="AC30" i="13"/>
  <c r="AC38" i="13"/>
  <c r="AC46" i="13"/>
  <c r="AC54" i="13"/>
  <c r="AC62" i="13"/>
  <c r="AC70" i="13"/>
  <c r="AC78" i="13"/>
  <c r="AC114" i="13"/>
  <c r="AC61" i="13"/>
  <c r="AC69" i="13"/>
  <c r="AC77" i="13"/>
  <c r="AC113" i="13"/>
  <c r="AC121" i="13"/>
  <c r="AC129" i="13"/>
  <c r="AC137" i="13"/>
  <c r="AC145" i="13"/>
  <c r="AC124" i="13"/>
  <c r="AC132" i="13"/>
  <c r="AC147" i="13"/>
  <c r="AC155" i="13"/>
  <c r="AC146" i="13"/>
  <c r="AC154" i="13"/>
  <c r="AC162" i="13"/>
  <c r="AC157" i="13"/>
  <c r="AC165" i="13"/>
  <c r="U14" i="13"/>
  <c r="I34" i="14"/>
  <c r="U137" i="13"/>
  <c r="I61" i="21"/>
  <c r="I140" i="21"/>
  <c r="AC21" i="13"/>
  <c r="AC29" i="13"/>
  <c r="AC37" i="13"/>
  <c r="AC45" i="13"/>
  <c r="AC53" i="13"/>
  <c r="AC18" i="13"/>
  <c r="AC26" i="13"/>
  <c r="AC34" i="13"/>
  <c r="AC42" i="13"/>
  <c r="AC50" i="13"/>
  <c r="AC58" i="13"/>
  <c r="AC66" i="13"/>
  <c r="AC74" i="13"/>
  <c r="AC82" i="13"/>
  <c r="AC57" i="13"/>
  <c r="AC65" i="13"/>
  <c r="AC73" i="13"/>
  <c r="AC81" i="13"/>
  <c r="AC117" i="13"/>
  <c r="AC125" i="13"/>
  <c r="AC133" i="13"/>
  <c r="AC141" i="13"/>
  <c r="AC120" i="13"/>
  <c r="AC128" i="13"/>
  <c r="AC136" i="13"/>
  <c r="AC151" i="13"/>
  <c r="AC142" i="13"/>
  <c r="AC150" i="13"/>
  <c r="AC158" i="13"/>
  <c r="AC166" i="13"/>
  <c r="AC161" i="13"/>
  <c r="AC169" i="13"/>
  <c r="U78" i="13"/>
  <c r="U162" i="13"/>
  <c r="U87" i="13"/>
  <c r="U37" i="13"/>
  <c r="U22" i="13"/>
  <c r="U54" i="13"/>
  <c r="U114" i="13"/>
  <c r="U113" i="13"/>
  <c r="U145" i="13"/>
  <c r="U155" i="13"/>
  <c r="U157" i="13"/>
  <c r="U101" i="13"/>
  <c r="U45" i="13"/>
  <c r="U30" i="13"/>
  <c r="U62" i="13"/>
  <c r="U61" i="13"/>
  <c r="U121" i="13"/>
  <c r="U124" i="13"/>
  <c r="U146" i="13"/>
  <c r="U165" i="13"/>
  <c r="U95" i="13"/>
  <c r="U89" i="13"/>
  <c r="U21" i="13"/>
  <c r="U53" i="13"/>
  <c r="U38" i="13"/>
  <c r="U70" i="13"/>
  <c r="U69" i="13"/>
  <c r="U129" i="13"/>
  <c r="U132" i="13"/>
  <c r="U154" i="13"/>
  <c r="U106" i="13"/>
  <c r="U92" i="13"/>
  <c r="U15" i="13"/>
  <c r="U23" i="13"/>
  <c r="U31" i="13"/>
  <c r="U39" i="13"/>
  <c r="U47" i="13"/>
  <c r="U55" i="13"/>
  <c r="U16" i="13"/>
  <c r="U24" i="13"/>
  <c r="U32" i="13"/>
  <c r="U40" i="13"/>
  <c r="U48" i="13"/>
  <c r="U56" i="13"/>
  <c r="U64" i="13"/>
  <c r="U72" i="13"/>
  <c r="U80" i="13"/>
  <c r="U116" i="13"/>
  <c r="U63" i="13"/>
  <c r="U71" i="13"/>
  <c r="U79" i="13"/>
  <c r="U115" i="13"/>
  <c r="U123" i="13"/>
  <c r="U131" i="13"/>
  <c r="U139" i="13"/>
  <c r="U118" i="13"/>
  <c r="U126" i="13"/>
  <c r="U134" i="13"/>
  <c r="U149" i="13"/>
  <c r="U140" i="13"/>
  <c r="U148" i="13"/>
  <c r="U156" i="13"/>
  <c r="U164" i="13"/>
  <c r="U159" i="13"/>
  <c r="U167" i="13"/>
  <c r="U110" i="13"/>
  <c r="U96" i="13"/>
  <c r="U90" i="13"/>
  <c r="U102" i="13"/>
  <c r="U99" i="13"/>
  <c r="U83" i="13"/>
  <c r="U107" i="13"/>
  <c r="U17" i="13"/>
  <c r="U25" i="13"/>
  <c r="U33" i="13"/>
  <c r="U41" i="13"/>
  <c r="U49" i="13"/>
  <c r="V8" i="13"/>
  <c r="V93" i="13"/>
  <c r="U18" i="13"/>
  <c r="U26" i="13"/>
  <c r="U34" i="13"/>
  <c r="U42" i="13"/>
  <c r="U50" i="13"/>
  <c r="U58" i="13"/>
  <c r="U66" i="13"/>
  <c r="U74" i="13"/>
  <c r="U82" i="13"/>
  <c r="U57" i="13"/>
  <c r="U65" i="13"/>
  <c r="U73" i="13"/>
  <c r="U81" i="13"/>
  <c r="U117" i="13"/>
  <c r="U125" i="13"/>
  <c r="U133" i="13"/>
  <c r="U141" i="13"/>
  <c r="U120" i="13"/>
  <c r="U128" i="13"/>
  <c r="U136" i="13"/>
  <c r="U151" i="13"/>
  <c r="U142" i="13"/>
  <c r="U150" i="13"/>
  <c r="U158" i="13"/>
  <c r="U166" i="13"/>
  <c r="U161" i="13"/>
  <c r="U169" i="13"/>
  <c r="U94" i="13"/>
  <c r="U88" i="13"/>
  <c r="U109" i="13"/>
  <c r="U103" i="13"/>
  <c r="U98" i="13"/>
  <c r="U97" i="13"/>
  <c r="U91" i="13"/>
  <c r="U19" i="13"/>
  <c r="U27" i="13"/>
  <c r="U35" i="13"/>
  <c r="U43" i="13"/>
  <c r="U51" i="13"/>
  <c r="AD8" i="13"/>
  <c r="AD83" i="13"/>
  <c r="U20" i="13"/>
  <c r="U28" i="13"/>
  <c r="U36" i="13"/>
  <c r="U44" i="13"/>
  <c r="U52" i="13"/>
  <c r="U60" i="13"/>
  <c r="U68" i="13"/>
  <c r="U76" i="13"/>
  <c r="U112" i="13"/>
  <c r="U59" i="13"/>
  <c r="U67" i="13"/>
  <c r="U75" i="13"/>
  <c r="U111" i="13"/>
  <c r="U119" i="13"/>
  <c r="U127" i="13"/>
  <c r="U135" i="13"/>
  <c r="U143" i="13"/>
  <c r="U122" i="13"/>
  <c r="U130" i="13"/>
  <c r="U138" i="13"/>
  <c r="U153" i="13"/>
  <c r="U144" i="13"/>
  <c r="U152" i="13"/>
  <c r="U160" i="13"/>
  <c r="U168" i="13"/>
  <c r="U163" i="13"/>
  <c r="U86" i="13"/>
  <c r="U84" i="13"/>
  <c r="U100" i="13"/>
  <c r="U93" i="13"/>
  <c r="U105" i="13"/>
  <c r="U85" i="13"/>
  <c r="AC95" i="13"/>
  <c r="AC102" i="13"/>
  <c r="P373" i="11"/>
  <c r="Q347" i="11"/>
  <c r="P365" i="11"/>
  <c r="Q365" i="11"/>
  <c r="R365" i="11"/>
  <c r="S365" i="11" s="1"/>
  <c r="P293" i="11"/>
  <c r="P295" i="11"/>
  <c r="R295" i="11"/>
  <c r="Q341" i="11"/>
  <c r="R341" i="11"/>
  <c r="S341" i="11" s="1"/>
  <c r="P272" i="11"/>
  <c r="Q272" i="11"/>
  <c r="R272" i="11"/>
  <c r="S272" i="11" s="1"/>
  <c r="P351" i="11"/>
  <c r="P288" i="11"/>
  <c r="Q288" i="11"/>
  <c r="S288" i="11" s="1"/>
  <c r="R288" i="11"/>
  <c r="P277" i="11"/>
  <c r="Q277" i="11"/>
  <c r="R277" i="11"/>
  <c r="P273" i="11"/>
  <c r="Q273" i="11"/>
  <c r="R273" i="11"/>
  <c r="P269" i="11"/>
  <c r="Q269" i="11"/>
  <c r="R269" i="11"/>
  <c r="S269" i="11" s="1"/>
  <c r="P265" i="11"/>
  <c r="Q265" i="11"/>
  <c r="S265" i="11" s="1"/>
  <c r="R265" i="11"/>
  <c r="P313" i="11"/>
  <c r="R313" i="11"/>
  <c r="Q313" i="11"/>
  <c r="S313" i="11" s="1"/>
  <c r="P362" i="11"/>
  <c r="R362" i="11"/>
  <c r="S362" i="11" s="1"/>
  <c r="Q362" i="11"/>
  <c r="P285" i="11"/>
  <c r="Q285" i="11"/>
  <c r="R285" i="11"/>
  <c r="S285" i="11" s="1"/>
  <c r="P279" i="11"/>
  <c r="R279" i="11"/>
  <c r="S279" i="11" s="1"/>
  <c r="Q279" i="11"/>
  <c r="P343" i="11"/>
  <c r="Q343" i="11"/>
  <c r="R343" i="11"/>
  <c r="P370" i="11"/>
  <c r="P349" i="11"/>
  <c r="Q349" i="11"/>
  <c r="S349" i="11" s="1"/>
  <c r="R349" i="11"/>
  <c r="P354" i="11"/>
  <c r="R354" i="11"/>
  <c r="Q354" i="11"/>
  <c r="S354" i="11" s="1"/>
  <c r="P266" i="11"/>
  <c r="Q266" i="11"/>
  <c r="S266" i="11" s="1"/>
  <c r="R367" i="11"/>
  <c r="P359" i="11"/>
  <c r="Q359" i="11"/>
  <c r="R359" i="11"/>
  <c r="P369" i="11"/>
  <c r="Q369" i="11"/>
  <c r="R369" i="11"/>
  <c r="S369" i="11" s="1"/>
  <c r="P276" i="11"/>
  <c r="Q276" i="11"/>
  <c r="R276" i="11"/>
  <c r="P281" i="11"/>
  <c r="Q281" i="11"/>
  <c r="S281" i="11" s="1"/>
  <c r="R281" i="11"/>
  <c r="P287" i="11"/>
  <c r="R287" i="11"/>
  <c r="Q287" i="11"/>
  <c r="S287" i="11" s="1"/>
  <c r="P271" i="11"/>
  <c r="R271" i="11"/>
  <c r="Q271" i="11"/>
  <c r="S271" i="11" s="1"/>
  <c r="R267" i="11"/>
  <c r="Q267" i="11"/>
  <c r="P360" i="11"/>
  <c r="P364" i="11"/>
  <c r="R364" i="11"/>
  <c r="Q364" i="11"/>
  <c r="S364" i="11" s="1"/>
  <c r="AC99" i="13"/>
  <c r="AC107" i="13"/>
  <c r="AC104" i="13"/>
  <c r="AC94" i="13"/>
  <c r="AC110" i="13"/>
  <c r="AC83" i="13"/>
  <c r="AC106" i="13"/>
  <c r="AC91" i="13"/>
  <c r="AC87" i="13"/>
  <c r="AC89" i="13"/>
  <c r="AC96" i="13"/>
  <c r="AC86" i="13"/>
  <c r="AC105" i="13"/>
  <c r="AC90" i="13"/>
  <c r="AC88" i="13"/>
  <c r="AC108" i="13"/>
  <c r="AC92" i="13"/>
  <c r="AC103" i="13"/>
  <c r="AC109" i="13"/>
  <c r="AC97" i="13"/>
  <c r="AC101" i="13"/>
  <c r="AC85" i="13"/>
  <c r="AC100" i="13"/>
  <c r="AC84" i="13"/>
  <c r="AC93" i="13"/>
  <c r="T12" i="13"/>
  <c r="J61" i="21"/>
  <c r="G13" i="14"/>
  <c r="G46" i="14"/>
  <c r="AB178" i="11"/>
  <c r="AB155" i="11"/>
  <c r="I367" i="11"/>
  <c r="AC279" i="11"/>
  <c r="AA311" i="11"/>
  <c r="Z311" i="11"/>
  <c r="J326" i="11"/>
  <c r="N264" i="11"/>
  <c r="Z224" i="11"/>
  <c r="AA224" i="11"/>
  <c r="J416" i="11"/>
  <c r="N354" i="11"/>
  <c r="AC222" i="11"/>
  <c r="Z266" i="11"/>
  <c r="AA266" i="11"/>
  <c r="Z222" i="11"/>
  <c r="AB222" i="11" s="1"/>
  <c r="AA222" i="11"/>
  <c r="AC311" i="11"/>
  <c r="AC285" i="11"/>
  <c r="AA268" i="11"/>
  <c r="AB268" i="11" s="1"/>
  <c r="AE373" i="11"/>
  <c r="I293" i="11"/>
  <c r="AE328" i="11"/>
  <c r="I361" i="11"/>
  <c r="I286" i="11"/>
  <c r="AE286" i="11"/>
  <c r="Z218" i="11"/>
  <c r="AB218" i="11" s="1"/>
  <c r="AA218" i="11"/>
  <c r="F335" i="11"/>
  <c r="AF273" i="11"/>
  <c r="AG273" i="11"/>
  <c r="AC298" i="11"/>
  <c r="AC202" i="11"/>
  <c r="F327" i="11"/>
  <c r="AF265" i="11"/>
  <c r="AG265" i="11" s="1"/>
  <c r="AA297" i="11"/>
  <c r="Z297" i="11"/>
  <c r="F331" i="11"/>
  <c r="AF269" i="11"/>
  <c r="AG269" i="11"/>
  <c r="I371" i="11"/>
  <c r="AE291" i="11"/>
  <c r="AE356" i="11"/>
  <c r="I292" i="11"/>
  <c r="I284" i="11"/>
  <c r="N374" i="11"/>
  <c r="AC374" i="11" s="1"/>
  <c r="AC225" i="11"/>
  <c r="Z217" i="11"/>
  <c r="AB217" i="11" s="1"/>
  <c r="J411" i="11"/>
  <c r="N349" i="11"/>
  <c r="J403" i="11"/>
  <c r="N341" i="11"/>
  <c r="AC341" i="11" s="1"/>
  <c r="AC281" i="11"/>
  <c r="Z307" i="11"/>
  <c r="AA307" i="11"/>
  <c r="Z271" i="11"/>
  <c r="AA271" i="11"/>
  <c r="AE270" i="11"/>
  <c r="J339" i="11"/>
  <c r="N277" i="11"/>
  <c r="AC277" i="11" s="1"/>
  <c r="J335" i="11"/>
  <c r="N273" i="11"/>
  <c r="J333" i="11"/>
  <c r="N271" i="11"/>
  <c r="J331" i="11"/>
  <c r="N269" i="11"/>
  <c r="AC269" i="11" s="1"/>
  <c r="J329" i="11"/>
  <c r="N267" i="11"/>
  <c r="J327" i="11"/>
  <c r="N265" i="11"/>
  <c r="F328" i="11"/>
  <c r="AF266" i="11"/>
  <c r="AG266" i="11"/>
  <c r="Z232" i="11"/>
  <c r="AA232" i="11"/>
  <c r="F339" i="11"/>
  <c r="AF277" i="11"/>
  <c r="AG277" i="11"/>
  <c r="AA278" i="11"/>
  <c r="Z278" i="11"/>
  <c r="J375" i="11"/>
  <c r="N313" i="11"/>
  <c r="AC204" i="11"/>
  <c r="Z208" i="11"/>
  <c r="AA208" i="11"/>
  <c r="Z227" i="11"/>
  <c r="AA227" i="11"/>
  <c r="AB227" i="11" s="1"/>
  <c r="J421" i="11"/>
  <c r="N359" i="11"/>
  <c r="J426" i="11"/>
  <c r="N364" i="11"/>
  <c r="AC223" i="11"/>
  <c r="AC220" i="11"/>
  <c r="AA229" i="11"/>
  <c r="AB229" i="11" s="1"/>
  <c r="AC307" i="11"/>
  <c r="AC226" i="11"/>
  <c r="J424" i="11"/>
  <c r="N362" i="11"/>
  <c r="AA295" i="11"/>
  <c r="Z295" i="11"/>
  <c r="AE375" i="11"/>
  <c r="AE287" i="11"/>
  <c r="AE279" i="11"/>
  <c r="AE357" i="11"/>
  <c r="AE288" i="11"/>
  <c r="I280" i="11"/>
  <c r="AE280" i="11"/>
  <c r="F360" i="11"/>
  <c r="AF298" i="11"/>
  <c r="AG298" i="11" s="1"/>
  <c r="J432" i="11"/>
  <c r="N370" i="11"/>
  <c r="AC219" i="11"/>
  <c r="Z251" i="11"/>
  <c r="AA251" i="11"/>
  <c r="AC287" i="11"/>
  <c r="AC211" i="11"/>
  <c r="AC251" i="11"/>
  <c r="AC210" i="11"/>
  <c r="N367" i="11"/>
  <c r="F333" i="11"/>
  <c r="AF271" i="11"/>
  <c r="AG271" i="11"/>
  <c r="AC303" i="11"/>
  <c r="AE358" i="11"/>
  <c r="Z300" i="11"/>
  <c r="AB300" i="11" s="1"/>
  <c r="AC215" i="11"/>
  <c r="AC205" i="11"/>
  <c r="AA306" i="11"/>
  <c r="Z306" i="11"/>
  <c r="AC305" i="11"/>
  <c r="AC310" i="11"/>
  <c r="AC302" i="11"/>
  <c r="AA221" i="11"/>
  <c r="AB221" i="11" s="1"/>
  <c r="J435" i="11"/>
  <c r="J431" i="11"/>
  <c r="N369" i="11"/>
  <c r="J427" i="11"/>
  <c r="N365" i="11"/>
  <c r="F329" i="11"/>
  <c r="AF267" i="11"/>
  <c r="AG267" i="11"/>
  <c r="AE368" i="11"/>
  <c r="AE363" i="11"/>
  <c r="AE359" i="11"/>
  <c r="AE369" i="11"/>
  <c r="I289" i="11"/>
  <c r="AE289" i="11"/>
  <c r="AE290" i="11"/>
  <c r="AE282" i="11"/>
  <c r="J357" i="11"/>
  <c r="N295" i="11"/>
  <c r="AE340" i="11"/>
  <c r="AC217" i="11"/>
  <c r="AC231" i="11"/>
  <c r="Z225" i="11"/>
  <c r="AB225" i="11" s="1"/>
  <c r="AA296" i="11"/>
  <c r="AB296" i="11" s="1"/>
  <c r="AA226" i="11"/>
  <c r="Z226" i="11"/>
  <c r="AE301" i="11"/>
  <c r="J405" i="11"/>
  <c r="N343" i="11"/>
  <c r="J350" i="11"/>
  <c r="R350" i="11" s="1"/>
  <c r="N288" i="11"/>
  <c r="AC209" i="11"/>
  <c r="AC207" i="11"/>
  <c r="AC203" i="11"/>
  <c r="AC292" i="11"/>
  <c r="J328" i="11"/>
  <c r="N266" i="11"/>
  <c r="J334" i="11"/>
  <c r="N272" i="11"/>
  <c r="AA294" i="11"/>
  <c r="Z294" i="11"/>
  <c r="AA228" i="11"/>
  <c r="Z228" i="11"/>
  <c r="AC227" i="11"/>
  <c r="AC297" i="11"/>
  <c r="Z233" i="11"/>
  <c r="AB233" i="11" s="1"/>
  <c r="Z305" i="11"/>
  <c r="AA305" i="11"/>
  <c r="AC230" i="11"/>
  <c r="J338" i="11"/>
  <c r="N276" i="11"/>
  <c r="Z239" i="11"/>
  <c r="AA239" i="11"/>
  <c r="AB239" i="11" s="1"/>
  <c r="AC233" i="11"/>
  <c r="AB12" i="13"/>
  <c r="I310" i="11"/>
  <c r="I302" i="11"/>
  <c r="I297" i="11"/>
  <c r="I304" i="11"/>
  <c r="F353" i="11"/>
  <c r="AF353" i="11"/>
  <c r="AG353" i="11"/>
  <c r="F357" i="11"/>
  <c r="F365" i="11"/>
  <c r="AF365" i="11"/>
  <c r="AG365" i="11"/>
  <c r="I311" i="11"/>
  <c r="I307" i="11"/>
  <c r="I303" i="11"/>
  <c r="I275" i="11"/>
  <c r="I308" i="11"/>
  <c r="I282" i="11"/>
  <c r="F349" i="11"/>
  <c r="AF349" i="11"/>
  <c r="AG349" i="11"/>
  <c r="I306" i="11"/>
  <c r="F361" i="11"/>
  <c r="H435" i="11"/>
  <c r="H431" i="11"/>
  <c r="X431" i="11" s="1"/>
  <c r="H425" i="11"/>
  <c r="X425" i="11" s="1"/>
  <c r="I274" i="11"/>
  <c r="E336" i="11"/>
  <c r="I270" i="11"/>
  <c r="E332" i="11"/>
  <c r="H395" i="11"/>
  <c r="F343" i="11"/>
  <c r="F351" i="11"/>
  <c r="AF351" i="11"/>
  <c r="AG351" i="11" s="1"/>
  <c r="F359" i="11"/>
  <c r="AF359" i="11"/>
  <c r="AG359" i="11"/>
  <c r="F375" i="11"/>
  <c r="F358" i="11"/>
  <c r="AF358" i="11"/>
  <c r="AG358" i="11" s="1"/>
  <c r="F350" i="11"/>
  <c r="AF350" i="11"/>
  <c r="AG350" i="11"/>
  <c r="F342" i="11"/>
  <c r="AF342" i="11"/>
  <c r="AG342" i="11" s="1"/>
  <c r="J16" i="12"/>
  <c r="F345" i="11"/>
  <c r="AF345" i="11"/>
  <c r="AG345" i="11" s="1"/>
  <c r="H419" i="11"/>
  <c r="X419" i="11" s="1"/>
  <c r="H418" i="11"/>
  <c r="X418" i="11" s="1"/>
  <c r="H352" i="11"/>
  <c r="X352" i="11" s="1"/>
  <c r="H350" i="11"/>
  <c r="H348" i="11"/>
  <c r="X348" i="11" s="1"/>
  <c r="H344" i="11"/>
  <c r="X344" i="11" s="1"/>
  <c r="H342" i="11"/>
  <c r="E418" i="11"/>
  <c r="I356" i="11"/>
  <c r="H430" i="11"/>
  <c r="X430" i="11" s="1"/>
  <c r="H424" i="11"/>
  <c r="X424" i="11" s="1"/>
  <c r="H421" i="11"/>
  <c r="X421" i="11" s="1"/>
  <c r="H353" i="11"/>
  <c r="X353" i="11" s="1"/>
  <c r="H351" i="11"/>
  <c r="H349" i="11"/>
  <c r="X349" i="11" s="1"/>
  <c r="H345" i="11"/>
  <c r="X345" i="11" s="1"/>
  <c r="H341" i="11"/>
  <c r="X341" i="11" s="1"/>
  <c r="F356" i="11"/>
  <c r="AF356" i="11"/>
  <c r="AG356" i="11"/>
  <c r="F348" i="11"/>
  <c r="AF348" i="11" s="1"/>
  <c r="AG348" i="11" s="1"/>
  <c r="F344" i="11"/>
  <c r="AF344" i="11"/>
  <c r="AG344" i="11" s="1"/>
  <c r="H420" i="11"/>
  <c r="X420" i="11" s="1"/>
  <c r="E420" i="11"/>
  <c r="I358" i="11"/>
  <c r="H390" i="11"/>
  <c r="X390" i="11" s="1"/>
  <c r="F338" i="11"/>
  <c r="AF338" i="11"/>
  <c r="AG338" i="11" s="1"/>
  <c r="F347" i="11"/>
  <c r="AF347" i="11"/>
  <c r="AG347" i="11" s="1"/>
  <c r="F374" i="11"/>
  <c r="AF374" i="11"/>
  <c r="AG374" i="11" s="1"/>
  <c r="F368" i="11"/>
  <c r="F366" i="11"/>
  <c r="AF366" i="11"/>
  <c r="AG366" i="11" s="1"/>
  <c r="H402" i="11"/>
  <c r="X402" i="11" s="1"/>
  <c r="E392" i="11"/>
  <c r="I330" i="11"/>
  <c r="I35" i="14"/>
  <c r="L55" i="21"/>
  <c r="H24" i="14"/>
  <c r="V73" i="13"/>
  <c r="AD75" i="13"/>
  <c r="V132" i="13"/>
  <c r="AD22" i="13"/>
  <c r="AD161" i="13"/>
  <c r="V159" i="13"/>
  <c r="G29" i="14"/>
  <c r="AD136" i="13"/>
  <c r="AD54" i="13"/>
  <c r="V52" i="13"/>
  <c r="I36" i="14"/>
  <c r="L56" i="21"/>
  <c r="H25" i="14"/>
  <c r="H47" i="14"/>
  <c r="I14" i="14"/>
  <c r="J19" i="12"/>
  <c r="I38" i="16"/>
  <c r="AD35" i="13"/>
  <c r="AD131" i="13"/>
  <c r="V33" i="13"/>
  <c r="V127" i="13"/>
  <c r="V168" i="13"/>
  <c r="AD30" i="13"/>
  <c r="AD68" i="13"/>
  <c r="V14" i="13"/>
  <c r="J34" i="14"/>
  <c r="M54" i="21"/>
  <c r="V64" i="13"/>
  <c r="AD32" i="13"/>
  <c r="AD43" i="13"/>
  <c r="AD76" i="13"/>
  <c r="AD146" i="13"/>
  <c r="V22" i="13"/>
  <c r="V41" i="13"/>
  <c r="V72" i="13"/>
  <c r="V135" i="13"/>
  <c r="AD18" i="13"/>
  <c r="AD46" i="13"/>
  <c r="AD67" i="13"/>
  <c r="AD128" i="13"/>
  <c r="AD153" i="13"/>
  <c r="V44" i="13"/>
  <c r="V65" i="13"/>
  <c r="V124" i="13"/>
  <c r="V151" i="13"/>
  <c r="V91" i="13"/>
  <c r="AD34" i="13"/>
  <c r="AD111" i="13"/>
  <c r="AD154" i="13"/>
  <c r="V17" i="13"/>
  <c r="V80" i="13"/>
  <c r="V167" i="13"/>
  <c r="AD107" i="13"/>
  <c r="AD93" i="13"/>
  <c r="AD96" i="13"/>
  <c r="AD98" i="13"/>
  <c r="AD84" i="13"/>
  <c r="AD168" i="13"/>
  <c r="AD160" i="13"/>
  <c r="AD167" i="13"/>
  <c r="AD159" i="13"/>
  <c r="AD151" i="13"/>
  <c r="AD143" i="13"/>
  <c r="AD152" i="13"/>
  <c r="AD137" i="13"/>
  <c r="AD129" i="13"/>
  <c r="AD121" i="13"/>
  <c r="AD142" i="13"/>
  <c r="AD134" i="13"/>
  <c r="AD126" i="13"/>
  <c r="AD118" i="13"/>
  <c r="AD82" i="13"/>
  <c r="AD74" i="13"/>
  <c r="AD66" i="13"/>
  <c r="AD58" i="13"/>
  <c r="AD81" i="13"/>
  <c r="AD73" i="13"/>
  <c r="AD65" i="13"/>
  <c r="AD57" i="13"/>
  <c r="AD49" i="13"/>
  <c r="AD41" i="13"/>
  <c r="AD33" i="13"/>
  <c r="AD25" i="13"/>
  <c r="AD17" i="13"/>
  <c r="AD52" i="13"/>
  <c r="AD44" i="13"/>
  <c r="AD36" i="13"/>
  <c r="AD28" i="13"/>
  <c r="AD20" i="13"/>
  <c r="AD135" i="13"/>
  <c r="AD140" i="13"/>
  <c r="AD124" i="13"/>
  <c r="AD116" i="13"/>
  <c r="AD72" i="13"/>
  <c r="AD64" i="13"/>
  <c r="AD79" i="13"/>
  <c r="AD71" i="13"/>
  <c r="AD63" i="13"/>
  <c r="AD47" i="13"/>
  <c r="AD39" i="13"/>
  <c r="AD23" i="13"/>
  <c r="AD15" i="13"/>
  <c r="AD42" i="13"/>
  <c r="AD90" i="13"/>
  <c r="AD94" i="13"/>
  <c r="AD97" i="13"/>
  <c r="AD99" i="13"/>
  <c r="AD166" i="13"/>
  <c r="AD158" i="13"/>
  <c r="AD165" i="13"/>
  <c r="AD157" i="13"/>
  <c r="AD149" i="13"/>
  <c r="AD141" i="13"/>
  <c r="AD150" i="13"/>
  <c r="AD127" i="13"/>
  <c r="AD119" i="13"/>
  <c r="AD132" i="13"/>
  <c r="AD80" i="13"/>
  <c r="AD115" i="13"/>
  <c r="AD55" i="13"/>
  <c r="AD31" i="13"/>
  <c r="AD50" i="13"/>
  <c r="AD109" i="13"/>
  <c r="AD104" i="13"/>
  <c r="AD91" i="13"/>
  <c r="AD164" i="13"/>
  <c r="AD156" i="13"/>
  <c r="AD163" i="13"/>
  <c r="AD155" i="13"/>
  <c r="AD147" i="13"/>
  <c r="AD139" i="13"/>
  <c r="AD148" i="13"/>
  <c r="AD133" i="13"/>
  <c r="AD125" i="13"/>
  <c r="AD117" i="13"/>
  <c r="AD138" i="13"/>
  <c r="AD130" i="13"/>
  <c r="AD122" i="13"/>
  <c r="AD114" i="13"/>
  <c r="AD78" i="13"/>
  <c r="AD70" i="13"/>
  <c r="AD62" i="13"/>
  <c r="AD113" i="13"/>
  <c r="AD77" i="13"/>
  <c r="AD69" i="13"/>
  <c r="AD61" i="13"/>
  <c r="AD53" i="13"/>
  <c r="AD45" i="13"/>
  <c r="AD37" i="13"/>
  <c r="AD29" i="13"/>
  <c r="AD21" i="13"/>
  <c r="AD56" i="13"/>
  <c r="AD48" i="13"/>
  <c r="AD40" i="13"/>
  <c r="W8" i="13"/>
  <c r="W14" i="13"/>
  <c r="K34" i="14"/>
  <c r="V85" i="13"/>
  <c r="V99" i="13"/>
  <c r="V106" i="13"/>
  <c r="V166" i="13"/>
  <c r="V158" i="13"/>
  <c r="V165" i="13"/>
  <c r="V157" i="13"/>
  <c r="V149" i="13"/>
  <c r="V141" i="13"/>
  <c r="V150" i="13"/>
  <c r="V133" i="13"/>
  <c r="V125" i="13"/>
  <c r="V146" i="13"/>
  <c r="V138" i="13"/>
  <c r="V130" i="13"/>
  <c r="V122" i="13"/>
  <c r="V114" i="13"/>
  <c r="V78" i="13"/>
  <c r="V70" i="13"/>
  <c r="V62" i="13"/>
  <c r="V115" i="13"/>
  <c r="V79" i="13"/>
  <c r="V71" i="13"/>
  <c r="V63" i="13"/>
  <c r="V55" i="13"/>
  <c r="V47" i="13"/>
  <c r="V39" i="13"/>
  <c r="V31" i="13"/>
  <c r="V23" i="13"/>
  <c r="V15" i="13"/>
  <c r="V50" i="13"/>
  <c r="V42" i="13"/>
  <c r="V34" i="13"/>
  <c r="V26" i="13"/>
  <c r="V20" i="13"/>
  <c r="V86" i="13"/>
  <c r="V97" i="13"/>
  <c r="V92" i="13"/>
  <c r="V164" i="13"/>
  <c r="V156" i="13"/>
  <c r="V163" i="13"/>
  <c r="V155" i="13"/>
  <c r="V147" i="13"/>
  <c r="V139" i="13"/>
  <c r="V148" i="13"/>
  <c r="V131" i="13"/>
  <c r="V123" i="13"/>
  <c r="V144" i="13"/>
  <c r="V136" i="13"/>
  <c r="V128" i="13"/>
  <c r="V120" i="13"/>
  <c r="V112" i="13"/>
  <c r="V76" i="13"/>
  <c r="V68" i="13"/>
  <c r="V60" i="13"/>
  <c r="V113" i="13"/>
  <c r="V77" i="13"/>
  <c r="V69" i="13"/>
  <c r="V61" i="13"/>
  <c r="V53" i="13"/>
  <c r="V45" i="13"/>
  <c r="V37" i="13"/>
  <c r="V29" i="13"/>
  <c r="V21" i="13"/>
  <c r="V56" i="13"/>
  <c r="V48" i="13"/>
  <c r="V40" i="13"/>
  <c r="V32" i="13"/>
  <c r="V24" i="13"/>
  <c r="V18" i="13"/>
  <c r="V107" i="13"/>
  <c r="V88" i="13"/>
  <c r="V89" i="13"/>
  <c r="V84" i="13"/>
  <c r="V162" i="13"/>
  <c r="V169" i="13"/>
  <c r="V161" i="13"/>
  <c r="V153" i="13"/>
  <c r="V145" i="13"/>
  <c r="V154" i="13"/>
  <c r="V137" i="13"/>
  <c r="V129" i="13"/>
  <c r="V121" i="13"/>
  <c r="V142" i="13"/>
  <c r="V134" i="13"/>
  <c r="V126" i="13"/>
  <c r="V118" i="13"/>
  <c r="V82" i="13"/>
  <c r="V74" i="13"/>
  <c r="V66" i="13"/>
  <c r="V58" i="13"/>
  <c r="V111" i="13"/>
  <c r="V75" i="13"/>
  <c r="V67" i="13"/>
  <c r="V59" i="13"/>
  <c r="V51" i="13"/>
  <c r="V43" i="13"/>
  <c r="V35" i="13"/>
  <c r="V27" i="13"/>
  <c r="V19" i="13"/>
  <c r="V54" i="13"/>
  <c r="V46" i="13"/>
  <c r="V38" i="13"/>
  <c r="V30" i="13"/>
  <c r="AE8" i="13"/>
  <c r="AE104" i="13"/>
  <c r="V16" i="13"/>
  <c r="J36" i="14"/>
  <c r="M56" i="21"/>
  <c r="AD14" i="13"/>
  <c r="I23" i="14"/>
  <c r="AD24" i="13"/>
  <c r="AD19" i="13"/>
  <c r="AD51" i="13"/>
  <c r="AD112" i="13"/>
  <c r="AD144" i="13"/>
  <c r="AD169" i="13"/>
  <c r="V28" i="13"/>
  <c r="V49" i="13"/>
  <c r="V81" i="13"/>
  <c r="V140" i="13"/>
  <c r="V152" i="13"/>
  <c r="AD16" i="13"/>
  <c r="I25" i="14"/>
  <c r="AD26" i="13"/>
  <c r="AD38" i="13"/>
  <c r="AD27" i="13"/>
  <c r="AD59" i="13"/>
  <c r="AD60" i="13"/>
  <c r="AD120" i="13"/>
  <c r="AD123" i="13"/>
  <c r="AD145" i="13"/>
  <c r="AD162" i="13"/>
  <c r="V36" i="13"/>
  <c r="V25" i="13"/>
  <c r="V57" i="13"/>
  <c r="V117" i="13"/>
  <c r="V116" i="13"/>
  <c r="V119" i="13"/>
  <c r="V143" i="13"/>
  <c r="V160" i="13"/>
  <c r="V108" i="13"/>
  <c r="AD103" i="13"/>
  <c r="V105" i="13"/>
  <c r="AD106" i="13"/>
  <c r="H45" i="14"/>
  <c r="I12" i="14"/>
  <c r="I40" i="14"/>
  <c r="I19" i="17"/>
  <c r="K48" i="14"/>
  <c r="L15" i="14"/>
  <c r="K49" i="14"/>
  <c r="L16" i="14"/>
  <c r="K50" i="14"/>
  <c r="L17" i="14"/>
  <c r="L54" i="21"/>
  <c r="I152" i="21"/>
  <c r="F22" i="15"/>
  <c r="F25" i="15"/>
  <c r="F27" i="15"/>
  <c r="F40" i="15"/>
  <c r="G32" i="16"/>
  <c r="I168" i="21"/>
  <c r="W166" i="13"/>
  <c r="V100" i="13"/>
  <c r="V101" i="13"/>
  <c r="V104" i="13"/>
  <c r="V83" i="13"/>
  <c r="V95" i="13"/>
  <c r="V102" i="13"/>
  <c r="V103" i="13"/>
  <c r="AD86" i="13"/>
  <c r="AD87" i="13"/>
  <c r="AD101" i="13"/>
  <c r="AD85" i="13"/>
  <c r="AD100" i="13"/>
  <c r="AD108" i="13"/>
  <c r="AD105" i="13"/>
  <c r="V109" i="13"/>
  <c r="V94" i="13"/>
  <c r="V110" i="13"/>
  <c r="V87" i="13"/>
  <c r="V90" i="13"/>
  <c r="V98" i="13"/>
  <c r="V96" i="13"/>
  <c r="AD92" i="13"/>
  <c r="AD95" i="13"/>
  <c r="AD89" i="13"/>
  <c r="AD88" i="13"/>
  <c r="AD102" i="13"/>
  <c r="AD110" i="13"/>
  <c r="W139" i="13"/>
  <c r="X8" i="13"/>
  <c r="X108" i="13"/>
  <c r="U12" i="13"/>
  <c r="Q328" i="11"/>
  <c r="P416" i="11"/>
  <c r="P357" i="11"/>
  <c r="P427" i="11"/>
  <c r="R427" i="11"/>
  <c r="Q427" i="11"/>
  <c r="P426" i="11"/>
  <c r="Q426" i="11"/>
  <c r="R426" i="11"/>
  <c r="P421" i="11"/>
  <c r="R421" i="11"/>
  <c r="Q421" i="11"/>
  <c r="P375" i="11"/>
  <c r="Q375" i="11"/>
  <c r="R375" i="11"/>
  <c r="P329" i="11"/>
  <c r="Q329" i="11"/>
  <c r="R329" i="11"/>
  <c r="P333" i="11"/>
  <c r="Q333" i="11"/>
  <c r="R333" i="11"/>
  <c r="P432" i="11"/>
  <c r="Q432" i="11"/>
  <c r="R432" i="11"/>
  <c r="P424" i="11"/>
  <c r="Q424" i="11"/>
  <c r="R424" i="11"/>
  <c r="P403" i="11"/>
  <c r="R403" i="11"/>
  <c r="Q403" i="11"/>
  <c r="P334" i="11"/>
  <c r="R334" i="11"/>
  <c r="Q334" i="11"/>
  <c r="P350" i="11"/>
  <c r="P411" i="11"/>
  <c r="R411" i="11"/>
  <c r="Q411" i="11"/>
  <c r="P338" i="11"/>
  <c r="R338" i="11"/>
  <c r="Q338" i="11"/>
  <c r="P327" i="11"/>
  <c r="Q327" i="11"/>
  <c r="R327" i="11"/>
  <c r="P331" i="11"/>
  <c r="Q331" i="11"/>
  <c r="R331" i="11"/>
  <c r="P335" i="11"/>
  <c r="Q335" i="11"/>
  <c r="R335" i="11"/>
  <c r="P339" i="11"/>
  <c r="Q339" i="11"/>
  <c r="R339" i="11"/>
  <c r="W74" i="13"/>
  <c r="W79" i="13"/>
  <c r="W132" i="13"/>
  <c r="W25" i="13"/>
  <c r="W15" i="13"/>
  <c r="W44" i="13"/>
  <c r="W150" i="13"/>
  <c r="W43" i="13"/>
  <c r="W116" i="13"/>
  <c r="W163" i="13"/>
  <c r="W131" i="13"/>
  <c r="W71" i="13"/>
  <c r="W68" i="13"/>
  <c r="W36" i="13"/>
  <c r="W134" i="13"/>
  <c r="W164" i="13"/>
  <c r="W72" i="13"/>
  <c r="W155" i="13"/>
  <c r="W123" i="13"/>
  <c r="W57" i="13"/>
  <c r="W60" i="13"/>
  <c r="W28" i="13"/>
  <c r="W118" i="13"/>
  <c r="W148" i="13"/>
  <c r="W39" i="13"/>
  <c r="W147" i="13"/>
  <c r="W115" i="13"/>
  <c r="W41" i="13"/>
  <c r="W52" i="13"/>
  <c r="W20" i="13"/>
  <c r="W162" i="13"/>
  <c r="W146" i="13"/>
  <c r="W130" i="13"/>
  <c r="W114" i="13"/>
  <c r="W67" i="13"/>
  <c r="W35" i="13"/>
  <c r="W160" i="13"/>
  <c r="W144" i="13"/>
  <c r="W128" i="13"/>
  <c r="W112" i="13"/>
  <c r="W63" i="13"/>
  <c r="W31" i="13"/>
  <c r="W169" i="13"/>
  <c r="W161" i="13"/>
  <c r="W153" i="13"/>
  <c r="W145" i="13"/>
  <c r="W137" i="13"/>
  <c r="W129" i="13"/>
  <c r="W121" i="13"/>
  <c r="W113" i="13"/>
  <c r="W77" i="13"/>
  <c r="W69" i="13"/>
  <c r="W53" i="13"/>
  <c r="W37" i="13"/>
  <c r="W21" i="13"/>
  <c r="W66" i="13"/>
  <c r="W58" i="13"/>
  <c r="W50" i="13"/>
  <c r="W42" i="13"/>
  <c r="W34" i="13"/>
  <c r="W26" i="13"/>
  <c r="W18" i="13"/>
  <c r="W158" i="13"/>
  <c r="W142" i="13"/>
  <c r="W126" i="13"/>
  <c r="W82" i="13"/>
  <c r="W59" i="13"/>
  <c r="W27" i="13"/>
  <c r="W156" i="13"/>
  <c r="W140" i="13"/>
  <c r="W124" i="13"/>
  <c r="W80" i="13"/>
  <c r="W55" i="13"/>
  <c r="W23" i="13"/>
  <c r="W167" i="13"/>
  <c r="W159" i="13"/>
  <c r="W151" i="13"/>
  <c r="W143" i="13"/>
  <c r="W135" i="13"/>
  <c r="W127" i="13"/>
  <c r="W119" i="13"/>
  <c r="W111" i="13"/>
  <c r="W75" i="13"/>
  <c r="W65" i="13"/>
  <c r="W49" i="13"/>
  <c r="W33" i="13"/>
  <c r="W17" i="13"/>
  <c r="W64" i="13"/>
  <c r="W56" i="13"/>
  <c r="W48" i="13"/>
  <c r="W40" i="13"/>
  <c r="W32" i="13"/>
  <c r="W24" i="13"/>
  <c r="W16" i="13"/>
  <c r="W154" i="13"/>
  <c r="W138" i="13"/>
  <c r="W122" i="13"/>
  <c r="W78" i="13"/>
  <c r="W51" i="13"/>
  <c r="W168" i="13"/>
  <c r="W152" i="13"/>
  <c r="W136" i="13"/>
  <c r="W120" i="13"/>
  <c r="W76" i="13"/>
  <c r="W47" i="13"/>
  <c r="W19" i="13"/>
  <c r="W165" i="13"/>
  <c r="W157" i="13"/>
  <c r="W149" i="13"/>
  <c r="W141" i="13"/>
  <c r="W133" i="13"/>
  <c r="W125" i="13"/>
  <c r="W117" i="13"/>
  <c r="W81" i="13"/>
  <c r="W73" i="13"/>
  <c r="W61" i="13"/>
  <c r="W45" i="13"/>
  <c r="W29" i="13"/>
  <c r="W70" i="13"/>
  <c r="W62" i="13"/>
  <c r="W54" i="13"/>
  <c r="W46" i="13"/>
  <c r="W38" i="13"/>
  <c r="W30" i="13"/>
  <c r="W22" i="13"/>
  <c r="AC12" i="13"/>
  <c r="AE110" i="13"/>
  <c r="AE101" i="13"/>
  <c r="AE86" i="13"/>
  <c r="AE103" i="13"/>
  <c r="AE87" i="13"/>
  <c r="AE90" i="13"/>
  <c r="AE96" i="13"/>
  <c r="X109" i="13"/>
  <c r="AF8" i="13"/>
  <c r="W98" i="13"/>
  <c r="W86" i="13"/>
  <c r="W99" i="13"/>
  <c r="W104" i="13"/>
  <c r="W90" i="13"/>
  <c r="W108" i="13"/>
  <c r="W100" i="13"/>
  <c r="W89" i="13"/>
  <c r="W91" i="13"/>
  <c r="W88" i="13"/>
  <c r="W96" i="13"/>
  <c r="W87" i="13"/>
  <c r="W92" i="13"/>
  <c r="W103" i="13"/>
  <c r="W109" i="13"/>
  <c r="W95" i="13"/>
  <c r="W84" i="13"/>
  <c r="W105" i="13"/>
  <c r="W94" i="13"/>
  <c r="W110" i="13"/>
  <c r="W93" i="13"/>
  <c r="W83" i="13"/>
  <c r="W101" i="13"/>
  <c r="W106" i="13"/>
  <c r="W85" i="13"/>
  <c r="W102" i="13"/>
  <c r="W97" i="13"/>
  <c r="W107" i="13"/>
  <c r="G18" i="14"/>
  <c r="G15" i="16"/>
  <c r="F51" i="14"/>
  <c r="J140" i="21"/>
  <c r="J152" i="21"/>
  <c r="J168" i="21"/>
  <c r="G74" i="15"/>
  <c r="AB226" i="11"/>
  <c r="I354" i="11"/>
  <c r="J400" i="11"/>
  <c r="N338" i="11"/>
  <c r="AC370" i="11"/>
  <c r="AA357" i="11"/>
  <c r="Z357" i="11"/>
  <c r="AC364" i="11"/>
  <c r="N421" i="11"/>
  <c r="Z356" i="11"/>
  <c r="AA356" i="11"/>
  <c r="Z286" i="11"/>
  <c r="AA286" i="11"/>
  <c r="Z373" i="11"/>
  <c r="AA373" i="11"/>
  <c r="AE420" i="11"/>
  <c r="I355" i="11"/>
  <c r="AE430" i="11"/>
  <c r="I348" i="11"/>
  <c r="AE348" i="11"/>
  <c r="AE418" i="11"/>
  <c r="AE431" i="11"/>
  <c r="J412" i="11"/>
  <c r="N350" i="11"/>
  <c r="AA340" i="11"/>
  <c r="Z340" i="11"/>
  <c r="Z290" i="11"/>
  <c r="AA290" i="11"/>
  <c r="Z289" i="11"/>
  <c r="AA289" i="11"/>
  <c r="AA359" i="11"/>
  <c r="AB359" i="11" s="1"/>
  <c r="AF360" i="11"/>
  <c r="AG360" i="11" s="1"/>
  <c r="F422" i="11"/>
  <c r="AF422" i="11"/>
  <c r="AG422" i="11"/>
  <c r="Z288" i="11"/>
  <c r="AA288" i="11"/>
  <c r="AA287" i="11"/>
  <c r="Z287" i="11"/>
  <c r="AB287" i="11" s="1"/>
  <c r="N424" i="11"/>
  <c r="AC424" i="11" s="1"/>
  <c r="AC359" i="11"/>
  <c r="AC265" i="11"/>
  <c r="AC271" i="11"/>
  <c r="Z270" i="11"/>
  <c r="AA270" i="11"/>
  <c r="AB270" i="11" s="1"/>
  <c r="AC349" i="11"/>
  <c r="AA328" i="11"/>
  <c r="Z328" i="11"/>
  <c r="AC264" i="11"/>
  <c r="AC313" i="11"/>
  <c r="AC267" i="11"/>
  <c r="AC273" i="11"/>
  <c r="Z291" i="11"/>
  <c r="AB291" i="11" s="1"/>
  <c r="AA291" i="11"/>
  <c r="AF327" i="11"/>
  <c r="AG327" i="11"/>
  <c r="F389" i="11"/>
  <c r="AF389" i="11" s="1"/>
  <c r="AG389" i="11" s="1"/>
  <c r="AF335" i="11"/>
  <c r="AG335" i="11" s="1"/>
  <c r="F397" i="11"/>
  <c r="AF397" i="11"/>
  <c r="AG397" i="11" s="1"/>
  <c r="N326" i="11"/>
  <c r="AC326" i="11" s="1"/>
  <c r="J388" i="11"/>
  <c r="AE345" i="11"/>
  <c r="I346" i="11"/>
  <c r="AE419" i="11"/>
  <c r="J396" i="11"/>
  <c r="Q396" i="11" s="1"/>
  <c r="N334" i="11"/>
  <c r="Z301" i="11"/>
  <c r="AA301" i="11"/>
  <c r="AB301" i="11" s="1"/>
  <c r="AC362" i="11"/>
  <c r="AE341" i="11"/>
  <c r="AE349" i="11"/>
  <c r="AE424" i="11"/>
  <c r="I342" i="11"/>
  <c r="AE350" i="11"/>
  <c r="AE425" i="11"/>
  <c r="AC266" i="11"/>
  <c r="AC288" i="11"/>
  <c r="AC343" i="11"/>
  <c r="AC295" i="11"/>
  <c r="Z369" i="11"/>
  <c r="AA369" i="11"/>
  <c r="AB369" i="11" s="1"/>
  <c r="Z363" i="11"/>
  <c r="AA363" i="11"/>
  <c r="Z368" i="11"/>
  <c r="AA368" i="11"/>
  <c r="AF329" i="11"/>
  <c r="AG329" i="11"/>
  <c r="F391" i="11"/>
  <c r="AF391" i="11" s="1"/>
  <c r="AG391" i="11"/>
  <c r="N427" i="11"/>
  <c r="N435" i="11"/>
  <c r="Z280" i="11"/>
  <c r="AA280" i="11"/>
  <c r="AA279" i="11"/>
  <c r="Z279" i="11"/>
  <c r="N426" i="11"/>
  <c r="AE390" i="11"/>
  <c r="I351" i="11"/>
  <c r="AE344" i="11"/>
  <c r="AE352" i="11"/>
  <c r="AC276" i="11"/>
  <c r="AC272" i="11"/>
  <c r="Z282" i="11"/>
  <c r="AA282" i="11"/>
  <c r="AB282" i="11" s="1"/>
  <c r="AC365" i="11"/>
  <c r="AC369" i="11"/>
  <c r="AA358" i="11"/>
  <c r="Z358" i="11"/>
  <c r="AF333" i="11"/>
  <c r="AG333" i="11"/>
  <c r="F395" i="11"/>
  <c r="AF395" i="11"/>
  <c r="AG395" i="11"/>
  <c r="AC367" i="11"/>
  <c r="N432" i="11"/>
  <c r="Z330" i="11"/>
  <c r="AA330" i="11"/>
  <c r="J437" i="11"/>
  <c r="N375" i="11"/>
  <c r="AF339" i="11"/>
  <c r="AG339" i="11" s="1"/>
  <c r="F401" i="11"/>
  <c r="AF401" i="11"/>
  <c r="AG401" i="11"/>
  <c r="AF328" i="11"/>
  <c r="AG328" i="11" s="1"/>
  <c r="F390" i="11"/>
  <c r="AF390" i="11"/>
  <c r="AG390" i="11"/>
  <c r="J389" i="11"/>
  <c r="N327" i="11"/>
  <c r="J391" i="11"/>
  <c r="P391" i="11" s="1"/>
  <c r="N329" i="11"/>
  <c r="J393" i="11"/>
  <c r="N331" i="11"/>
  <c r="J395" i="11"/>
  <c r="N333" i="11"/>
  <c r="AC333" i="11" s="1"/>
  <c r="J397" i="11"/>
  <c r="N335" i="11"/>
  <c r="J401" i="11"/>
  <c r="N339" i="11"/>
  <c r="N403" i="11"/>
  <c r="N411" i="11"/>
  <c r="Z283" i="11"/>
  <c r="AA283" i="11"/>
  <c r="Z362" i="11"/>
  <c r="AA362" i="11"/>
  <c r="AB362" i="11" s="1"/>
  <c r="AC354" i="11"/>
  <c r="I368" i="11"/>
  <c r="F411" i="11"/>
  <c r="AF411" i="11" s="1"/>
  <c r="AG411" i="11" s="1"/>
  <c r="I365" i="11"/>
  <c r="I369" i="11"/>
  <c r="I373" i="11"/>
  <c r="F427" i="11"/>
  <c r="AF427" i="11" s="1"/>
  <c r="AG427" i="11" s="1"/>
  <c r="E414" i="11"/>
  <c r="I414" i="11" s="1"/>
  <c r="F415" i="11"/>
  <c r="AF415" i="11" s="1"/>
  <c r="AG415" i="11" s="1"/>
  <c r="I366" i="11"/>
  <c r="I359" i="11"/>
  <c r="I433" i="11"/>
  <c r="I344" i="11"/>
  <c r="I370" i="11"/>
  <c r="I337" i="11"/>
  <c r="I364" i="11"/>
  <c r="I372" i="11"/>
  <c r="I429" i="11"/>
  <c r="G37" i="17"/>
  <c r="G40" i="17"/>
  <c r="K61" i="21"/>
  <c r="I392" i="11"/>
  <c r="F428" i="11"/>
  <c r="AF428" i="11"/>
  <c r="AG428" i="11"/>
  <c r="F436" i="11"/>
  <c r="AF436" i="11"/>
  <c r="AG436" i="11" s="1"/>
  <c r="F409" i="11"/>
  <c r="AF409" i="11"/>
  <c r="AG409" i="11"/>
  <c r="F400" i="11"/>
  <c r="AF400" i="11"/>
  <c r="AG400" i="11"/>
  <c r="H403" i="11"/>
  <c r="X403" i="11" s="1"/>
  <c r="H407" i="11"/>
  <c r="X407" i="11" s="1"/>
  <c r="H411" i="11"/>
  <c r="X411" i="11" s="1"/>
  <c r="H415" i="11"/>
  <c r="X415" i="11" s="1"/>
  <c r="H406" i="11"/>
  <c r="X406" i="11" s="1"/>
  <c r="H410" i="11"/>
  <c r="X410" i="11" s="1"/>
  <c r="H414" i="11"/>
  <c r="X414" i="11" s="1"/>
  <c r="F407" i="11"/>
  <c r="AF407" i="11"/>
  <c r="AG407" i="11"/>
  <c r="K16" i="12"/>
  <c r="F404" i="11"/>
  <c r="AF404" i="11"/>
  <c r="AG404" i="11"/>
  <c r="F412" i="11"/>
  <c r="AF412" i="11" s="1"/>
  <c r="AG412" i="11" s="1"/>
  <c r="F420" i="11"/>
  <c r="AF420" i="11"/>
  <c r="AG420" i="11" s="1"/>
  <c r="F421" i="11"/>
  <c r="AF421" i="11" s="1"/>
  <c r="AG421" i="11" s="1"/>
  <c r="F413" i="11"/>
  <c r="AF413" i="11"/>
  <c r="AG413" i="11"/>
  <c r="I332" i="11"/>
  <c r="E394" i="11"/>
  <c r="I420" i="11"/>
  <c r="F406" i="11"/>
  <c r="AF406" i="11" s="1"/>
  <c r="AG406" i="11" s="1"/>
  <c r="F410" i="11"/>
  <c r="AF410" i="11" s="1"/>
  <c r="AG410" i="11" s="1"/>
  <c r="F418" i="11"/>
  <c r="AF418" i="11"/>
  <c r="AG418" i="11"/>
  <c r="I418" i="11"/>
  <c r="I24" i="14"/>
  <c r="H29" i="14"/>
  <c r="J35" i="14"/>
  <c r="K35" i="14"/>
  <c r="N55" i="21"/>
  <c r="H13" i="14"/>
  <c r="H46" i="14"/>
  <c r="G51" i="14"/>
  <c r="K24" i="14"/>
  <c r="X51" i="13"/>
  <c r="X36" i="13"/>
  <c r="AE167" i="13"/>
  <c r="AE159" i="13"/>
  <c r="AE152" i="13"/>
  <c r="AE144" i="13"/>
  <c r="AE166" i="13"/>
  <c r="AE158" i="13"/>
  <c r="AE149" i="13"/>
  <c r="AE141" i="13"/>
  <c r="AE134" i="13"/>
  <c r="AE126" i="13"/>
  <c r="AE118" i="13"/>
  <c r="AE131" i="13"/>
  <c r="AE123" i="13"/>
  <c r="AE115" i="13"/>
  <c r="AE111" i="13"/>
  <c r="AE75" i="13"/>
  <c r="AE67" i="13"/>
  <c r="AE59" i="13"/>
  <c r="AE80" i="13"/>
  <c r="AE72" i="13"/>
  <c r="AE64" i="13"/>
  <c r="AE56" i="13"/>
  <c r="AE48" i="13"/>
  <c r="AE40" i="13"/>
  <c r="AE49" i="13"/>
  <c r="AE41" i="13"/>
  <c r="AE32" i="13"/>
  <c r="AE24" i="13"/>
  <c r="AE16" i="13"/>
  <c r="AE35" i="13"/>
  <c r="AE27" i="13"/>
  <c r="AE19" i="13"/>
  <c r="X146" i="13"/>
  <c r="X19" i="13"/>
  <c r="X115" i="13"/>
  <c r="X114" i="13"/>
  <c r="X145" i="13"/>
  <c r="X38" i="13"/>
  <c r="J40" i="14"/>
  <c r="K36" i="14"/>
  <c r="N56" i="21"/>
  <c r="I47" i="14"/>
  <c r="J14" i="14"/>
  <c r="I163" i="21"/>
  <c r="F17" i="17"/>
  <c r="F30" i="17"/>
  <c r="F48" i="17"/>
  <c r="F51" i="17"/>
  <c r="K19" i="12"/>
  <c r="J38" i="16"/>
  <c r="AE15" i="13"/>
  <c r="AE31" i="13"/>
  <c r="AE39" i="13"/>
  <c r="AE17" i="13"/>
  <c r="AE25" i="13"/>
  <c r="AE33" i="13"/>
  <c r="AE14" i="13"/>
  <c r="J23" i="14"/>
  <c r="AE22" i="13"/>
  <c r="AE30" i="13"/>
  <c r="AE38" i="13"/>
  <c r="AE47" i="13"/>
  <c r="AE55" i="13"/>
  <c r="AE46" i="13"/>
  <c r="AE54" i="13"/>
  <c r="AE62" i="13"/>
  <c r="AE70" i="13"/>
  <c r="AE78" i="13"/>
  <c r="AE57" i="13"/>
  <c r="AE65" i="13"/>
  <c r="AE73" i="13"/>
  <c r="AE81" i="13"/>
  <c r="AE116" i="13"/>
  <c r="AE121" i="13"/>
  <c r="AE129" i="13"/>
  <c r="AE137" i="13"/>
  <c r="AE124" i="13"/>
  <c r="AE132" i="13"/>
  <c r="AE139" i="13"/>
  <c r="AE147" i="13"/>
  <c r="AE156" i="13"/>
  <c r="AE164" i="13"/>
  <c r="AE142" i="13"/>
  <c r="AE150" i="13"/>
  <c r="AE157" i="13"/>
  <c r="AE165" i="13"/>
  <c r="AE93" i="13"/>
  <c r="AE84" i="13"/>
  <c r="AE107" i="13"/>
  <c r="AE98" i="13"/>
  <c r="AE85" i="13"/>
  <c r="AE100" i="13"/>
  <c r="AE108" i="13"/>
  <c r="AE21" i="13"/>
  <c r="AE29" i="13"/>
  <c r="AE37" i="13"/>
  <c r="AE18" i="13"/>
  <c r="AE26" i="13"/>
  <c r="AE34" i="13"/>
  <c r="AE43" i="13"/>
  <c r="AE51" i="13"/>
  <c r="AE42" i="13"/>
  <c r="AE50" i="13"/>
  <c r="AE58" i="13"/>
  <c r="AE66" i="13"/>
  <c r="AE74" i="13"/>
  <c r="AE82" i="13"/>
  <c r="AE61" i="13"/>
  <c r="AE69" i="13"/>
  <c r="AE77" i="13"/>
  <c r="AE113" i="13"/>
  <c r="AE117" i="13"/>
  <c r="AE125" i="13"/>
  <c r="AE133" i="13"/>
  <c r="AE120" i="13"/>
  <c r="AE128" i="13"/>
  <c r="AE136" i="13"/>
  <c r="AE143" i="13"/>
  <c r="AE151" i="13"/>
  <c r="AE160" i="13"/>
  <c r="AE168" i="13"/>
  <c r="AE146" i="13"/>
  <c r="AE154" i="13"/>
  <c r="AE161" i="13"/>
  <c r="AE169" i="13"/>
  <c r="AE94" i="13"/>
  <c r="AE106" i="13"/>
  <c r="AE92" i="13"/>
  <c r="AE95" i="13"/>
  <c r="AE105" i="13"/>
  <c r="AE89" i="13"/>
  <c r="AE102" i="13"/>
  <c r="AE23" i="13"/>
  <c r="AE20" i="13"/>
  <c r="AE28" i="13"/>
  <c r="AE36" i="13"/>
  <c r="AE45" i="13"/>
  <c r="AE53" i="13"/>
  <c r="AE44" i="13"/>
  <c r="AE52" i="13"/>
  <c r="AE60" i="13"/>
  <c r="AE68" i="13"/>
  <c r="AE76" i="13"/>
  <c r="AE112" i="13"/>
  <c r="AE63" i="13"/>
  <c r="AE71" i="13"/>
  <c r="AE79" i="13"/>
  <c r="AE114" i="13"/>
  <c r="AE119" i="13"/>
  <c r="AE127" i="13"/>
  <c r="AE135" i="13"/>
  <c r="AE122" i="13"/>
  <c r="AE130" i="13"/>
  <c r="AE138" i="13"/>
  <c r="AE145" i="13"/>
  <c r="AE153" i="13"/>
  <c r="AE162" i="13"/>
  <c r="AE140" i="13"/>
  <c r="AE148" i="13"/>
  <c r="AE155" i="13"/>
  <c r="AE163" i="13"/>
  <c r="AE88" i="13"/>
  <c r="AE109" i="13"/>
  <c r="AE99" i="13"/>
  <c r="AE97" i="13"/>
  <c r="AE83" i="13"/>
  <c r="AE91" i="13"/>
  <c r="X159" i="13"/>
  <c r="X64" i="13"/>
  <c r="X125" i="13"/>
  <c r="X168" i="13"/>
  <c r="X136" i="13"/>
  <c r="X76" i="13"/>
  <c r="X18" i="13"/>
  <c r="X41" i="13"/>
  <c r="I45" i="14"/>
  <c r="X89" i="13"/>
  <c r="X147" i="13"/>
  <c r="X40" i="13"/>
  <c r="X113" i="13"/>
  <c r="X162" i="13"/>
  <c r="X130" i="13"/>
  <c r="X70" i="13"/>
  <c r="X67" i="13"/>
  <c r="X35" i="13"/>
  <c r="X92" i="13"/>
  <c r="X127" i="13"/>
  <c r="X157" i="13"/>
  <c r="X60" i="13"/>
  <c r="X152" i="13"/>
  <c r="X120" i="13"/>
  <c r="X50" i="13"/>
  <c r="X57" i="13"/>
  <c r="X25" i="13"/>
  <c r="X88" i="13"/>
  <c r="V12" i="13"/>
  <c r="N54" i="21"/>
  <c r="K40" i="14"/>
  <c r="K19" i="17"/>
  <c r="L49" i="14"/>
  <c r="M16" i="14"/>
  <c r="M49" i="14"/>
  <c r="L50" i="14"/>
  <c r="M17" i="14"/>
  <c r="M50" i="14"/>
  <c r="L48" i="14"/>
  <c r="M15" i="14"/>
  <c r="M48" i="14"/>
  <c r="M55" i="21"/>
  <c r="M61" i="21"/>
  <c r="G17" i="16"/>
  <c r="J163" i="21"/>
  <c r="G22" i="15"/>
  <c r="AD12" i="13"/>
  <c r="X143" i="13"/>
  <c r="X111" i="13"/>
  <c r="X32" i="13"/>
  <c r="X141" i="13"/>
  <c r="X81" i="13"/>
  <c r="X28" i="13"/>
  <c r="X160" i="13"/>
  <c r="X144" i="13"/>
  <c r="X128" i="13"/>
  <c r="X112" i="13"/>
  <c r="X66" i="13"/>
  <c r="X34" i="13"/>
  <c r="X65" i="13"/>
  <c r="X49" i="13"/>
  <c r="X33" i="13"/>
  <c r="X17" i="13"/>
  <c r="X93" i="13"/>
  <c r="X87" i="13"/>
  <c r="X99" i="13"/>
  <c r="X86" i="13"/>
  <c r="X163" i="13"/>
  <c r="X131" i="13"/>
  <c r="X71" i="13"/>
  <c r="X161" i="13"/>
  <c r="X129" i="13"/>
  <c r="X68" i="13"/>
  <c r="X16" i="13"/>
  <c r="X154" i="13"/>
  <c r="X138" i="13"/>
  <c r="X122" i="13"/>
  <c r="X78" i="13"/>
  <c r="X54" i="13"/>
  <c r="X22" i="13"/>
  <c r="X59" i="13"/>
  <c r="X43" i="13"/>
  <c r="X27" i="13"/>
  <c r="X95" i="13"/>
  <c r="X102" i="13"/>
  <c r="X98" i="13"/>
  <c r="X103" i="13"/>
  <c r="X107" i="13"/>
  <c r="X85" i="13"/>
  <c r="X155" i="13"/>
  <c r="X139" i="13"/>
  <c r="X123" i="13"/>
  <c r="X79" i="13"/>
  <c r="X56" i="13"/>
  <c r="X169" i="13"/>
  <c r="X153" i="13"/>
  <c r="X137" i="13"/>
  <c r="X121" i="13"/>
  <c r="X77" i="13"/>
  <c r="X52" i="13"/>
  <c r="X24" i="13"/>
  <c r="X166" i="13"/>
  <c r="X158" i="13"/>
  <c r="X150" i="13"/>
  <c r="X142" i="13"/>
  <c r="X134" i="13"/>
  <c r="X126" i="13"/>
  <c r="X118" i="13"/>
  <c r="X82" i="13"/>
  <c r="X74" i="13"/>
  <c r="X62" i="13"/>
  <c r="X46" i="13"/>
  <c r="X30" i="13"/>
  <c r="X14" i="13"/>
  <c r="L34" i="14"/>
  <c r="O54" i="21"/>
  <c r="X63" i="13"/>
  <c r="X55" i="13"/>
  <c r="X47" i="13"/>
  <c r="X39" i="13"/>
  <c r="X31" i="13"/>
  <c r="X23" i="13"/>
  <c r="X15" i="13"/>
  <c r="X106" i="13"/>
  <c r="X84" i="13"/>
  <c r="X90" i="13"/>
  <c r="X100" i="13"/>
  <c r="X91" i="13"/>
  <c r="X83" i="13"/>
  <c r="X104" i="13"/>
  <c r="AG8" i="13"/>
  <c r="AG162" i="13"/>
  <c r="X167" i="13"/>
  <c r="X151" i="13"/>
  <c r="X135" i="13"/>
  <c r="X119" i="13"/>
  <c r="X75" i="13"/>
  <c r="X48" i="13"/>
  <c r="X165" i="13"/>
  <c r="X149" i="13"/>
  <c r="X133" i="13"/>
  <c r="X117" i="13"/>
  <c r="X73" i="13"/>
  <c r="X44" i="13"/>
  <c r="X20" i="13"/>
  <c r="X164" i="13"/>
  <c r="X156" i="13"/>
  <c r="X148" i="13"/>
  <c r="X140" i="13"/>
  <c r="X132" i="13"/>
  <c r="X124" i="13"/>
  <c r="X116" i="13"/>
  <c r="X80" i="13"/>
  <c r="X72" i="13"/>
  <c r="X58" i="13"/>
  <c r="X42" i="13"/>
  <c r="X26" i="13"/>
  <c r="X69" i="13"/>
  <c r="X61" i="13"/>
  <c r="X53" i="13"/>
  <c r="X45" i="13"/>
  <c r="X37" i="13"/>
  <c r="X29" i="13"/>
  <c r="X21" i="13"/>
  <c r="Y8" i="13"/>
  <c r="AH8" i="13"/>
  <c r="X94" i="13"/>
  <c r="X97" i="13"/>
  <c r="X101" i="13"/>
  <c r="X110" i="13"/>
  <c r="X105" i="13"/>
  <c r="X96" i="13"/>
  <c r="P396" i="11"/>
  <c r="P393" i="11"/>
  <c r="R393" i="11"/>
  <c r="Q393" i="11"/>
  <c r="P400" i="11"/>
  <c r="Q400" i="11"/>
  <c r="R400" i="11"/>
  <c r="P401" i="11"/>
  <c r="R401" i="11"/>
  <c r="Q401" i="11"/>
  <c r="P397" i="11"/>
  <c r="R397" i="11"/>
  <c r="Q397" i="11"/>
  <c r="P389" i="11"/>
  <c r="R389" i="11"/>
  <c r="Q389" i="11"/>
  <c r="P395" i="11"/>
  <c r="R395" i="11"/>
  <c r="Q395" i="11"/>
  <c r="R391" i="11"/>
  <c r="Q391" i="11"/>
  <c r="P437" i="11"/>
  <c r="R437" i="11"/>
  <c r="Q437" i="11"/>
  <c r="P412" i="11"/>
  <c r="Q412" i="11"/>
  <c r="R412" i="11"/>
  <c r="W12" i="13"/>
  <c r="AF99" i="13"/>
  <c r="AF97" i="13"/>
  <c r="AF96" i="13"/>
  <c r="AF95" i="13"/>
  <c r="AF94" i="13"/>
  <c r="AF92" i="13"/>
  <c r="AF88" i="13"/>
  <c r="AF87" i="13"/>
  <c r="AF84" i="13"/>
  <c r="AF109" i="13"/>
  <c r="AF106" i="13"/>
  <c r="AF108" i="13"/>
  <c r="AF104" i="13"/>
  <c r="AF98" i="13"/>
  <c r="AF89" i="13"/>
  <c r="AF107" i="13"/>
  <c r="AF101" i="13"/>
  <c r="AF90" i="13"/>
  <c r="AF110" i="13"/>
  <c r="AF93" i="13"/>
  <c r="AF91" i="13"/>
  <c r="AF86" i="13"/>
  <c r="AF83" i="13"/>
  <c r="AF105" i="13"/>
  <c r="AF103" i="13"/>
  <c r="AF102" i="13"/>
  <c r="AF85" i="13"/>
  <c r="AF100" i="13"/>
  <c r="AF20" i="13"/>
  <c r="AF28" i="13"/>
  <c r="AF36" i="13"/>
  <c r="AF44" i="13"/>
  <c r="AF52" i="13"/>
  <c r="AF60" i="13"/>
  <c r="AF68" i="13"/>
  <c r="AF76" i="13"/>
  <c r="AF112" i="13"/>
  <c r="AF120" i="13"/>
  <c r="AF128" i="13"/>
  <c r="AF136" i="13"/>
  <c r="AF144" i="13"/>
  <c r="AF152" i="13"/>
  <c r="AF160" i="13"/>
  <c r="AF168" i="13"/>
  <c r="AF21" i="13"/>
  <c r="AF29" i="13"/>
  <c r="AF37" i="13"/>
  <c r="AF45" i="13"/>
  <c r="AF53" i="13"/>
  <c r="AF61" i="13"/>
  <c r="AF69" i="13"/>
  <c r="AF77" i="13"/>
  <c r="AF113" i="13"/>
  <c r="AF121" i="13"/>
  <c r="AF129" i="13"/>
  <c r="AF137" i="13"/>
  <c r="AF145" i="13"/>
  <c r="AF153" i="13"/>
  <c r="AF161" i="13"/>
  <c r="AF169" i="13"/>
  <c r="AF32" i="13"/>
  <c r="AF72" i="13"/>
  <c r="AF140" i="13"/>
  <c r="AF164" i="13"/>
  <c r="AF33" i="13"/>
  <c r="AF57" i="13"/>
  <c r="AF117" i="13"/>
  <c r="AF149" i="13"/>
  <c r="AF18" i="13"/>
  <c r="AF34" i="13"/>
  <c r="AF50" i="13"/>
  <c r="AF66" i="13"/>
  <c r="AF118" i="13"/>
  <c r="AF142" i="13"/>
  <c r="AF166" i="13"/>
  <c r="AF27" i="13"/>
  <c r="AF43" i="13"/>
  <c r="AF59" i="13"/>
  <c r="AF111" i="13"/>
  <c r="AF127" i="13"/>
  <c r="AF143" i="13"/>
  <c r="AF159" i="13"/>
  <c r="AF14" i="13"/>
  <c r="AF22" i="13"/>
  <c r="AF30" i="13"/>
  <c r="AF38" i="13"/>
  <c r="AF46" i="13"/>
  <c r="AF54" i="13"/>
  <c r="AF62" i="13"/>
  <c r="AF70" i="13"/>
  <c r="AF78" i="13"/>
  <c r="AF114" i="13"/>
  <c r="AF122" i="13"/>
  <c r="AF130" i="13"/>
  <c r="AF138" i="13"/>
  <c r="AF146" i="13"/>
  <c r="AF154" i="13"/>
  <c r="AF162" i="13"/>
  <c r="AF15" i="13"/>
  <c r="AF23" i="13"/>
  <c r="AF31" i="13"/>
  <c r="AF39" i="13"/>
  <c r="AF47" i="13"/>
  <c r="AF55" i="13"/>
  <c r="AF63" i="13"/>
  <c r="AF71" i="13"/>
  <c r="AF79" i="13"/>
  <c r="AF115" i="13"/>
  <c r="AF123" i="13"/>
  <c r="AF131" i="13"/>
  <c r="AF139" i="13"/>
  <c r="AF147" i="13"/>
  <c r="AF155" i="13"/>
  <c r="AF163" i="13"/>
  <c r="AF24" i="13"/>
  <c r="AF48" i="13"/>
  <c r="AF64" i="13"/>
  <c r="AF116" i="13"/>
  <c r="AF132" i="13"/>
  <c r="AF148" i="13"/>
  <c r="AF17" i="13"/>
  <c r="AF41" i="13"/>
  <c r="AF65" i="13"/>
  <c r="AF81" i="13"/>
  <c r="AF133" i="13"/>
  <c r="AF157" i="13"/>
  <c r="AF16" i="13"/>
  <c r="K25" i="14"/>
  <c r="AF40" i="13"/>
  <c r="AF56" i="13"/>
  <c r="AF80" i="13"/>
  <c r="AF124" i="13"/>
  <c r="AF156" i="13"/>
  <c r="AF25" i="13"/>
  <c r="AF49" i="13"/>
  <c r="AF73" i="13"/>
  <c r="AF125" i="13"/>
  <c r="AF141" i="13"/>
  <c r="AF165" i="13"/>
  <c r="AF26" i="13"/>
  <c r="AF42" i="13"/>
  <c r="AF58" i="13"/>
  <c r="AF74" i="13"/>
  <c r="AF82" i="13"/>
  <c r="AF126" i="13"/>
  <c r="AF134" i="13"/>
  <c r="AF150" i="13"/>
  <c r="AF158" i="13"/>
  <c r="AF19" i="13"/>
  <c r="AF35" i="13"/>
  <c r="AF51" i="13"/>
  <c r="AF67" i="13"/>
  <c r="AF75" i="13"/>
  <c r="AF119" i="13"/>
  <c r="AF135" i="13"/>
  <c r="AF151" i="13"/>
  <c r="AF167" i="13"/>
  <c r="K168" i="21"/>
  <c r="H74" i="15"/>
  <c r="K140" i="21"/>
  <c r="AB289" i="11"/>
  <c r="AE415" i="11"/>
  <c r="N388" i="11"/>
  <c r="AC421" i="11"/>
  <c r="AE414" i="11"/>
  <c r="N397" i="11"/>
  <c r="AC397" i="11" s="1"/>
  <c r="N395" i="11"/>
  <c r="N389" i="11"/>
  <c r="AC389" i="11" s="1"/>
  <c r="N437" i="11"/>
  <c r="AA352" i="11"/>
  <c r="Z352" i="11"/>
  <c r="AB352" i="11" s="1"/>
  <c r="AB279" i="11"/>
  <c r="AC435" i="11"/>
  <c r="AC427" i="11"/>
  <c r="Z341" i="11"/>
  <c r="AA341" i="11"/>
  <c r="AB341" i="11" s="1"/>
  <c r="Z402" i="11"/>
  <c r="AA402" i="11"/>
  <c r="AB402" i="11" s="1"/>
  <c r="AC350" i="11"/>
  <c r="Z431" i="11"/>
  <c r="AB431" i="11" s="1"/>
  <c r="AA431" i="11"/>
  <c r="Z418" i="11"/>
  <c r="AA418" i="11"/>
  <c r="Z421" i="11"/>
  <c r="AA421" i="11"/>
  <c r="Z420" i="11"/>
  <c r="AA420" i="11"/>
  <c r="N400" i="11"/>
  <c r="AC400" i="11" s="1"/>
  <c r="AA353" i="11"/>
  <c r="Z353" i="11"/>
  <c r="AE407" i="11"/>
  <c r="AC329" i="11"/>
  <c r="Z424" i="11"/>
  <c r="AA424" i="11"/>
  <c r="N412" i="11"/>
  <c r="AC412" i="11" s="1"/>
  <c r="AC411" i="11"/>
  <c r="N393" i="11"/>
  <c r="AE411" i="11"/>
  <c r="AE403" i="11"/>
  <c r="AC339" i="11"/>
  <c r="AC327" i="11"/>
  <c r="AC432" i="11"/>
  <c r="AC426" i="11"/>
  <c r="AA349" i="11"/>
  <c r="AB349" i="11" s="1"/>
  <c r="Z349" i="11"/>
  <c r="Z419" i="11"/>
  <c r="AA419" i="11"/>
  <c r="Z345" i="11"/>
  <c r="AA345" i="11"/>
  <c r="AB345" i="11" s="1"/>
  <c r="Z430" i="11"/>
  <c r="AA430" i="11"/>
  <c r="AC335" i="11"/>
  <c r="AC331" i="11"/>
  <c r="Z344" i="11"/>
  <c r="AA344" i="11"/>
  <c r="AA390" i="11"/>
  <c r="Z390" i="11"/>
  <c r="N396" i="11"/>
  <c r="Z348" i="11"/>
  <c r="AA348" i="11"/>
  <c r="AE406" i="11"/>
  <c r="N401" i="11"/>
  <c r="N391" i="11"/>
  <c r="AE410" i="11"/>
  <c r="AC403" i="11"/>
  <c r="AC375" i="11"/>
  <c r="Z425" i="11"/>
  <c r="AA425" i="11"/>
  <c r="AB425" i="11" s="1"/>
  <c r="AC334" i="11"/>
  <c r="AC338" i="11"/>
  <c r="K152" i="21"/>
  <c r="H22" i="15"/>
  <c r="F29" i="20"/>
  <c r="I434" i="11"/>
  <c r="I426" i="11"/>
  <c r="I406" i="11"/>
  <c r="I430" i="11"/>
  <c r="I416" i="11"/>
  <c r="I408" i="11"/>
  <c r="I413" i="11"/>
  <c r="I399" i="11"/>
  <c r="I432" i="11"/>
  <c r="I421" i="11"/>
  <c r="I428" i="11"/>
  <c r="I435" i="11"/>
  <c r="I431" i="11"/>
  <c r="I427" i="11"/>
  <c r="I410" i="11"/>
  <c r="I404" i="11"/>
  <c r="I417" i="11"/>
  <c r="I29" i="14"/>
  <c r="I37" i="17"/>
  <c r="I40" i="17"/>
  <c r="I394" i="11"/>
  <c r="L16" i="12"/>
  <c r="F64" i="20"/>
  <c r="H37" i="17"/>
  <c r="H40" i="17"/>
  <c r="J24" i="14"/>
  <c r="L35" i="14"/>
  <c r="O55" i="21"/>
  <c r="L24" i="14"/>
  <c r="H18" i="14"/>
  <c r="H15" i="16"/>
  <c r="H17" i="16"/>
  <c r="F35" i="20"/>
  <c r="L61" i="21"/>
  <c r="J19" i="17"/>
  <c r="Y16" i="13"/>
  <c r="Y24" i="13"/>
  <c r="Y32" i="13"/>
  <c r="Y40" i="13"/>
  <c r="Y48" i="13"/>
  <c r="Y56" i="13"/>
  <c r="Y64" i="13"/>
  <c r="Y19" i="13"/>
  <c r="Y35" i="13"/>
  <c r="Y51" i="13"/>
  <c r="Y67" i="13"/>
  <c r="Y77" i="13"/>
  <c r="Y113" i="13"/>
  <c r="Y121" i="13"/>
  <c r="Y129" i="13"/>
  <c r="Y137" i="13"/>
  <c r="Y145" i="13"/>
  <c r="Y153" i="13"/>
  <c r="Y161" i="13"/>
  <c r="Y169" i="13"/>
  <c r="Y33" i="13"/>
  <c r="Y65" i="13"/>
  <c r="Y82" i="13"/>
  <c r="Y126" i="13"/>
  <c r="Y142" i="13"/>
  <c r="Y158" i="13"/>
  <c r="Y37" i="13"/>
  <c r="Y69" i="13"/>
  <c r="Y112" i="13"/>
  <c r="Y128" i="13"/>
  <c r="Y144" i="13"/>
  <c r="Y160" i="13"/>
  <c r="AE12" i="13"/>
  <c r="Y107" i="13"/>
  <c r="AG123" i="13"/>
  <c r="AG91" i="13"/>
  <c r="F77" i="18"/>
  <c r="J25" i="14"/>
  <c r="J47" i="14"/>
  <c r="K14" i="14"/>
  <c r="K47" i="14"/>
  <c r="L14" i="14"/>
  <c r="L36" i="14"/>
  <c r="O56" i="21"/>
  <c r="O61" i="21"/>
  <c r="L19" i="12"/>
  <c r="M16" i="12"/>
  <c r="K38" i="16"/>
  <c r="Y92" i="13"/>
  <c r="Y110" i="13"/>
  <c r="Y90" i="13"/>
  <c r="Y96" i="13"/>
  <c r="Y88" i="13"/>
  <c r="Y124" i="13"/>
  <c r="Y154" i="13"/>
  <c r="Y57" i="13"/>
  <c r="Y151" i="13"/>
  <c r="Y119" i="13"/>
  <c r="Y47" i="13"/>
  <c r="Y54" i="13"/>
  <c r="Y22" i="13"/>
  <c r="Y102" i="13"/>
  <c r="Y87" i="13"/>
  <c r="Y85" i="13"/>
  <c r="Y94" i="13"/>
  <c r="Y84" i="13"/>
  <c r="Y168" i="13"/>
  <c r="Y152" i="13"/>
  <c r="Y136" i="13"/>
  <c r="Y120" i="13"/>
  <c r="Y76" i="13"/>
  <c r="Y53" i="13"/>
  <c r="Y166" i="13"/>
  <c r="Y150" i="13"/>
  <c r="Y134" i="13"/>
  <c r="Y118" i="13"/>
  <c r="Y74" i="13"/>
  <c r="Y49" i="13"/>
  <c r="Y21" i="13"/>
  <c r="Y165" i="13"/>
  <c r="Y157" i="13"/>
  <c r="Y149" i="13"/>
  <c r="Y141" i="13"/>
  <c r="Y133" i="13"/>
  <c r="Y125" i="13"/>
  <c r="Y117" i="13"/>
  <c r="Y81" i="13"/>
  <c r="Y73" i="13"/>
  <c r="Y59" i="13"/>
  <c r="Y43" i="13"/>
  <c r="Y27" i="13"/>
  <c r="Y68" i="13"/>
  <c r="Y60" i="13"/>
  <c r="Y52" i="13"/>
  <c r="Y44" i="13"/>
  <c r="Y36" i="13"/>
  <c r="Y28" i="13"/>
  <c r="Y20" i="13"/>
  <c r="Y108" i="13"/>
  <c r="Y106" i="13"/>
  <c r="Y89" i="13"/>
  <c r="Y101" i="13"/>
  <c r="Y99" i="13"/>
  <c r="Y156" i="13"/>
  <c r="Y140" i="13"/>
  <c r="Y80" i="13"/>
  <c r="Y61" i="13"/>
  <c r="Y29" i="13"/>
  <c r="Y138" i="13"/>
  <c r="Y122" i="13"/>
  <c r="Y78" i="13"/>
  <c r="Y25" i="13"/>
  <c r="Y167" i="13"/>
  <c r="Y159" i="13"/>
  <c r="Y143" i="13"/>
  <c r="Y135" i="13"/>
  <c r="Y127" i="13"/>
  <c r="Y111" i="13"/>
  <c r="Y75" i="13"/>
  <c r="Y63" i="13"/>
  <c r="Y31" i="13"/>
  <c r="Y15" i="13"/>
  <c r="Y62" i="13"/>
  <c r="Y46" i="13"/>
  <c r="Y38" i="13"/>
  <c r="Y30" i="13"/>
  <c r="Y14" i="13"/>
  <c r="M34" i="14"/>
  <c r="Y164" i="13"/>
  <c r="Y148" i="13"/>
  <c r="Y132" i="13"/>
  <c r="Y116" i="13"/>
  <c r="Y72" i="13"/>
  <c r="Y45" i="13"/>
  <c r="Y162" i="13"/>
  <c r="Y146" i="13"/>
  <c r="Y130" i="13"/>
  <c r="Y114" i="13"/>
  <c r="Y70" i="13"/>
  <c r="Y41" i="13"/>
  <c r="Y17" i="13"/>
  <c r="Y163" i="13"/>
  <c r="Y155" i="13"/>
  <c r="Y147" i="13"/>
  <c r="Y139" i="13"/>
  <c r="Y131" i="13"/>
  <c r="Y123" i="13"/>
  <c r="Y115" i="13"/>
  <c r="Y79" i="13"/>
  <c r="Y71" i="13"/>
  <c r="Y55" i="13"/>
  <c r="Y39" i="13"/>
  <c r="Y23" i="13"/>
  <c r="Y66" i="13"/>
  <c r="Y58" i="13"/>
  <c r="Y50" i="13"/>
  <c r="Y42" i="13"/>
  <c r="Y34" i="13"/>
  <c r="Y26" i="13"/>
  <c r="Y18" i="13"/>
  <c r="Y93" i="13"/>
  <c r="Y100" i="13"/>
  <c r="Y97" i="13"/>
  <c r="Y104" i="13"/>
  <c r="Y103" i="13"/>
  <c r="AG20" i="13"/>
  <c r="AG122" i="13"/>
  <c r="AG89" i="13"/>
  <c r="AG110" i="13"/>
  <c r="AG53" i="13"/>
  <c r="AG52" i="13"/>
  <c r="AG155" i="13"/>
  <c r="AG154" i="13"/>
  <c r="AG88" i="13"/>
  <c r="AG97" i="13"/>
  <c r="AG113" i="13"/>
  <c r="AG112" i="13"/>
  <c r="AG31" i="13"/>
  <c r="AG30" i="13"/>
  <c r="AG102" i="13"/>
  <c r="AG98" i="13"/>
  <c r="AG145" i="13"/>
  <c r="AG144" i="13"/>
  <c r="AG63" i="13"/>
  <c r="AG62" i="13"/>
  <c r="AH20" i="13"/>
  <c r="AH167" i="13"/>
  <c r="Y105" i="13"/>
  <c r="Y95" i="13"/>
  <c r="Y86" i="13"/>
  <c r="Y109" i="13"/>
  <c r="Y98" i="13"/>
  <c r="Y83" i="13"/>
  <c r="Y91" i="13"/>
  <c r="X12" i="13"/>
  <c r="AH75" i="13"/>
  <c r="AG104" i="13"/>
  <c r="AG94" i="13"/>
  <c r="AG83" i="13"/>
  <c r="AG92" i="13"/>
  <c r="AG87" i="13"/>
  <c r="AG101" i="13"/>
  <c r="AG103" i="13"/>
  <c r="AG29" i="13"/>
  <c r="AG61" i="13"/>
  <c r="AG121" i="13"/>
  <c r="AG153" i="13"/>
  <c r="AG28" i="13"/>
  <c r="AG60" i="13"/>
  <c r="AG120" i="13"/>
  <c r="AG152" i="13"/>
  <c r="AG39" i="13"/>
  <c r="AG71" i="13"/>
  <c r="AG131" i="13"/>
  <c r="AG163" i="13"/>
  <c r="AG38" i="13"/>
  <c r="AG70" i="13"/>
  <c r="AG130" i="13"/>
  <c r="AG21" i="13"/>
  <c r="AG25" i="13"/>
  <c r="AG41" i="13"/>
  <c r="AG57" i="13"/>
  <c r="AG73" i="13"/>
  <c r="AG117" i="13"/>
  <c r="AG133" i="13"/>
  <c r="AG149" i="13"/>
  <c r="AG165" i="13"/>
  <c r="AG24" i="13"/>
  <c r="AG40" i="13"/>
  <c r="AG56" i="13"/>
  <c r="AG72" i="13"/>
  <c r="AG116" i="13"/>
  <c r="AG132" i="13"/>
  <c r="AG148" i="13"/>
  <c r="AG164" i="13"/>
  <c r="AG17" i="13"/>
  <c r="AG33" i="13"/>
  <c r="AG49" i="13"/>
  <c r="AG65" i="13"/>
  <c r="AG81" i="13"/>
  <c r="AG125" i="13"/>
  <c r="AG141" i="13"/>
  <c r="AG157" i="13"/>
  <c r="AG16" i="13"/>
  <c r="AG32" i="13"/>
  <c r="AG48" i="13"/>
  <c r="AG64" i="13"/>
  <c r="AG80" i="13"/>
  <c r="AG124" i="13"/>
  <c r="AG140" i="13"/>
  <c r="AG156" i="13"/>
  <c r="AG19" i="13"/>
  <c r="AG35" i="13"/>
  <c r="AG51" i="13"/>
  <c r="AG67" i="13"/>
  <c r="AG111" i="13"/>
  <c r="AG127" i="13"/>
  <c r="AG143" i="13"/>
  <c r="AG159" i="13"/>
  <c r="AG18" i="13"/>
  <c r="AG34" i="13"/>
  <c r="AG50" i="13"/>
  <c r="AG66" i="13"/>
  <c r="AG82" i="13"/>
  <c r="AG27" i="13"/>
  <c r="AG43" i="13"/>
  <c r="AG59" i="13"/>
  <c r="AG75" i="13"/>
  <c r="AG119" i="13"/>
  <c r="AG135" i="13"/>
  <c r="AG151" i="13"/>
  <c r="AG167" i="13"/>
  <c r="AG26" i="13"/>
  <c r="AG42" i="13"/>
  <c r="AG58" i="13"/>
  <c r="AG74" i="13"/>
  <c r="AG118" i="13"/>
  <c r="AG134" i="13"/>
  <c r="AG150" i="13"/>
  <c r="AG166" i="13"/>
  <c r="AG142" i="13"/>
  <c r="AG126" i="13"/>
  <c r="AG158" i="13"/>
  <c r="AG108" i="13"/>
  <c r="AG96" i="13"/>
  <c r="AG84" i="13"/>
  <c r="AG93" i="13"/>
  <c r="AG90" i="13"/>
  <c r="AG105" i="13"/>
  <c r="AG106" i="13"/>
  <c r="AG37" i="13"/>
  <c r="AG69" i="13"/>
  <c r="AG129" i="13"/>
  <c r="AG161" i="13"/>
  <c r="AG36" i="13"/>
  <c r="AG68" i="13"/>
  <c r="AG128" i="13"/>
  <c r="AG160" i="13"/>
  <c r="AG15" i="13"/>
  <c r="AG47" i="13"/>
  <c r="AG79" i="13"/>
  <c r="AG139" i="13"/>
  <c r="AG14" i="13"/>
  <c r="L23" i="14"/>
  <c r="AG46" i="13"/>
  <c r="AG78" i="13"/>
  <c r="AG138" i="13"/>
  <c r="AH166" i="13"/>
  <c r="AH74" i="13"/>
  <c r="AG85" i="13"/>
  <c r="AG100" i="13"/>
  <c r="AG86" i="13"/>
  <c r="AG99" i="13"/>
  <c r="AG95" i="13"/>
  <c r="AG107" i="13"/>
  <c r="AG109" i="13"/>
  <c r="AG45" i="13"/>
  <c r="AG77" i="13"/>
  <c r="AG137" i="13"/>
  <c r="AG169" i="13"/>
  <c r="AG44" i="13"/>
  <c r="AG76" i="13"/>
  <c r="AG136" i="13"/>
  <c r="AG168" i="13"/>
  <c r="AG23" i="13"/>
  <c r="AG55" i="13"/>
  <c r="AG115" i="13"/>
  <c r="AG147" i="13"/>
  <c r="AG22" i="13"/>
  <c r="AG54" i="13"/>
  <c r="AG114" i="13"/>
  <c r="AG146" i="13"/>
  <c r="N61" i="21"/>
  <c r="L140" i="21"/>
  <c r="M168" i="21"/>
  <c r="M140" i="21"/>
  <c r="M152" i="21"/>
  <c r="AH151" i="13"/>
  <c r="AH59" i="13"/>
  <c r="AH150" i="13"/>
  <c r="AH58" i="13"/>
  <c r="AH135" i="13"/>
  <c r="AH43" i="13"/>
  <c r="AH134" i="13"/>
  <c r="AH42" i="13"/>
  <c r="AH119" i="13"/>
  <c r="AH27" i="13"/>
  <c r="AH118" i="13"/>
  <c r="AH26" i="13"/>
  <c r="AH115" i="13"/>
  <c r="AH162" i="13"/>
  <c r="AH38" i="13"/>
  <c r="AH147" i="13"/>
  <c r="AH71" i="13"/>
  <c r="AH39" i="13"/>
  <c r="AH146" i="13"/>
  <c r="AH70" i="13"/>
  <c r="AH159" i="13"/>
  <c r="AH143" i="13"/>
  <c r="AH127" i="13"/>
  <c r="AH111" i="13"/>
  <c r="AH67" i="13"/>
  <c r="AH51" i="13"/>
  <c r="AH35" i="13"/>
  <c r="AH19" i="13"/>
  <c r="AH158" i="13"/>
  <c r="AH142" i="13"/>
  <c r="AH126" i="13"/>
  <c r="AH82" i="13"/>
  <c r="AH66" i="13"/>
  <c r="AH50" i="13"/>
  <c r="AH34" i="13"/>
  <c r="AH18" i="13"/>
  <c r="AH163" i="13"/>
  <c r="AH131" i="13"/>
  <c r="AH55" i="13"/>
  <c r="AH23" i="13"/>
  <c r="AH130" i="13"/>
  <c r="AH114" i="13"/>
  <c r="AH54" i="13"/>
  <c r="AH22" i="13"/>
  <c r="AH155" i="13"/>
  <c r="AH139" i="13"/>
  <c r="AH123" i="13"/>
  <c r="AH79" i="13"/>
  <c r="AH63" i="13"/>
  <c r="AH47" i="13"/>
  <c r="AH31" i="13"/>
  <c r="AH15" i="13"/>
  <c r="AH154" i="13"/>
  <c r="AH138" i="13"/>
  <c r="AH122" i="13"/>
  <c r="AH78" i="13"/>
  <c r="AH62" i="13"/>
  <c r="AH46" i="13"/>
  <c r="AH30" i="13"/>
  <c r="AH14" i="13"/>
  <c r="M23" i="14"/>
  <c r="AH165" i="13"/>
  <c r="AH157" i="13"/>
  <c r="AH149" i="13"/>
  <c r="AH141" i="13"/>
  <c r="AH133" i="13"/>
  <c r="AH125" i="13"/>
  <c r="AH117" i="13"/>
  <c r="AH81" i="13"/>
  <c r="AH73" i="13"/>
  <c r="AH65" i="13"/>
  <c r="AH57" i="13"/>
  <c r="AH49" i="13"/>
  <c r="AH41" i="13"/>
  <c r="AH33" i="13"/>
  <c r="AH25" i="13"/>
  <c r="AH17" i="13"/>
  <c r="AH164" i="13"/>
  <c r="AH156" i="13"/>
  <c r="AH148" i="13"/>
  <c r="AH140" i="13"/>
  <c r="AH132" i="13"/>
  <c r="AH124" i="13"/>
  <c r="AH116" i="13"/>
  <c r="AH80" i="13"/>
  <c r="AH72" i="13"/>
  <c r="AH64" i="13"/>
  <c r="AH56" i="13"/>
  <c r="AH48" i="13"/>
  <c r="AH40" i="13"/>
  <c r="AH32" i="13"/>
  <c r="AH24" i="13"/>
  <c r="AH16" i="13"/>
  <c r="M25" i="14"/>
  <c r="AH169" i="13"/>
  <c r="AH161" i="13"/>
  <c r="AH153" i="13"/>
  <c r="AH145" i="13"/>
  <c r="AH137" i="13"/>
  <c r="AH129" i="13"/>
  <c r="AH121" i="13"/>
  <c r="AH113" i="13"/>
  <c r="AH77" i="13"/>
  <c r="AH69" i="13"/>
  <c r="AH61" i="13"/>
  <c r="AH53" i="13"/>
  <c r="AH45" i="13"/>
  <c r="AH37" i="13"/>
  <c r="AH29" i="13"/>
  <c r="AH21" i="13"/>
  <c r="AH168" i="13"/>
  <c r="AH160" i="13"/>
  <c r="AH152" i="13"/>
  <c r="AH144" i="13"/>
  <c r="AH136" i="13"/>
  <c r="AH128" i="13"/>
  <c r="AH120" i="13"/>
  <c r="AH112" i="13"/>
  <c r="AH76" i="13"/>
  <c r="AH68" i="13"/>
  <c r="AH60" i="13"/>
  <c r="AH52" i="13"/>
  <c r="AH44" i="13"/>
  <c r="AH36" i="13"/>
  <c r="AH28" i="13"/>
  <c r="K23" i="14"/>
  <c r="K29" i="14"/>
  <c r="AF12" i="13"/>
  <c r="AH107" i="13"/>
  <c r="AH105" i="13"/>
  <c r="AH93" i="13"/>
  <c r="AH90" i="13"/>
  <c r="AH110" i="13"/>
  <c r="AH108" i="13"/>
  <c r="AH104" i="13"/>
  <c r="AH99" i="13"/>
  <c r="AH92" i="13"/>
  <c r="AH91" i="13"/>
  <c r="AH86" i="13"/>
  <c r="AH84" i="13"/>
  <c r="AH83" i="13"/>
  <c r="AH102" i="13"/>
  <c r="AH100" i="13"/>
  <c r="AH96" i="13"/>
  <c r="AH94" i="13"/>
  <c r="AH88" i="13"/>
  <c r="AH85" i="13"/>
  <c r="AH109" i="13"/>
  <c r="AH106" i="13"/>
  <c r="AH103" i="13"/>
  <c r="AH89" i="13"/>
  <c r="AH98" i="13"/>
  <c r="AH95" i="13"/>
  <c r="AH87" i="13"/>
  <c r="AH97" i="13"/>
  <c r="AH101" i="13"/>
  <c r="K163" i="21"/>
  <c r="G64" i="20"/>
  <c r="AC401" i="11"/>
  <c r="AC396" i="11"/>
  <c r="AC391" i="11"/>
  <c r="AA406" i="11"/>
  <c r="Z406" i="11"/>
  <c r="Z403" i="11"/>
  <c r="AA403" i="11"/>
  <c r="Z415" i="11"/>
  <c r="AA415" i="11"/>
  <c r="Z407" i="11"/>
  <c r="AA407" i="11"/>
  <c r="AA414" i="11"/>
  <c r="Z414" i="11"/>
  <c r="Z411" i="11"/>
  <c r="AA411" i="11"/>
  <c r="AC393" i="11"/>
  <c r="AC437" i="11"/>
  <c r="AC395" i="11"/>
  <c r="Z410" i="11"/>
  <c r="AA410" i="11"/>
  <c r="AC388" i="11"/>
  <c r="J29" i="14"/>
  <c r="L152" i="21"/>
  <c r="G77" i="18"/>
  <c r="J74" i="15"/>
  <c r="L168" i="21"/>
  <c r="I74" i="15"/>
  <c r="M35" i="14"/>
  <c r="I13" i="14"/>
  <c r="I46" i="14"/>
  <c r="H51" i="14"/>
  <c r="M24" i="14"/>
  <c r="J12" i="14"/>
  <c r="J45" i="14"/>
  <c r="J22" i="15"/>
  <c r="H29" i="20"/>
  <c r="H77" i="18"/>
  <c r="L25" i="14"/>
  <c r="L29" i="14"/>
  <c r="M36" i="14"/>
  <c r="O168" i="21"/>
  <c r="L40" i="14"/>
  <c r="O152" i="21"/>
  <c r="O140" i="21"/>
  <c r="M19" i="12"/>
  <c r="N16" i="12"/>
  <c r="N19" i="12"/>
  <c r="O16" i="12"/>
  <c r="O19" i="12"/>
  <c r="F26" i="12"/>
  <c r="F29" i="12"/>
  <c r="G26" i="12"/>
  <c r="G29" i="12"/>
  <c r="H26" i="12"/>
  <c r="H29" i="12"/>
  <c r="I26" i="12"/>
  <c r="I29" i="12"/>
  <c r="J26" i="12"/>
  <c r="J29" i="12"/>
  <c r="K26" i="12"/>
  <c r="K29" i="12"/>
  <c r="L26" i="12"/>
  <c r="L29" i="12"/>
  <c r="M26" i="12"/>
  <c r="M29" i="12"/>
  <c r="N26" i="12"/>
  <c r="N29" i="12"/>
  <c r="O26" i="12"/>
  <c r="O29" i="12"/>
  <c r="L38" i="16"/>
  <c r="N140" i="21"/>
  <c r="N152" i="21"/>
  <c r="I77" i="18"/>
  <c r="I22" i="15"/>
  <c r="G29" i="20"/>
  <c r="N168" i="21"/>
  <c r="Y12" i="13"/>
  <c r="AG12" i="13"/>
  <c r="I64" i="20"/>
  <c r="K37" i="17"/>
  <c r="K40" i="17"/>
  <c r="M163" i="21"/>
  <c r="AH12" i="13"/>
  <c r="AB411" i="11"/>
  <c r="M29" i="14"/>
  <c r="L163" i="21"/>
  <c r="H64" i="20"/>
  <c r="J37" i="17"/>
  <c r="J40" i="17"/>
  <c r="I18" i="14"/>
  <c r="I15" i="16"/>
  <c r="I17" i="16"/>
  <c r="G35" i="20"/>
  <c r="M40" i="14"/>
  <c r="L47" i="14"/>
  <c r="M14" i="14"/>
  <c r="M47" i="14"/>
  <c r="O163" i="21"/>
  <c r="N163" i="21"/>
  <c r="K22" i="15"/>
  <c r="I29" i="20"/>
  <c r="J13" i="14"/>
  <c r="J46" i="14"/>
  <c r="I51" i="14"/>
  <c r="K12" i="14"/>
  <c r="K45" i="14"/>
  <c r="J18" i="14"/>
  <c r="J15" i="16"/>
  <c r="J17" i="16"/>
  <c r="H35" i="20"/>
  <c r="K13" i="14"/>
  <c r="K46" i="14"/>
  <c r="J51" i="14"/>
  <c r="L12" i="14"/>
  <c r="L45" i="14"/>
  <c r="K18" i="14"/>
  <c r="K15" i="16"/>
  <c r="K17" i="16"/>
  <c r="I35" i="20"/>
  <c r="L13" i="14"/>
  <c r="L46" i="14"/>
  <c r="K51" i="14"/>
  <c r="M12" i="14"/>
  <c r="L18" i="14"/>
  <c r="L15" i="16"/>
  <c r="L17" i="16"/>
  <c r="M45" i="14"/>
  <c r="M13" i="14"/>
  <c r="L51" i="14"/>
  <c r="F44" i="9"/>
  <c r="F45" i="9"/>
  <c r="F46" i="9"/>
  <c r="F47" i="9"/>
  <c r="F74" i="9" s="1"/>
  <c r="AF74" i="9" s="1"/>
  <c r="AG74" i="9" s="1"/>
  <c r="F48" i="9"/>
  <c r="F49" i="9"/>
  <c r="F50" i="9"/>
  <c r="F77" i="9" s="1"/>
  <c r="F51" i="9"/>
  <c r="F52" i="9"/>
  <c r="F53" i="9"/>
  <c r="F54" i="9"/>
  <c r="F55" i="9"/>
  <c r="AF55" i="9" s="1"/>
  <c r="AG55" i="9" s="1"/>
  <c r="F56" i="9"/>
  <c r="F57" i="9"/>
  <c r="F43" i="9"/>
  <c r="D241" i="10"/>
  <c r="D353" i="10" s="1"/>
  <c r="D465" i="10" s="1"/>
  <c r="D577" i="10" s="1"/>
  <c r="D689" i="10" s="1"/>
  <c r="F241" i="10"/>
  <c r="AF241" i="10" s="1"/>
  <c r="AG241" i="10" s="1"/>
  <c r="D242" i="10"/>
  <c r="D354" i="10"/>
  <c r="D466" i="10" s="1"/>
  <c r="D578" i="10" s="1"/>
  <c r="D690" i="10" s="1"/>
  <c r="E242" i="10"/>
  <c r="F242" i="10"/>
  <c r="AH130" i="10"/>
  <c r="AI130" i="10" s="1"/>
  <c r="D243" i="10"/>
  <c r="D355" i="10" s="1"/>
  <c r="D467" i="10" s="1"/>
  <c r="D579" i="10" s="1"/>
  <c r="D691" i="10" s="1"/>
  <c r="F243" i="10"/>
  <c r="AF243" i="10"/>
  <c r="AG243" i="10" s="1"/>
  <c r="D244" i="10"/>
  <c r="D356" i="10" s="1"/>
  <c r="D468" i="10" s="1"/>
  <c r="D580" i="10" s="1"/>
  <c r="D692" i="10" s="1"/>
  <c r="F244" i="10"/>
  <c r="AF244" i="10"/>
  <c r="AG244" i="10" s="1"/>
  <c r="D245" i="10"/>
  <c r="D357" i="10" s="1"/>
  <c r="D469" i="10" s="1"/>
  <c r="D581" i="10" s="1"/>
  <c r="D693" i="10" s="1"/>
  <c r="E245" i="10"/>
  <c r="E357" i="10" s="1"/>
  <c r="F245" i="10"/>
  <c r="D246" i="10"/>
  <c r="D358" i="10"/>
  <c r="D470" i="10" s="1"/>
  <c r="D582" i="10" s="1"/>
  <c r="D694" i="10" s="1"/>
  <c r="E246" i="10"/>
  <c r="F246" i="10"/>
  <c r="AH134" i="10"/>
  <c r="AI134" i="10" s="1"/>
  <c r="D247" i="10"/>
  <c r="D359" i="10" s="1"/>
  <c r="D471" i="10" s="1"/>
  <c r="D583" i="10" s="1"/>
  <c r="D695" i="10" s="1"/>
  <c r="F247" i="10"/>
  <c r="AF247" i="10" s="1"/>
  <c r="AG247" i="10" s="1"/>
  <c r="D248" i="10"/>
  <c r="D360" i="10" s="1"/>
  <c r="D472" i="10" s="1"/>
  <c r="D584" i="10" s="1"/>
  <c r="D696" i="10" s="1"/>
  <c r="F248" i="10"/>
  <c r="AF248" i="10" s="1"/>
  <c r="AG248" i="10" s="1"/>
  <c r="D249" i="10"/>
  <c r="D361" i="10" s="1"/>
  <c r="D473" i="10" s="1"/>
  <c r="D585" i="10" s="1"/>
  <c r="D697" i="10" s="1"/>
  <c r="E249" i="10"/>
  <c r="F249" i="10"/>
  <c r="AF249" i="10" s="1"/>
  <c r="AG249" i="10" s="1"/>
  <c r="D250" i="10"/>
  <c r="D362" i="10" s="1"/>
  <c r="D474" i="10" s="1"/>
  <c r="D586" i="10" s="1"/>
  <c r="D698" i="10" s="1"/>
  <c r="E250" i="10"/>
  <c r="E362" i="10" s="1"/>
  <c r="F250" i="10"/>
  <c r="AH138" i="10"/>
  <c r="AI138" i="10" s="1"/>
  <c r="D251" i="10"/>
  <c r="D363" i="10" s="1"/>
  <c r="D475" i="10" s="1"/>
  <c r="D587" i="10" s="1"/>
  <c r="D699" i="10" s="1"/>
  <c r="F251" i="10"/>
  <c r="AF251" i="10"/>
  <c r="AG251" i="10" s="1"/>
  <c r="D252" i="10"/>
  <c r="D364" i="10" s="1"/>
  <c r="D476" i="10" s="1"/>
  <c r="D588" i="10" s="1"/>
  <c r="D700" i="10" s="1"/>
  <c r="F252" i="10"/>
  <c r="F364" i="10" s="1"/>
  <c r="D589" i="10"/>
  <c r="D701" i="10" s="1"/>
  <c r="E253" i="10"/>
  <c r="F253" i="10"/>
  <c r="AF253" i="10" s="1"/>
  <c r="AG253" i="10" s="1"/>
  <c r="D254" i="10"/>
  <c r="D366" i="10"/>
  <c r="D478" i="10" s="1"/>
  <c r="D590" i="10" s="1"/>
  <c r="D702" i="10" s="1"/>
  <c r="F254" i="10"/>
  <c r="AH142" i="10"/>
  <c r="AI142" i="10" s="1"/>
  <c r="D255" i="10"/>
  <c r="D367" i="10" s="1"/>
  <c r="D479" i="10" s="1"/>
  <c r="D591" i="10"/>
  <c r="D703" i="10" s="1"/>
  <c r="F255" i="10"/>
  <c r="D256" i="10"/>
  <c r="D368" i="10" s="1"/>
  <c r="D480" i="10" s="1"/>
  <c r="D592" i="10" s="1"/>
  <c r="D704" i="10" s="1"/>
  <c r="F256" i="10"/>
  <c r="AF256" i="10" s="1"/>
  <c r="AG256" i="10" s="1"/>
  <c r="G256" i="10"/>
  <c r="G368" i="10" s="1"/>
  <c r="E257" i="10"/>
  <c r="E369" i="10" s="1"/>
  <c r="I369" i="10" s="1"/>
  <c r="F257" i="10"/>
  <c r="F369" i="10" s="1"/>
  <c r="F481" i="10" s="1"/>
  <c r="G257" i="10"/>
  <c r="G369" i="10" s="1"/>
  <c r="G481" i="10" s="1"/>
  <c r="D258" i="10"/>
  <c r="D370" i="10" s="1"/>
  <c r="D482" i="10" s="1"/>
  <c r="D594" i="10" s="1"/>
  <c r="D706" i="10" s="1"/>
  <c r="AH146" i="10"/>
  <c r="AI146" i="10" s="1"/>
  <c r="D259" i="10"/>
  <c r="D371" i="10" s="1"/>
  <c r="D483" i="10" s="1"/>
  <c r="D595" i="10" s="1"/>
  <c r="D707" i="10" s="1"/>
  <c r="D260" i="10"/>
  <c r="D372" i="10" s="1"/>
  <c r="D484" i="10" s="1"/>
  <c r="D596" i="10" s="1"/>
  <c r="D708" i="10" s="1"/>
  <c r="D261" i="10"/>
  <c r="D373" i="10" s="1"/>
  <c r="D485" i="10" s="1"/>
  <c r="D597" i="10" s="1"/>
  <c r="D709" i="10" s="1"/>
  <c r="D374" i="10"/>
  <c r="D486" i="10" s="1"/>
  <c r="D598" i="10" s="1"/>
  <c r="D710" i="10" s="1"/>
  <c r="AH150" i="10"/>
  <c r="AI150" i="10" s="1"/>
  <c r="D263" i="10"/>
  <c r="D375" i="10" s="1"/>
  <c r="D487" i="10" s="1"/>
  <c r="D599" i="10"/>
  <c r="D711" i="10" s="1"/>
  <c r="D264" i="10"/>
  <c r="D376" i="10" s="1"/>
  <c r="D488" i="10" s="1"/>
  <c r="D600" i="10" s="1"/>
  <c r="D712" i="10" s="1"/>
  <c r="D265" i="10"/>
  <c r="D377" i="10" s="1"/>
  <c r="D489" i="10" s="1"/>
  <c r="D601" i="10" s="1"/>
  <c r="D713" i="10" s="1"/>
  <c r="D266" i="10"/>
  <c r="D378" i="10" s="1"/>
  <c r="D490" i="10" s="1"/>
  <c r="D602" i="10" s="1"/>
  <c r="D714" i="10" s="1"/>
  <c r="AH154" i="10"/>
  <c r="AI154" i="10" s="1"/>
  <c r="D267" i="10"/>
  <c r="D379" i="10" s="1"/>
  <c r="D491" i="10" s="1"/>
  <c r="D603" i="10" s="1"/>
  <c r="D715" i="10" s="1"/>
  <c r="D268" i="10"/>
  <c r="D380" i="10" s="1"/>
  <c r="D492" i="10" s="1"/>
  <c r="D604" i="10" s="1"/>
  <c r="D716" i="10" s="1"/>
  <c r="D269" i="10"/>
  <c r="D381" i="10" s="1"/>
  <c r="D493" i="10" s="1"/>
  <c r="D605" i="10" s="1"/>
  <c r="D717" i="10" s="1"/>
  <c r="D270" i="10"/>
  <c r="D382" i="10" s="1"/>
  <c r="D494" i="10" s="1"/>
  <c r="D606" i="10" s="1"/>
  <c r="D718" i="10" s="1"/>
  <c r="AH158" i="10"/>
  <c r="AI158" i="10" s="1"/>
  <c r="D271" i="10"/>
  <c r="D383" i="10" s="1"/>
  <c r="D495" i="10" s="1"/>
  <c r="D607" i="10"/>
  <c r="D719" i="10" s="1"/>
  <c r="D272" i="10"/>
  <c r="D384" i="10" s="1"/>
  <c r="D496" i="10" s="1"/>
  <c r="D608" i="10" s="1"/>
  <c r="D720" i="10" s="1"/>
  <c r="D273" i="10"/>
  <c r="D385" i="10" s="1"/>
  <c r="D497" i="10" s="1"/>
  <c r="D609" i="10" s="1"/>
  <c r="D721" i="10" s="1"/>
  <c r="AH162" i="10"/>
  <c r="AI162" i="10" s="1"/>
  <c r="D275" i="10"/>
  <c r="D387" i="10" s="1"/>
  <c r="D499" i="10" s="1"/>
  <c r="D611" i="10" s="1"/>
  <c r="D723" i="10" s="1"/>
  <c r="D276" i="10"/>
  <c r="D388" i="10" s="1"/>
  <c r="D500" i="10" s="1"/>
  <c r="D612" i="10" s="1"/>
  <c r="D724" i="10" s="1"/>
  <c r="D277" i="10"/>
  <c r="D389" i="10" s="1"/>
  <c r="D501" i="10" s="1"/>
  <c r="D613" i="10" s="1"/>
  <c r="D725" i="10" s="1"/>
  <c r="D278" i="10"/>
  <c r="D390" i="10" s="1"/>
  <c r="D502" i="10" s="1"/>
  <c r="D614" i="10" s="1"/>
  <c r="D726" i="10" s="1"/>
  <c r="AH166" i="10"/>
  <c r="AI166" i="10" s="1"/>
  <c r="D279" i="10"/>
  <c r="D391" i="10" s="1"/>
  <c r="D503" i="10" s="1"/>
  <c r="D615" i="10" s="1"/>
  <c r="D727" i="10" s="1"/>
  <c r="D280" i="10"/>
  <c r="D392" i="10" s="1"/>
  <c r="D504" i="10" s="1"/>
  <c r="D616" i="10" s="1"/>
  <c r="D728" i="10" s="1"/>
  <c r="D281" i="10"/>
  <c r="D393" i="10"/>
  <c r="D505" i="10" s="1"/>
  <c r="D617" i="10" s="1"/>
  <c r="D729" i="10" s="1"/>
  <c r="G281" i="10"/>
  <c r="G393" i="10" s="1"/>
  <c r="D282" i="10"/>
  <c r="D394" i="10"/>
  <c r="D506" i="10" s="1"/>
  <c r="D618" i="10" s="1"/>
  <c r="D730" i="10" s="1"/>
  <c r="AH170" i="10"/>
  <c r="AI170" i="10" s="1"/>
  <c r="D283" i="10"/>
  <c r="D395" i="10" s="1"/>
  <c r="D507" i="10" s="1"/>
  <c r="D619" i="10" s="1"/>
  <c r="D731" i="10" s="1"/>
  <c r="D284" i="10"/>
  <c r="D396" i="10" s="1"/>
  <c r="D508" i="10" s="1"/>
  <c r="D620" i="10" s="1"/>
  <c r="D732" i="10" s="1"/>
  <c r="D285" i="10"/>
  <c r="D397" i="10"/>
  <c r="D509" i="10" s="1"/>
  <c r="D621" i="10" s="1"/>
  <c r="D733" i="10" s="1"/>
  <c r="D286" i="10"/>
  <c r="D398" i="10" s="1"/>
  <c r="D510" i="10" s="1"/>
  <c r="D622" i="10" s="1"/>
  <c r="D734" i="10" s="1"/>
  <c r="AH174" i="10"/>
  <c r="AI174" i="10" s="1"/>
  <c r="D287" i="10"/>
  <c r="D399" i="10"/>
  <c r="D511" i="10" s="1"/>
  <c r="D623" i="10" s="1"/>
  <c r="D735" i="10" s="1"/>
  <c r="D288" i="10"/>
  <c r="D400" i="10" s="1"/>
  <c r="D512" i="10" s="1"/>
  <c r="D624" i="10" s="1"/>
  <c r="D736" i="10" s="1"/>
  <c r="D625" i="10"/>
  <c r="D737" i="10" s="1"/>
  <c r="G289" i="10"/>
  <c r="G401" i="10" s="1"/>
  <c r="G513" i="10" s="1"/>
  <c r="AJ513" i="10" s="1"/>
  <c r="AK513" i="10" s="1"/>
  <c r="AL513" i="10" s="1"/>
  <c r="AN513" i="10" s="1"/>
  <c r="D290" i="10"/>
  <c r="D402" i="10" s="1"/>
  <c r="D514" i="10" s="1"/>
  <c r="D626" i="10" s="1"/>
  <c r="D738" i="10" s="1"/>
  <c r="AH178" i="10"/>
  <c r="AI178" i="10"/>
  <c r="D291" i="10"/>
  <c r="D403" i="10" s="1"/>
  <c r="D515" i="10" s="1"/>
  <c r="D627" i="10" s="1"/>
  <c r="D739" i="10" s="1"/>
  <c r="D292" i="10"/>
  <c r="D404" i="10" s="1"/>
  <c r="D516" i="10" s="1"/>
  <c r="D628" i="10" s="1"/>
  <c r="D740" i="10" s="1"/>
  <c r="D293" i="10"/>
  <c r="D405" i="10"/>
  <c r="D517" i="10" s="1"/>
  <c r="D629" i="10" s="1"/>
  <c r="D741" i="10" s="1"/>
  <c r="G293" i="10"/>
  <c r="G405" i="10"/>
  <c r="G517" i="10" s="1"/>
  <c r="G629" i="10" s="1"/>
  <c r="D294" i="10"/>
  <c r="D406" i="10" s="1"/>
  <c r="D518" i="10" s="1"/>
  <c r="D630" i="10" s="1"/>
  <c r="D742" i="10" s="1"/>
  <c r="AH182" i="10"/>
  <c r="AI182" i="10"/>
  <c r="D295" i="10"/>
  <c r="D407" i="10" s="1"/>
  <c r="D519" i="10" s="1"/>
  <c r="D631" i="10" s="1"/>
  <c r="D743" i="10" s="1"/>
  <c r="D296" i="10"/>
  <c r="D408" i="10" s="1"/>
  <c r="D520" i="10" s="1"/>
  <c r="D632" i="10" s="1"/>
  <c r="D744" i="10" s="1"/>
  <c r="D297" i="10"/>
  <c r="D409" i="10" s="1"/>
  <c r="D521" i="10" s="1"/>
  <c r="D633" i="10" s="1"/>
  <c r="D745" i="10" s="1"/>
  <c r="G297" i="10"/>
  <c r="D298" i="10"/>
  <c r="D410" i="10" s="1"/>
  <c r="D522" i="10" s="1"/>
  <c r="D634" i="10" s="1"/>
  <c r="D746" i="10" s="1"/>
  <c r="D299" i="10"/>
  <c r="D411" i="10" s="1"/>
  <c r="D523" i="10" s="1"/>
  <c r="D635" i="10" s="1"/>
  <c r="D747" i="10"/>
  <c r="D300" i="10"/>
  <c r="D412" i="10" s="1"/>
  <c r="D524" i="10" s="1"/>
  <c r="D636" i="10" s="1"/>
  <c r="D748" i="10" s="1"/>
  <c r="D301" i="10"/>
  <c r="D413" i="10" s="1"/>
  <c r="D525" i="10" s="1"/>
  <c r="D637" i="10" s="1"/>
  <c r="D749" i="10" s="1"/>
  <c r="D302" i="10"/>
  <c r="D414" i="10"/>
  <c r="D526" i="10" s="1"/>
  <c r="D638" i="10" s="1"/>
  <c r="D750" i="10" s="1"/>
  <c r="D303" i="10"/>
  <c r="D415" i="10" s="1"/>
  <c r="D527" i="10" s="1"/>
  <c r="D639" i="10" s="1"/>
  <c r="D751" i="10" s="1"/>
  <c r="D305" i="10"/>
  <c r="D417" i="10" s="1"/>
  <c r="D529" i="10" s="1"/>
  <c r="D641" i="10" s="1"/>
  <c r="D753" i="10" s="1"/>
  <c r="D306" i="10"/>
  <c r="D418" i="10" s="1"/>
  <c r="D530" i="10" s="1"/>
  <c r="D642" i="10" s="1"/>
  <c r="D754" i="10" s="1"/>
  <c r="D307" i="10"/>
  <c r="D419" i="10" s="1"/>
  <c r="D531" i="10" s="1"/>
  <c r="D643" i="10" s="1"/>
  <c r="D755" i="10" s="1"/>
  <c r="D308" i="10"/>
  <c r="D420" i="10" s="1"/>
  <c r="D532" i="10" s="1"/>
  <c r="D644" i="10" s="1"/>
  <c r="D756" i="10" s="1"/>
  <c r="D310" i="10"/>
  <c r="D422" i="10"/>
  <c r="D534" i="10" s="1"/>
  <c r="D646" i="10" s="1"/>
  <c r="D758" i="10" s="1"/>
  <c r="D311" i="10"/>
  <c r="D423" i="10" s="1"/>
  <c r="D535" i="10" s="1"/>
  <c r="D647" i="10" s="1"/>
  <c r="D759" i="10" s="1"/>
  <c r="D312" i="10"/>
  <c r="D424" i="10" s="1"/>
  <c r="D536" i="10" s="1"/>
  <c r="D648" i="10" s="1"/>
  <c r="D760" i="10" s="1"/>
  <c r="D313" i="10"/>
  <c r="D425" i="10" s="1"/>
  <c r="D537" i="10" s="1"/>
  <c r="D649" i="10" s="1"/>
  <c r="D761" i="10" s="1"/>
  <c r="D316" i="10"/>
  <c r="D428" i="10" s="1"/>
  <c r="D540" i="10" s="1"/>
  <c r="D652" i="10" s="1"/>
  <c r="D764" i="10" s="1"/>
  <c r="D317" i="10"/>
  <c r="D429" i="10" s="1"/>
  <c r="D541" i="10" s="1"/>
  <c r="D653" i="10" s="1"/>
  <c r="D765" i="10" s="1"/>
  <c r="D320" i="10"/>
  <c r="D432" i="10" s="1"/>
  <c r="D544" i="10" s="1"/>
  <c r="D656" i="10" s="1"/>
  <c r="D768" i="10" s="1"/>
  <c r="D321" i="10"/>
  <c r="D433" i="10" s="1"/>
  <c r="D545" i="10" s="1"/>
  <c r="D657" i="10" s="1"/>
  <c r="D769" i="10" s="1"/>
  <c r="D322" i="10"/>
  <c r="D434" i="10" s="1"/>
  <c r="D546" i="10" s="1"/>
  <c r="D658" i="10" s="1"/>
  <c r="D770" i="10" s="1"/>
  <c r="D323" i="10"/>
  <c r="D435" i="10" s="1"/>
  <c r="D547" i="10" s="1"/>
  <c r="D659" i="10" s="1"/>
  <c r="D771" i="10" s="1"/>
  <c r="D324" i="10"/>
  <c r="D436" i="10" s="1"/>
  <c r="D548" i="10" s="1"/>
  <c r="D660" i="10" s="1"/>
  <c r="D772" i="10" s="1"/>
  <c r="D325" i="10"/>
  <c r="D437" i="10"/>
  <c r="D549" i="10"/>
  <c r="D661" i="10" s="1"/>
  <c r="D773" i="10" s="1"/>
  <c r="D326" i="10"/>
  <c r="D438" i="10" s="1"/>
  <c r="D550" i="10" s="1"/>
  <c r="D662" i="10" s="1"/>
  <c r="D774" i="10" s="1"/>
  <c r="D327" i="10"/>
  <c r="D439" i="10" s="1"/>
  <c r="D551" i="10" s="1"/>
  <c r="D663" i="10" s="1"/>
  <c r="D775" i="10" s="1"/>
  <c r="D328" i="10"/>
  <c r="D440" i="10" s="1"/>
  <c r="D552" i="10" s="1"/>
  <c r="D664" i="10" s="1"/>
  <c r="D776" i="10" s="1"/>
  <c r="D329" i="10"/>
  <c r="D441" i="10" s="1"/>
  <c r="D553" i="10" s="1"/>
  <c r="D665" i="10" s="1"/>
  <c r="D777" i="10" s="1"/>
  <c r="D330" i="10"/>
  <c r="D442" i="10" s="1"/>
  <c r="D554" i="10" s="1"/>
  <c r="D666" i="10" s="1"/>
  <c r="D778" i="10" s="1"/>
  <c r="D331" i="10"/>
  <c r="D443" i="10" s="1"/>
  <c r="D555" i="10" s="1"/>
  <c r="D667" i="10" s="1"/>
  <c r="D779" i="10" s="1"/>
  <c r="D332" i="10"/>
  <c r="D444" i="10" s="1"/>
  <c r="D556" i="10" s="1"/>
  <c r="D668" i="10" s="1"/>
  <c r="D780" i="10" s="1"/>
  <c r="D333" i="10"/>
  <c r="D445" i="10" s="1"/>
  <c r="D557" i="10" s="1"/>
  <c r="D669" i="10" s="1"/>
  <c r="D781" i="10" s="1"/>
  <c r="D334" i="10"/>
  <c r="D446" i="10" s="1"/>
  <c r="D558" i="10" s="1"/>
  <c r="D670" i="10" s="1"/>
  <c r="D782" i="10" s="1"/>
  <c r="D335" i="10"/>
  <c r="D447" i="10" s="1"/>
  <c r="D559" i="10" s="1"/>
  <c r="D671" i="10" s="1"/>
  <c r="D783" i="10" s="1"/>
  <c r="D337" i="10"/>
  <c r="D449" i="10" s="1"/>
  <c r="D561" i="10" s="1"/>
  <c r="D673" i="10" s="1"/>
  <c r="D785" i="10" s="1"/>
  <c r="D338" i="10"/>
  <c r="D450" i="10" s="1"/>
  <c r="D562" i="10" s="1"/>
  <c r="D674" i="10" s="1"/>
  <c r="D786" i="10" s="1"/>
  <c r="D339" i="10"/>
  <c r="D451" i="10" s="1"/>
  <c r="D563" i="10" s="1"/>
  <c r="D675" i="10" s="1"/>
  <c r="D787" i="10" s="1"/>
  <c r="E128" i="10"/>
  <c r="E240" i="10" s="1"/>
  <c r="E352" i="10" s="1"/>
  <c r="E464" i="10" s="1"/>
  <c r="E576" i="10" s="1"/>
  <c r="E688" i="10" s="1"/>
  <c r="D128" i="10"/>
  <c r="D240" i="10" s="1"/>
  <c r="D352" i="10" s="1"/>
  <c r="D464" i="10" s="1"/>
  <c r="D576" i="10" s="1"/>
  <c r="D688" i="10" s="1"/>
  <c r="F84" i="9"/>
  <c r="AF84" i="9" s="1"/>
  <c r="AG84" i="9" s="1"/>
  <c r="AF57" i="9"/>
  <c r="AG57" i="9" s="1"/>
  <c r="F80" i="9"/>
  <c r="AF53" i="9"/>
  <c r="AG53" i="9" s="1"/>
  <c r="F76" i="9"/>
  <c r="AF49" i="9"/>
  <c r="AG49" i="9" s="1"/>
  <c r="F72" i="9"/>
  <c r="AF45" i="9"/>
  <c r="AG45" i="9"/>
  <c r="F83" i="9"/>
  <c r="AF56" i="9"/>
  <c r="AG56" i="9" s="1"/>
  <c r="F79" i="9"/>
  <c r="AF79" i="9" s="1"/>
  <c r="AG79" i="9" s="1"/>
  <c r="AF52" i="9"/>
  <c r="AG52" i="9" s="1"/>
  <c r="F75" i="9"/>
  <c r="AF48" i="9"/>
  <c r="AG48" i="9"/>
  <c r="F71" i="9"/>
  <c r="AF44" i="9"/>
  <c r="AG44" i="9"/>
  <c r="F82" i="9"/>
  <c r="F109" i="9" s="1"/>
  <c r="AF109" i="9" s="1"/>
  <c r="AG109" i="9" s="1"/>
  <c r="AF47" i="9"/>
  <c r="AG47" i="9" s="1"/>
  <c r="AF50" i="9"/>
  <c r="AG50" i="9" s="1"/>
  <c r="G593" i="10"/>
  <c r="E358" i="10"/>
  <c r="E470" i="10" s="1"/>
  <c r="E582" i="10" s="1"/>
  <c r="E354" i="10"/>
  <c r="G240" i="10"/>
  <c r="G352" i="10" s="1"/>
  <c r="G464" i="10" s="1"/>
  <c r="AH128" i="10"/>
  <c r="AI128" i="10" s="1"/>
  <c r="AJ128" i="10" s="1"/>
  <c r="AK128" i="10" s="1"/>
  <c r="AL128" i="10" s="1"/>
  <c r="AN128" i="10" s="1"/>
  <c r="AH227" i="10"/>
  <c r="AI227" i="10" s="1"/>
  <c r="G339" i="10"/>
  <c r="G451" i="10" s="1"/>
  <c r="G563" i="10" s="1"/>
  <c r="AJ563" i="10" s="1"/>
  <c r="AK563" i="10" s="1"/>
  <c r="E338" i="10"/>
  <c r="I338" i="10"/>
  <c r="E337" i="10"/>
  <c r="AH223" i="10"/>
  <c r="AI223" i="10" s="1"/>
  <c r="G335" i="10"/>
  <c r="E334" i="10"/>
  <c r="F333" i="10"/>
  <c r="AF333" i="10" s="1"/>
  <c r="AG333" i="10" s="1"/>
  <c r="AH220" i="10"/>
  <c r="AI220" i="10" s="1"/>
  <c r="G332" i="10"/>
  <c r="F330" i="10"/>
  <c r="AF330" i="10" s="1"/>
  <c r="AG330" i="10" s="1"/>
  <c r="E329" i="10"/>
  <c r="E326" i="10"/>
  <c r="I326" i="10" s="1"/>
  <c r="F324" i="10"/>
  <c r="E322" i="10"/>
  <c r="F320" i="10"/>
  <c r="AH207" i="10"/>
  <c r="AI207" i="10" s="1"/>
  <c r="G319" i="10"/>
  <c r="G431" i="10" s="1"/>
  <c r="G543" i="10" s="1"/>
  <c r="E318" i="10"/>
  <c r="I318" i="10"/>
  <c r="F316" i="10"/>
  <c r="AF316" i="10" s="1"/>
  <c r="AG316" i="10" s="1"/>
  <c r="AH203" i="10"/>
  <c r="AI203" i="10" s="1"/>
  <c r="G315" i="10"/>
  <c r="F312" i="10"/>
  <c r="AF312" i="10" s="1"/>
  <c r="AG312" i="10" s="1"/>
  <c r="AH199" i="10"/>
  <c r="AI199" i="10" s="1"/>
  <c r="G311" i="10"/>
  <c r="AJ311" i="10" s="1"/>
  <c r="E310" i="10"/>
  <c r="I310" i="10" s="1"/>
  <c r="F308" i="10"/>
  <c r="AH195" i="10"/>
  <c r="AI195" i="10" s="1"/>
  <c r="G307" i="10"/>
  <c r="G419" i="10" s="1"/>
  <c r="G531" i="10" s="1"/>
  <c r="G643" i="10" s="1"/>
  <c r="E306" i="10"/>
  <c r="F304" i="10"/>
  <c r="AF304" i="10" s="1"/>
  <c r="AG304" i="10" s="1"/>
  <c r="AH191" i="10"/>
  <c r="AI191" i="10" s="1"/>
  <c r="G303" i="10"/>
  <c r="G415" i="10" s="1"/>
  <c r="G527" i="10" s="1"/>
  <c r="E302" i="10"/>
  <c r="F300" i="10"/>
  <c r="AH187" i="10"/>
  <c r="AI187" i="10" s="1"/>
  <c r="G299" i="10"/>
  <c r="G411" i="10" s="1"/>
  <c r="G523" i="10" s="1"/>
  <c r="E298" i="10"/>
  <c r="F296" i="10"/>
  <c r="F408" i="10" s="1"/>
  <c r="AF408" i="10" s="1"/>
  <c r="AG408" i="10" s="1"/>
  <c r="AH183" i="10"/>
  <c r="AI183" i="10" s="1"/>
  <c r="F292" i="10"/>
  <c r="AH179" i="10"/>
  <c r="F288" i="10"/>
  <c r="AF288" i="10" s="1"/>
  <c r="AG288" i="10" s="1"/>
  <c r="AH175" i="10"/>
  <c r="AI175" i="10" s="1"/>
  <c r="F285" i="10"/>
  <c r="F280" i="10"/>
  <c r="AH167" i="10"/>
  <c r="AI167" i="10" s="1"/>
  <c r="F277" i="10"/>
  <c r="AF277" i="10" s="1"/>
  <c r="AG277" i="10" s="1"/>
  <c r="AH164" i="10"/>
  <c r="AI164" i="10" s="1"/>
  <c r="AH160" i="10"/>
  <c r="AI160" i="10" s="1"/>
  <c r="F269" i="10"/>
  <c r="AF269" i="10" s="1"/>
  <c r="AG269" i="10" s="1"/>
  <c r="AH156" i="10"/>
  <c r="AI156" i="10"/>
  <c r="F265" i="10"/>
  <c r="AF265" i="10" s="1"/>
  <c r="AG265" i="10" s="1"/>
  <c r="AH152" i="10"/>
  <c r="AI152" i="10" s="1"/>
  <c r="F261" i="10"/>
  <c r="AF261" i="10"/>
  <c r="AG261" i="10" s="1"/>
  <c r="AH148" i="10"/>
  <c r="AI148" i="10" s="1"/>
  <c r="AI143" i="10"/>
  <c r="AH141" i="10"/>
  <c r="AI141" i="10" s="1"/>
  <c r="AH140" i="10"/>
  <c r="AI140" i="10" s="1"/>
  <c r="AH139" i="10"/>
  <c r="AI139" i="10" s="1"/>
  <c r="AH137" i="10"/>
  <c r="AI137" i="10" s="1"/>
  <c r="AH136" i="10"/>
  <c r="AI136" i="10" s="1"/>
  <c r="AH135" i="10"/>
  <c r="AI135" i="10" s="1"/>
  <c r="AH133" i="10"/>
  <c r="AI133" i="10" s="1"/>
  <c r="AI132" i="10"/>
  <c r="AH131" i="10"/>
  <c r="AI131" i="10" s="1"/>
  <c r="G242" i="10"/>
  <c r="G354" i="10" s="1"/>
  <c r="G466" i="10" s="1"/>
  <c r="G578" i="10" s="1"/>
  <c r="AJ578" i="10" s="1"/>
  <c r="E244" i="10"/>
  <c r="G246" i="10"/>
  <c r="G358" i="10" s="1"/>
  <c r="G470" i="10" s="1"/>
  <c r="G582" i="10" s="1"/>
  <c r="AJ582" i="10" s="1"/>
  <c r="AK582" i="10" s="1"/>
  <c r="E248" i="10"/>
  <c r="G250" i="10"/>
  <c r="G362" i="10" s="1"/>
  <c r="G474" i="10" s="1"/>
  <c r="G586" i="10" s="1"/>
  <c r="AH586" i="10" s="1"/>
  <c r="E252" i="10"/>
  <c r="G254" i="10"/>
  <c r="G366" i="10"/>
  <c r="G478" i="10" s="1"/>
  <c r="G590" i="10" s="1"/>
  <c r="E256" i="10"/>
  <c r="I256" i="10" s="1"/>
  <c r="G258" i="10"/>
  <c r="G370" i="10" s="1"/>
  <c r="G482" i="10" s="1"/>
  <c r="G594" i="10" s="1"/>
  <c r="AJ594" i="10" s="1"/>
  <c r="E260" i="10"/>
  <c r="I260" i="10" s="1"/>
  <c r="G262" i="10"/>
  <c r="G374" i="10" s="1"/>
  <c r="G486" i="10" s="1"/>
  <c r="G598" i="10" s="1"/>
  <c r="AH598" i="10" s="1"/>
  <c r="E264" i="10"/>
  <c r="G266" i="10"/>
  <c r="G378" i="10" s="1"/>
  <c r="G490" i="10" s="1"/>
  <c r="G602" i="10" s="1"/>
  <c r="E268" i="10"/>
  <c r="G270" i="10"/>
  <c r="G382" i="10" s="1"/>
  <c r="G494" i="10" s="1"/>
  <c r="G606" i="10" s="1"/>
  <c r="E272" i="10"/>
  <c r="G274" i="10"/>
  <c r="G386" i="10" s="1"/>
  <c r="G498" i="10" s="1"/>
  <c r="G610" i="10" s="1"/>
  <c r="AH610" i="10" s="1"/>
  <c r="E276" i="10"/>
  <c r="G278" i="10"/>
  <c r="E280" i="10"/>
  <c r="G282" i="10"/>
  <c r="G394" i="10"/>
  <c r="E284" i="10"/>
  <c r="G286" i="10"/>
  <c r="G398" i="10"/>
  <c r="G510" i="10" s="1"/>
  <c r="G622" i="10" s="1"/>
  <c r="E288" i="10"/>
  <c r="G290" i="10"/>
  <c r="G402" i="10" s="1"/>
  <c r="E292" i="10"/>
  <c r="G294" i="10"/>
  <c r="G406" i="10" s="1"/>
  <c r="G518" i="10" s="1"/>
  <c r="E296" i="10"/>
  <c r="I296" i="10" s="1"/>
  <c r="E339" i="10"/>
  <c r="F336" i="10"/>
  <c r="AF336" i="10" s="1"/>
  <c r="AG336" i="10" s="1"/>
  <c r="E335" i="10"/>
  <c r="AH221" i="10"/>
  <c r="AI221" i="10" s="1"/>
  <c r="G333" i="10"/>
  <c r="G445" i="10" s="1"/>
  <c r="G557" i="10" s="1"/>
  <c r="E332" i="10"/>
  <c r="F331" i="10"/>
  <c r="AF331" i="10" s="1"/>
  <c r="AG331" i="10" s="1"/>
  <c r="AH218" i="10"/>
  <c r="AI218" i="10" s="1"/>
  <c r="G330" i="10"/>
  <c r="G442" i="10" s="1"/>
  <c r="F328" i="10"/>
  <c r="E327" i="10"/>
  <c r="F325" i="10"/>
  <c r="AF325" i="10" s="1"/>
  <c r="AG325" i="10" s="1"/>
  <c r="AH212" i="10"/>
  <c r="AI212" i="10" s="1"/>
  <c r="G324" i="10"/>
  <c r="E323" i="10"/>
  <c r="F321" i="10"/>
  <c r="AH208" i="10"/>
  <c r="AI208" i="10" s="1"/>
  <c r="G320" i="10"/>
  <c r="G432" i="10" s="1"/>
  <c r="E319" i="10"/>
  <c r="F317" i="10"/>
  <c r="AH204" i="10"/>
  <c r="AI204" i="10" s="1"/>
  <c r="G540" i="10"/>
  <c r="E315" i="10"/>
  <c r="F313" i="10"/>
  <c r="AF313" i="10" s="1"/>
  <c r="AG313" i="10" s="1"/>
  <c r="AH200" i="10"/>
  <c r="AI200" i="10"/>
  <c r="E311" i="10"/>
  <c r="F309" i="10"/>
  <c r="AH196" i="10"/>
  <c r="AI196" i="10" s="1"/>
  <c r="G308" i="10"/>
  <c r="G420" i="10" s="1"/>
  <c r="E307" i="10"/>
  <c r="F305" i="10"/>
  <c r="AF305" i="10" s="1"/>
  <c r="AG305" i="10" s="1"/>
  <c r="AH192" i="10"/>
  <c r="AI192" i="10" s="1"/>
  <c r="G304" i="10"/>
  <c r="E303" i="10"/>
  <c r="F301" i="10"/>
  <c r="AF301" i="10" s="1"/>
  <c r="AG301" i="10" s="1"/>
  <c r="AH188" i="10"/>
  <c r="AI188" i="10" s="1"/>
  <c r="G300" i="10"/>
  <c r="E299" i="10"/>
  <c r="F297" i="10"/>
  <c r="AF297" i="10" s="1"/>
  <c r="AG297" i="10" s="1"/>
  <c r="AH184" i="10"/>
  <c r="AI184" i="10"/>
  <c r="F293" i="10"/>
  <c r="AH180" i="10"/>
  <c r="AI180" i="10" s="1"/>
  <c r="F289" i="10"/>
  <c r="F401" i="10" s="1"/>
  <c r="AF401" i="10" s="1"/>
  <c r="AG401" i="10" s="1"/>
  <c r="AF289" i="10"/>
  <c r="AG289" i="10" s="1"/>
  <c r="AH176" i="10"/>
  <c r="AI176" i="10" s="1"/>
  <c r="F286" i="10"/>
  <c r="AF286" i="10"/>
  <c r="AG286" i="10" s="1"/>
  <c r="AH173" i="10"/>
  <c r="AI173" i="10" s="1"/>
  <c r="AH168" i="10"/>
  <c r="AI168" i="10" s="1"/>
  <c r="F278" i="10"/>
  <c r="AF278" i="10" s="1"/>
  <c r="AG278" i="10" s="1"/>
  <c r="AH165" i="10"/>
  <c r="AI165" i="10" s="1"/>
  <c r="F274" i="10"/>
  <c r="F386" i="10" s="1"/>
  <c r="AH161" i="10"/>
  <c r="AI161" i="10" s="1"/>
  <c r="F270" i="10"/>
  <c r="AF270" i="10" s="1"/>
  <c r="AG270" i="10" s="1"/>
  <c r="AH157" i="10"/>
  <c r="AI157" i="10" s="1"/>
  <c r="F266" i="10"/>
  <c r="AF266" i="10" s="1"/>
  <c r="AG266" i="10" s="1"/>
  <c r="AH153" i="10"/>
  <c r="AI153" i="10" s="1"/>
  <c r="F262" i="10"/>
  <c r="AF262" i="10" s="1"/>
  <c r="AG262" i="10" s="1"/>
  <c r="AH149" i="10"/>
  <c r="AI149" i="10" s="1"/>
  <c r="F258" i="10"/>
  <c r="AF258" i="10" s="1"/>
  <c r="AG258" i="10" s="1"/>
  <c r="E243" i="10"/>
  <c r="G245" i="10"/>
  <c r="G357" i="10" s="1"/>
  <c r="G469" i="10" s="1"/>
  <c r="G581" i="10" s="1"/>
  <c r="E247" i="10"/>
  <c r="G249" i="10"/>
  <c r="G361" i="10" s="1"/>
  <c r="G473" i="10" s="1"/>
  <c r="G585" i="10" s="1"/>
  <c r="E251" i="10"/>
  <c r="G253" i="10"/>
  <c r="G365" i="10" s="1"/>
  <c r="G477" i="10" s="1"/>
  <c r="G589" i="10" s="1"/>
  <c r="E255" i="10"/>
  <c r="E259" i="10"/>
  <c r="I259" i="10" s="1"/>
  <c r="G261" i="10"/>
  <c r="E263" i="10"/>
  <c r="G265" i="10"/>
  <c r="G377" i="10" s="1"/>
  <c r="G489" i="10" s="1"/>
  <c r="G601" i="10" s="1"/>
  <c r="G713" i="10" s="1"/>
  <c r="E267" i="10"/>
  <c r="E379" i="10" s="1"/>
  <c r="E491" i="10" s="1"/>
  <c r="G269" i="10"/>
  <c r="E271" i="10"/>
  <c r="G273" i="10"/>
  <c r="G385" i="10"/>
  <c r="G497" i="10" s="1"/>
  <c r="G609" i="10" s="1"/>
  <c r="AJ609" i="10" s="1"/>
  <c r="E275" i="10"/>
  <c r="G277" i="10"/>
  <c r="G389" i="10" s="1"/>
  <c r="E279" i="10"/>
  <c r="I279" i="10" s="1"/>
  <c r="E283" i="10"/>
  <c r="E395" i="10" s="1"/>
  <c r="I395" i="10" s="1"/>
  <c r="G285" i="10"/>
  <c r="G397" i="10" s="1"/>
  <c r="G509" i="10" s="1"/>
  <c r="E287" i="10"/>
  <c r="E291" i="10"/>
  <c r="E295" i="10"/>
  <c r="E407" i="10" s="1"/>
  <c r="E519" i="10" s="1"/>
  <c r="F338" i="10"/>
  <c r="AF338" i="10" s="1"/>
  <c r="AG338" i="10" s="1"/>
  <c r="AH224" i="10"/>
  <c r="AI224" i="10" s="1"/>
  <c r="G336" i="10"/>
  <c r="G448" i="10" s="1"/>
  <c r="F334" i="10"/>
  <c r="AF334" i="10" s="1"/>
  <c r="AG334" i="10" s="1"/>
  <c r="AH219" i="10"/>
  <c r="AI219" i="10"/>
  <c r="G331" i="10"/>
  <c r="G443" i="10" s="1"/>
  <c r="E330" i="10"/>
  <c r="I330" i="10" s="1"/>
  <c r="F329" i="10"/>
  <c r="AF329" i="10" s="1"/>
  <c r="AG329" i="10" s="1"/>
  <c r="AH216" i="10"/>
  <c r="AI216" i="10" s="1"/>
  <c r="G328" i="10"/>
  <c r="G440" i="10" s="1"/>
  <c r="G552" i="10" s="1"/>
  <c r="F326" i="10"/>
  <c r="AH213" i="10"/>
  <c r="AI213" i="10" s="1"/>
  <c r="G325" i="10"/>
  <c r="G437" i="10" s="1"/>
  <c r="F322" i="10"/>
  <c r="AF322" i="10"/>
  <c r="AG322" i="10" s="1"/>
  <c r="AH209" i="10"/>
  <c r="AI209" i="10" s="1"/>
  <c r="G321" i="10"/>
  <c r="AH205" i="10"/>
  <c r="AI205" i="10" s="1"/>
  <c r="G317" i="10"/>
  <c r="G429" i="10" s="1"/>
  <c r="G541" i="10" s="1"/>
  <c r="G653" i="10" s="1"/>
  <c r="E316" i="10"/>
  <c r="I316" i="10" s="1"/>
  <c r="F314" i="10"/>
  <c r="E312" i="10"/>
  <c r="AH197" i="10"/>
  <c r="AI197" i="10" s="1"/>
  <c r="G309" i="10"/>
  <c r="G421" i="10" s="1"/>
  <c r="E308" i="10"/>
  <c r="I308" i="10" s="1"/>
  <c r="AH193" i="10"/>
  <c r="AI193" i="10" s="1"/>
  <c r="G305" i="10"/>
  <c r="E304" i="10"/>
  <c r="F302" i="10"/>
  <c r="AH189" i="10"/>
  <c r="AI189" i="10" s="1"/>
  <c r="G301" i="10"/>
  <c r="G413" i="10" s="1"/>
  <c r="G525" i="10" s="1"/>
  <c r="AJ525" i="10" s="1"/>
  <c r="AK525" i="10" s="1"/>
  <c r="E300" i="10"/>
  <c r="F298" i="10"/>
  <c r="AH185" i="10"/>
  <c r="AI185" i="10" s="1"/>
  <c r="F294" i="10"/>
  <c r="AH181" i="10"/>
  <c r="AI181" i="10" s="1"/>
  <c r="F290" i="10"/>
  <c r="AH177" i="10"/>
  <c r="AI177" i="10" s="1"/>
  <c r="F284" i="10"/>
  <c r="AF284" i="10" s="1"/>
  <c r="AG284" i="10" s="1"/>
  <c r="AH171" i="10"/>
  <c r="AI171" i="10" s="1"/>
  <c r="F275" i="10"/>
  <c r="F271" i="10"/>
  <c r="F383" i="10" s="1"/>
  <c r="AF383" i="10" s="1"/>
  <c r="AG383" i="10" s="1"/>
  <c r="F267" i="10"/>
  <c r="F263" i="10"/>
  <c r="AF263" i="10" s="1"/>
  <c r="AG263" i="10" s="1"/>
  <c r="F259" i="10"/>
  <c r="AF369" i="10"/>
  <c r="AG369" i="10" s="1"/>
  <c r="F368" i="10"/>
  <c r="G244" i="10"/>
  <c r="G356" i="10" s="1"/>
  <c r="G468" i="10" s="1"/>
  <c r="G580" i="10" s="1"/>
  <c r="G248" i="10"/>
  <c r="G360" i="10" s="1"/>
  <c r="G472" i="10" s="1"/>
  <c r="G584" i="10" s="1"/>
  <c r="AJ584" i="10" s="1"/>
  <c r="G252" i="10"/>
  <c r="G364" i="10" s="1"/>
  <c r="G476" i="10" s="1"/>
  <c r="G588" i="10" s="1"/>
  <c r="E258" i="10"/>
  <c r="I258" i="10" s="1"/>
  <c r="G260" i="10"/>
  <c r="G372" i="10" s="1"/>
  <c r="G484" i="10" s="1"/>
  <c r="G596" i="10" s="1"/>
  <c r="G708" i="10" s="1"/>
  <c r="E262" i="10"/>
  <c r="E374" i="10" s="1"/>
  <c r="I374" i="10" s="1"/>
  <c r="G264" i="10"/>
  <c r="G376" i="10" s="1"/>
  <c r="G488" i="10" s="1"/>
  <c r="G600" i="10" s="1"/>
  <c r="G712" i="10" s="1"/>
  <c r="AH712" i="10" s="1"/>
  <c r="AI712" i="10" s="1"/>
  <c r="E266" i="10"/>
  <c r="G268" i="10"/>
  <c r="G380" i="10"/>
  <c r="G492" i="10" s="1"/>
  <c r="G604" i="10" s="1"/>
  <c r="AJ604" i="10" s="1"/>
  <c r="AK604" i="10" s="1"/>
  <c r="E270" i="10"/>
  <c r="E382" i="10" s="1"/>
  <c r="E494" i="10" s="1"/>
  <c r="G272" i="10"/>
  <c r="G384" i="10" s="1"/>
  <c r="G496" i="10" s="1"/>
  <c r="G608" i="10" s="1"/>
  <c r="G720" i="10" s="1"/>
  <c r="E274" i="10"/>
  <c r="I274" i="10" s="1"/>
  <c r="G276" i="10"/>
  <c r="E278" i="10"/>
  <c r="G280" i="10"/>
  <c r="G392" i="10" s="1"/>
  <c r="G504" i="10" s="1"/>
  <c r="G616" i="10" s="1"/>
  <c r="G728" i="10" s="1"/>
  <c r="E282" i="10"/>
  <c r="E394" i="10" s="1"/>
  <c r="E286" i="10"/>
  <c r="G288" i="10"/>
  <c r="G400" i="10" s="1"/>
  <c r="G512" i="10" s="1"/>
  <c r="E290" i="10"/>
  <c r="E402" i="10" s="1"/>
  <c r="G292" i="10"/>
  <c r="E294" i="10"/>
  <c r="E406" i="10" s="1"/>
  <c r="G296" i="10"/>
  <c r="G408" i="10" s="1"/>
  <c r="G520" i="10" s="1"/>
  <c r="G632" i="10" s="1"/>
  <c r="F339" i="10"/>
  <c r="AF339" i="10" s="1"/>
  <c r="AG339" i="10" s="1"/>
  <c r="AH226" i="10"/>
  <c r="AI226" i="10"/>
  <c r="G338" i="10"/>
  <c r="G450" i="10" s="1"/>
  <c r="AH225" i="10"/>
  <c r="AI225" i="10" s="1"/>
  <c r="G337" i="10"/>
  <c r="E336" i="10"/>
  <c r="I336" i="10" s="1"/>
  <c r="F335" i="10"/>
  <c r="AF335" i="10" s="1"/>
  <c r="AG335" i="10" s="1"/>
  <c r="AH222" i="10"/>
  <c r="AI222" i="10" s="1"/>
  <c r="G334" i="10"/>
  <c r="G446" i="10" s="1"/>
  <c r="F332" i="10"/>
  <c r="AF332" i="10" s="1"/>
  <c r="AG332" i="10" s="1"/>
  <c r="AH217" i="10"/>
  <c r="AI217" i="10" s="1"/>
  <c r="G329" i="10"/>
  <c r="G441" i="10" s="1"/>
  <c r="E328" i="10"/>
  <c r="F327" i="10"/>
  <c r="AF327" i="10" s="1"/>
  <c r="AG327" i="10" s="1"/>
  <c r="AH214" i="10"/>
  <c r="AI214" i="10" s="1"/>
  <c r="G326" i="10"/>
  <c r="E325" i="10"/>
  <c r="F323" i="10"/>
  <c r="AH210" i="10"/>
  <c r="AI210" i="10" s="1"/>
  <c r="G322" i="10"/>
  <c r="G434" i="10" s="1"/>
  <c r="E321" i="10"/>
  <c r="I321" i="10" s="1"/>
  <c r="F319" i="10"/>
  <c r="AH206" i="10"/>
  <c r="AI206" i="10" s="1"/>
  <c r="G318" i="10"/>
  <c r="G430" i="10"/>
  <c r="E317" i="10"/>
  <c r="I317" i="10" s="1"/>
  <c r="F315" i="10"/>
  <c r="AH202" i="10"/>
  <c r="AI202" i="10" s="1"/>
  <c r="G314" i="10"/>
  <c r="G426" i="10" s="1"/>
  <c r="G538" i="10" s="1"/>
  <c r="G650" i="10" s="1"/>
  <c r="E313" i="10"/>
  <c r="F311" i="10"/>
  <c r="AH198" i="10"/>
  <c r="AI198" i="10" s="1"/>
  <c r="G310" i="10"/>
  <c r="E309" i="10"/>
  <c r="I309" i="10" s="1"/>
  <c r="F307" i="10"/>
  <c r="AH194" i="10"/>
  <c r="AI194" i="10" s="1"/>
  <c r="G306" i="10"/>
  <c r="G418" i="10" s="1"/>
  <c r="E305" i="10"/>
  <c r="E417" i="10" s="1"/>
  <c r="AH190" i="10"/>
  <c r="AI190" i="10"/>
  <c r="G302" i="10"/>
  <c r="F299" i="10"/>
  <c r="AH186" i="10"/>
  <c r="AI186" i="10"/>
  <c r="G298" i="10"/>
  <c r="G410" i="10" s="1"/>
  <c r="F295" i="10"/>
  <c r="AF295" i="10" s="1"/>
  <c r="AG295" i="10" s="1"/>
  <c r="F291" i="10"/>
  <c r="F403" i="10" s="1"/>
  <c r="AF403" i="10" s="1"/>
  <c r="AG403" i="10" s="1"/>
  <c r="AF291" i="10"/>
  <c r="AG291" i="10" s="1"/>
  <c r="F287" i="10"/>
  <c r="AF287" i="10" s="1"/>
  <c r="AG287" i="10" s="1"/>
  <c r="AH172" i="10"/>
  <c r="AI172" i="10" s="1"/>
  <c r="F282" i="10"/>
  <c r="AF282" i="10" s="1"/>
  <c r="AG282" i="10" s="1"/>
  <c r="AH169" i="10"/>
  <c r="AI169" i="10" s="1"/>
  <c r="F279" i="10"/>
  <c r="AH163" i="10"/>
  <c r="AI163" i="10" s="1"/>
  <c r="F272" i="10"/>
  <c r="AH159" i="10"/>
  <c r="AI159" i="10" s="1"/>
  <c r="F268" i="10"/>
  <c r="AF268" i="10" s="1"/>
  <c r="AG268" i="10" s="1"/>
  <c r="AH155" i="10"/>
  <c r="AI155" i="10" s="1"/>
  <c r="F264" i="10"/>
  <c r="AH151" i="10"/>
  <c r="AI151" i="10" s="1"/>
  <c r="F260" i="10"/>
  <c r="AF260" i="10" s="1"/>
  <c r="AG260" i="10" s="1"/>
  <c r="AH147" i="10"/>
  <c r="AI147" i="10" s="1"/>
  <c r="AH145" i="10"/>
  <c r="AI145" i="10" s="1"/>
  <c r="AH144" i="10"/>
  <c r="AI144" i="10" s="1"/>
  <c r="F365" i="10"/>
  <c r="F363" i="10"/>
  <c r="F361" i="10"/>
  <c r="AF361" i="10" s="1"/>
  <c r="AG361" i="10" s="1"/>
  <c r="F360" i="10"/>
  <c r="AF360" i="10" s="1"/>
  <c r="AG360" i="10" s="1"/>
  <c r="F359" i="10"/>
  <c r="F356" i="10"/>
  <c r="AF356" i="10" s="1"/>
  <c r="AG356" i="10" s="1"/>
  <c r="F355" i="10"/>
  <c r="AF355" i="10" s="1"/>
  <c r="AG355" i="10" s="1"/>
  <c r="G243" i="10"/>
  <c r="G355" i="10" s="1"/>
  <c r="G467" i="10" s="1"/>
  <c r="AJ467" i="10" s="1"/>
  <c r="AK467" i="10" s="1"/>
  <c r="G247" i="10"/>
  <c r="G359" i="10" s="1"/>
  <c r="G471" i="10" s="1"/>
  <c r="G251" i="10"/>
  <c r="G363" i="10" s="1"/>
  <c r="G475" i="10" s="1"/>
  <c r="G587" i="10" s="1"/>
  <c r="AH587" i="10" s="1"/>
  <c r="AI587" i="10" s="1"/>
  <c r="G255" i="10"/>
  <c r="G367" i="10" s="1"/>
  <c r="G479" i="10" s="1"/>
  <c r="G591" i="10" s="1"/>
  <c r="AJ591" i="10" s="1"/>
  <c r="G259" i="10"/>
  <c r="G371" i="10" s="1"/>
  <c r="G483" i="10" s="1"/>
  <c r="E261" i="10"/>
  <c r="G263" i="10"/>
  <c r="G375" i="10" s="1"/>
  <c r="G487" i="10" s="1"/>
  <c r="G599" i="10" s="1"/>
  <c r="G711" i="10" s="1"/>
  <c r="AJ711" i="10" s="1"/>
  <c r="AK711" i="10" s="1"/>
  <c r="E265" i="10"/>
  <c r="G267" i="10"/>
  <c r="G379" i="10" s="1"/>
  <c r="G491" i="10" s="1"/>
  <c r="G603" i="10" s="1"/>
  <c r="G715" i="10" s="1"/>
  <c r="E269" i="10"/>
  <c r="G271" i="10"/>
  <c r="G383" i="10" s="1"/>
  <c r="G495" i="10" s="1"/>
  <c r="G607" i="10" s="1"/>
  <c r="AH607" i="10" s="1"/>
  <c r="E273" i="10"/>
  <c r="I273" i="10" s="1"/>
  <c r="G275" i="10"/>
  <c r="G387" i="10" s="1"/>
  <c r="G499" i="10"/>
  <c r="G611" i="10" s="1"/>
  <c r="AH611" i="10" s="1"/>
  <c r="E277" i="10"/>
  <c r="E389" i="10" s="1"/>
  <c r="G279" i="10"/>
  <c r="G391" i="10" s="1"/>
  <c r="G503" i="10"/>
  <c r="E281" i="10"/>
  <c r="G283" i="10"/>
  <c r="G395" i="10" s="1"/>
  <c r="G507" i="10" s="1"/>
  <c r="E285" i="10"/>
  <c r="G287" i="10"/>
  <c r="G399" i="10" s="1"/>
  <c r="G511" i="10" s="1"/>
  <c r="G623" i="10" s="1"/>
  <c r="G735" i="10" s="1"/>
  <c r="E289" i="10"/>
  <c r="E293" i="10"/>
  <c r="G295" i="10"/>
  <c r="G407" i="10" s="1"/>
  <c r="G519" i="10" s="1"/>
  <c r="E297" i="10"/>
  <c r="E409" i="10" s="1"/>
  <c r="E521" i="10" s="1"/>
  <c r="M46" i="14"/>
  <c r="M51" i="14"/>
  <c r="M18" i="14"/>
  <c r="AH129" i="10"/>
  <c r="AI129" i="10" s="1"/>
  <c r="G241" i="10"/>
  <c r="F353" i="10"/>
  <c r="AF353" i="10" s="1"/>
  <c r="AG353" i="10" s="1"/>
  <c r="I332" i="10"/>
  <c r="E171" i="9"/>
  <c r="E144" i="9"/>
  <c r="E170" i="9"/>
  <c r="E143" i="9"/>
  <c r="D44" i="9"/>
  <c r="D71" i="9" s="1"/>
  <c r="D98" i="9" s="1"/>
  <c r="D125" i="9" s="1"/>
  <c r="D152" i="9"/>
  <c r="D179" i="9" s="1"/>
  <c r="E44" i="9"/>
  <c r="G44" i="9"/>
  <c r="G71" i="9"/>
  <c r="G98" i="9" s="1"/>
  <c r="G125" i="9" s="1"/>
  <c r="G152" i="9" s="1"/>
  <c r="G179" i="9" s="1"/>
  <c r="D45" i="9"/>
  <c r="D72" i="9" s="1"/>
  <c r="D99" i="9" s="1"/>
  <c r="D126" i="9"/>
  <c r="D153" i="9"/>
  <c r="D180" i="9" s="1"/>
  <c r="E45" i="9"/>
  <c r="G45" i="9"/>
  <c r="G72" i="9"/>
  <c r="G99" i="9" s="1"/>
  <c r="G126" i="9" s="1"/>
  <c r="G153" i="9"/>
  <c r="G180" i="9" s="1"/>
  <c r="D46" i="9"/>
  <c r="D73" i="9" s="1"/>
  <c r="D100" i="9"/>
  <c r="D127" i="9"/>
  <c r="D154" i="9" s="1"/>
  <c r="D181" i="9" s="1"/>
  <c r="E46" i="9"/>
  <c r="S46" i="9" s="1"/>
  <c r="G46" i="9"/>
  <c r="G73" i="9" s="1"/>
  <c r="G100" i="9" s="1"/>
  <c r="G127" i="9"/>
  <c r="G154" i="9"/>
  <c r="G181" i="9" s="1"/>
  <c r="D47" i="9"/>
  <c r="D74" i="9"/>
  <c r="D101" i="9"/>
  <c r="D128" i="9" s="1"/>
  <c r="D155" i="9" s="1"/>
  <c r="D182" i="9"/>
  <c r="E47" i="9"/>
  <c r="S47" i="9" s="1"/>
  <c r="G47" i="9"/>
  <c r="G74" i="9" s="1"/>
  <c r="G101" i="9"/>
  <c r="G128" i="9"/>
  <c r="G155" i="9" s="1"/>
  <c r="G182" i="9" s="1"/>
  <c r="D48" i="9"/>
  <c r="D75" i="9" s="1"/>
  <c r="D102" i="9" s="1"/>
  <c r="D129" i="9" s="1"/>
  <c r="D156" i="9" s="1"/>
  <c r="D183" i="9" s="1"/>
  <c r="E48" i="9"/>
  <c r="S48" i="9" s="1"/>
  <c r="G48" i="9"/>
  <c r="G75" i="9"/>
  <c r="G102" i="9" s="1"/>
  <c r="G129" i="9" s="1"/>
  <c r="G156" i="9" s="1"/>
  <c r="G183" i="9" s="1"/>
  <c r="D49" i="9"/>
  <c r="D76" i="9" s="1"/>
  <c r="D103" i="9"/>
  <c r="D130" i="9" s="1"/>
  <c r="D157" i="9" s="1"/>
  <c r="D184" i="9" s="1"/>
  <c r="E49" i="9"/>
  <c r="S49" i="9" s="1"/>
  <c r="G49" i="9"/>
  <c r="G76" i="9"/>
  <c r="G103" i="9" s="1"/>
  <c r="G130" i="9" s="1"/>
  <c r="G157" i="9" s="1"/>
  <c r="G184" i="9" s="1"/>
  <c r="D50" i="9"/>
  <c r="D77" i="9"/>
  <c r="D104" i="9" s="1"/>
  <c r="D131" i="9" s="1"/>
  <c r="D158" i="9"/>
  <c r="D185" i="9" s="1"/>
  <c r="E50" i="9"/>
  <c r="S50" i="9" s="1"/>
  <c r="G50" i="9"/>
  <c r="G77" i="9"/>
  <c r="G104" i="9" s="1"/>
  <c r="G131" i="9" s="1"/>
  <c r="G158" i="9" s="1"/>
  <c r="G185" i="9" s="1"/>
  <c r="D51" i="9"/>
  <c r="D78" i="9" s="1"/>
  <c r="D105" i="9"/>
  <c r="D132" i="9" s="1"/>
  <c r="D159" i="9" s="1"/>
  <c r="D186" i="9" s="1"/>
  <c r="E51" i="9"/>
  <c r="E78" i="9" s="1"/>
  <c r="I78" i="9" s="1"/>
  <c r="G51" i="9"/>
  <c r="G78" i="9" s="1"/>
  <c r="G105" i="9" s="1"/>
  <c r="G132" i="9"/>
  <c r="G159" i="9" s="1"/>
  <c r="G186" i="9" s="1"/>
  <c r="D52" i="9"/>
  <c r="D79" i="9"/>
  <c r="D106" i="9"/>
  <c r="D133" i="9" s="1"/>
  <c r="D160" i="9" s="1"/>
  <c r="D187" i="9" s="1"/>
  <c r="E52" i="9"/>
  <c r="G52" i="9"/>
  <c r="G79" i="9"/>
  <c r="G106" i="9" s="1"/>
  <c r="G133" i="9" s="1"/>
  <c r="G160" i="9" s="1"/>
  <c r="G187" i="9" s="1"/>
  <c r="D53" i="9"/>
  <c r="D80" i="9" s="1"/>
  <c r="D107" i="9" s="1"/>
  <c r="D134" i="9"/>
  <c r="D161" i="9" s="1"/>
  <c r="D188" i="9" s="1"/>
  <c r="E53" i="9"/>
  <c r="G53" i="9"/>
  <c r="G80" i="9"/>
  <c r="G107" i="9" s="1"/>
  <c r="G134" i="9" s="1"/>
  <c r="G161" i="9" s="1"/>
  <c r="G188" i="9" s="1"/>
  <c r="D54" i="9"/>
  <c r="D81" i="9" s="1"/>
  <c r="D108" i="9"/>
  <c r="D135" i="9" s="1"/>
  <c r="D162" i="9" s="1"/>
  <c r="D189" i="9" s="1"/>
  <c r="E54" i="9"/>
  <c r="S54" i="9"/>
  <c r="G54" i="9"/>
  <c r="G81" i="9" s="1"/>
  <c r="G108" i="9" s="1"/>
  <c r="G135" i="9" s="1"/>
  <c r="G162" i="9" s="1"/>
  <c r="G189" i="9" s="1"/>
  <c r="D55" i="9"/>
  <c r="D82" i="9"/>
  <c r="D109" i="9" s="1"/>
  <c r="D136" i="9" s="1"/>
  <c r="D163" i="9" s="1"/>
  <c r="D190" i="9" s="1"/>
  <c r="E55" i="9"/>
  <c r="G55" i="9"/>
  <c r="G82" i="9"/>
  <c r="G109" i="9" s="1"/>
  <c r="G136" i="9" s="1"/>
  <c r="G163" i="9" s="1"/>
  <c r="G190" i="9" s="1"/>
  <c r="D56" i="9"/>
  <c r="D83" i="9" s="1"/>
  <c r="D110" i="9" s="1"/>
  <c r="D137" i="9" s="1"/>
  <c r="D164" i="9" s="1"/>
  <c r="D191" i="9" s="1"/>
  <c r="E56" i="9"/>
  <c r="G56" i="9"/>
  <c r="G83" i="9" s="1"/>
  <c r="G110" i="9" s="1"/>
  <c r="G137" i="9" s="1"/>
  <c r="G164" i="9" s="1"/>
  <c r="G191" i="9" s="1"/>
  <c r="D57" i="9"/>
  <c r="D84" i="9" s="1"/>
  <c r="D111" i="9" s="1"/>
  <c r="D138" i="9" s="1"/>
  <c r="D165" i="9" s="1"/>
  <c r="D192" i="9" s="1"/>
  <c r="E57" i="9"/>
  <c r="G57" i="9"/>
  <c r="G84" i="9" s="1"/>
  <c r="G111" i="9" s="1"/>
  <c r="G138" i="9" s="1"/>
  <c r="G165" i="9" s="1"/>
  <c r="G192" i="9" s="1"/>
  <c r="G43" i="9"/>
  <c r="G70" i="9"/>
  <c r="G97" i="9" s="1"/>
  <c r="G124" i="9" s="1"/>
  <c r="G151" i="9" s="1"/>
  <c r="G178" i="9" s="1"/>
  <c r="D43" i="9"/>
  <c r="D70" i="9" s="1"/>
  <c r="D97" i="9" s="1"/>
  <c r="D124" i="9"/>
  <c r="D151" i="9" s="1"/>
  <c r="D178" i="9" s="1"/>
  <c r="E9" i="11"/>
  <c r="E8" i="11"/>
  <c r="C5" i="11"/>
  <c r="E9" i="10"/>
  <c r="C5" i="10"/>
  <c r="I55" i="9"/>
  <c r="S55" i="9"/>
  <c r="I56" i="9"/>
  <c r="S56" i="9"/>
  <c r="I44" i="9"/>
  <c r="S44" i="9"/>
  <c r="I53" i="9"/>
  <c r="S53" i="9"/>
  <c r="I49" i="9"/>
  <c r="I45" i="9"/>
  <c r="S45" i="9"/>
  <c r="I46" i="9"/>
  <c r="I51" i="9"/>
  <c r="S51" i="9"/>
  <c r="I47" i="9"/>
  <c r="O330" i="10"/>
  <c r="O311" i="10"/>
  <c r="O328" i="10"/>
  <c r="O312" i="10"/>
  <c r="O323" i="10"/>
  <c r="O322" i="10"/>
  <c r="O338" i="10"/>
  <c r="O314" i="10"/>
  <c r="O320" i="10"/>
  <c r="O327" i="10"/>
  <c r="O306" i="10"/>
  <c r="O318" i="10"/>
  <c r="O334" i="10"/>
  <c r="O326" i="10"/>
  <c r="E80" i="9"/>
  <c r="S80" i="9" s="1"/>
  <c r="AE51" i="9"/>
  <c r="E77" i="9"/>
  <c r="AE48" i="9"/>
  <c r="AE46" i="9"/>
  <c r="AE44" i="9"/>
  <c r="F106" i="9"/>
  <c r="F133" i="9" s="1"/>
  <c r="F160" i="9" s="1"/>
  <c r="F107" i="9"/>
  <c r="AF80" i="9"/>
  <c r="AG80" i="9"/>
  <c r="E70" i="9"/>
  <c r="AE56" i="9"/>
  <c r="E82" i="9"/>
  <c r="I82" i="9" s="1"/>
  <c r="AE53" i="9"/>
  <c r="AE50" i="9"/>
  <c r="E74" i="9"/>
  <c r="S74" i="9" s="1"/>
  <c r="E72" i="9"/>
  <c r="E99" i="9" s="1"/>
  <c r="S72" i="9"/>
  <c r="F101" i="9"/>
  <c r="F102" i="9"/>
  <c r="AF102" i="9" s="1"/>
  <c r="AG102" i="9" s="1"/>
  <c r="AF75" i="9"/>
  <c r="AG75" i="9" s="1"/>
  <c r="F103" i="9"/>
  <c r="AF76" i="9"/>
  <c r="AG76" i="9" s="1"/>
  <c r="AE57" i="9"/>
  <c r="AE55" i="9"/>
  <c r="E81" i="9"/>
  <c r="S81" i="9" s="1"/>
  <c r="AE52" i="9"/>
  <c r="E76" i="9"/>
  <c r="S76" i="9"/>
  <c r="AE47" i="9"/>
  <c r="AE45" i="9"/>
  <c r="F98" i="9"/>
  <c r="AF71" i="9"/>
  <c r="AG71" i="9"/>
  <c r="F99" i="9"/>
  <c r="AF72" i="9"/>
  <c r="AG72" i="9" s="1"/>
  <c r="E83" i="9"/>
  <c r="E110" i="9" s="1"/>
  <c r="E137" i="9" s="1"/>
  <c r="S83" i="9"/>
  <c r="AE54" i="9"/>
  <c r="S78" i="9"/>
  <c r="AE49" i="9"/>
  <c r="E75" i="9"/>
  <c r="S75" i="9" s="1"/>
  <c r="E73" i="9"/>
  <c r="E100" i="9" s="1"/>
  <c r="E71" i="9"/>
  <c r="S71" i="9" s="1"/>
  <c r="F110" i="9"/>
  <c r="AF83" i="9"/>
  <c r="AG83" i="9"/>
  <c r="F111" i="9"/>
  <c r="AF111" i="9" s="1"/>
  <c r="AG111" i="9" s="1"/>
  <c r="I50" i="9"/>
  <c r="I54" i="9"/>
  <c r="I48" i="9"/>
  <c r="I245" i="10"/>
  <c r="I250" i="10"/>
  <c r="I242" i="10"/>
  <c r="I246" i="10"/>
  <c r="I257" i="10"/>
  <c r="E102" i="9"/>
  <c r="E129" i="9" s="1"/>
  <c r="I80" i="9"/>
  <c r="I72" i="9"/>
  <c r="I297" i="10"/>
  <c r="F472" i="10"/>
  <c r="F394" i="10"/>
  <c r="AF394" i="10" s="1"/>
  <c r="AG394" i="10" s="1"/>
  <c r="F407" i="10"/>
  <c r="AF407" i="10" s="1"/>
  <c r="AG407" i="10" s="1"/>
  <c r="F439" i="10"/>
  <c r="AF439" i="10" s="1"/>
  <c r="AG439" i="10" s="1"/>
  <c r="I290" i="10"/>
  <c r="E386" i="10"/>
  <c r="E370" i="10"/>
  <c r="I370" i="10" s="1"/>
  <c r="G637" i="10"/>
  <c r="AH637" i="10" s="1"/>
  <c r="AI637" i="10" s="1"/>
  <c r="E428" i="10"/>
  <c r="I428" i="10" s="1"/>
  <c r="F434" i="10"/>
  <c r="AF434" i="10" s="1"/>
  <c r="AG434" i="10" s="1"/>
  <c r="F450" i="10"/>
  <c r="X243" i="10"/>
  <c r="F425" i="10"/>
  <c r="E360" i="10"/>
  <c r="I248" i="10"/>
  <c r="E430" i="10"/>
  <c r="F445" i="10"/>
  <c r="AF445" i="10" s="1"/>
  <c r="AG445" i="10" s="1"/>
  <c r="I358" i="10"/>
  <c r="I277" i="10"/>
  <c r="F473" i="10"/>
  <c r="AF473" i="10" s="1"/>
  <c r="AG473" i="10" s="1"/>
  <c r="I270" i="10"/>
  <c r="F446" i="10"/>
  <c r="E399" i="10"/>
  <c r="I287" i="10"/>
  <c r="I283" i="10"/>
  <c r="F370" i="10"/>
  <c r="AF370" i="10" s="1"/>
  <c r="AG370" i="10" s="1"/>
  <c r="F374" i="10"/>
  <c r="AF374" i="10" s="1"/>
  <c r="AG374" i="10" s="1"/>
  <c r="F382" i="10"/>
  <c r="F390" i="10"/>
  <c r="AF390" i="10" s="1"/>
  <c r="AG390" i="10" s="1"/>
  <c r="F398" i="10"/>
  <c r="AF398" i="10" s="1"/>
  <c r="AG398" i="10" s="1"/>
  <c r="F409" i="10"/>
  <c r="E404" i="10"/>
  <c r="I292" i="10"/>
  <c r="E396" i="10"/>
  <c r="I396" i="10" s="1"/>
  <c r="I284" i="10"/>
  <c r="E392" i="10"/>
  <c r="I280" i="10"/>
  <c r="E380" i="10"/>
  <c r="I268" i="10"/>
  <c r="E376" i="10"/>
  <c r="I264" i="10"/>
  <c r="E372" i="10"/>
  <c r="F400" i="10"/>
  <c r="AF400" i="10"/>
  <c r="AG400" i="10" s="1"/>
  <c r="F416" i="10"/>
  <c r="AF416" i="10" s="1"/>
  <c r="AG416" i="10" s="1"/>
  <c r="F442" i="10"/>
  <c r="AF442" i="10"/>
  <c r="AG442" i="10" s="1"/>
  <c r="E385" i="10"/>
  <c r="F380" i="10"/>
  <c r="AF380" i="10" s="1"/>
  <c r="AG380" i="10" s="1"/>
  <c r="I417" i="10"/>
  <c r="E529" i="10"/>
  <c r="E429" i="10"/>
  <c r="F451" i="10"/>
  <c r="AF451" i="10" s="1"/>
  <c r="AG451" i="10" s="1"/>
  <c r="I282" i="10"/>
  <c r="E378" i="10"/>
  <c r="I378" i="10" s="1"/>
  <c r="I266" i="10"/>
  <c r="F375" i="10"/>
  <c r="AF375" i="10" s="1"/>
  <c r="AG375" i="10" s="1"/>
  <c r="F396" i="10"/>
  <c r="AF396" i="10" s="1"/>
  <c r="AG396" i="10" s="1"/>
  <c r="E420" i="10"/>
  <c r="E532" i="10" s="1"/>
  <c r="E644" i="10" s="1"/>
  <c r="F441" i="10"/>
  <c r="E442" i="10"/>
  <c r="E391" i="10"/>
  <c r="I391" i="10" s="1"/>
  <c r="E383" i="10"/>
  <c r="E495" i="10" s="1"/>
  <c r="I271" i="10"/>
  <c r="I267" i="10"/>
  <c r="F417" i="10"/>
  <c r="F448" i="10"/>
  <c r="AF448" i="10" s="1"/>
  <c r="AG448" i="10" s="1"/>
  <c r="E368" i="10"/>
  <c r="E422" i="10"/>
  <c r="F428" i="10"/>
  <c r="E438" i="10"/>
  <c r="E550" i="10" s="1"/>
  <c r="E466" i="10"/>
  <c r="I466" i="10" s="1"/>
  <c r="E481" i="10"/>
  <c r="E593" i="10" s="1"/>
  <c r="G631" i="10"/>
  <c r="AJ631" i="10" s="1"/>
  <c r="AK631" i="10" s="1"/>
  <c r="G579" i="10"/>
  <c r="F468" i="10"/>
  <c r="AF468" i="10" s="1"/>
  <c r="AG468" i="10" s="1"/>
  <c r="F447" i="10"/>
  <c r="AF447" i="10" s="1"/>
  <c r="AG447" i="10" s="1"/>
  <c r="E448" i="10"/>
  <c r="I448" i="10" s="1"/>
  <c r="E390" i="10"/>
  <c r="E502" i="10" s="1"/>
  <c r="I502" i="10" s="1"/>
  <c r="I278" i="10"/>
  <c r="I262" i="10"/>
  <c r="I304" i="10"/>
  <c r="E416" i="10"/>
  <c r="I295" i="10"/>
  <c r="G621" i="10"/>
  <c r="G733" i="10" s="1"/>
  <c r="F413" i="10"/>
  <c r="AF413" i="10" s="1"/>
  <c r="AG413" i="10" s="1"/>
  <c r="E444" i="10"/>
  <c r="G669" i="10"/>
  <c r="E364" i="10"/>
  <c r="I252" i="10"/>
  <c r="F373" i="10"/>
  <c r="F381" i="10"/>
  <c r="AF381" i="10" s="1"/>
  <c r="AG381" i="10" s="1"/>
  <c r="F389" i="10"/>
  <c r="AF389" i="10" s="1"/>
  <c r="AG389" i="10" s="1"/>
  <c r="F424" i="10"/>
  <c r="AF424" i="10" s="1"/>
  <c r="AG424" i="10" s="1"/>
  <c r="E450" i="10"/>
  <c r="G675" i="10"/>
  <c r="AH675" i="10" s="1"/>
  <c r="AI675" i="10" s="1"/>
  <c r="G576" i="10"/>
  <c r="G688" i="10" s="1"/>
  <c r="J128" i="11"/>
  <c r="J66" i="11"/>
  <c r="AJ557" i="10"/>
  <c r="AK557" i="10" s="1"/>
  <c r="AJ541" i="10"/>
  <c r="AK541" i="10" s="1"/>
  <c r="AJ538" i="10"/>
  <c r="AK538" i="10" s="1"/>
  <c r="AJ536" i="10"/>
  <c r="AK536" i="10" s="1"/>
  <c r="AJ519" i="10"/>
  <c r="AK519" i="10" s="1"/>
  <c r="AJ517" i="10"/>
  <c r="AK517" i="10" s="1"/>
  <c r="AJ511" i="10"/>
  <c r="AK511" i="10" s="1"/>
  <c r="AL511" i="10" s="1"/>
  <c r="AN511" i="10" s="1"/>
  <c r="AJ509" i="10"/>
  <c r="AK509" i="10" s="1"/>
  <c r="AJ451" i="10"/>
  <c r="AK451" i="10" s="1"/>
  <c r="AJ445" i="10"/>
  <c r="AK445" i="10" s="1"/>
  <c r="AJ440" i="10"/>
  <c r="AK440" i="10" s="1"/>
  <c r="AL440" i="10" s="1"/>
  <c r="AN440" i="10" s="1"/>
  <c r="AJ431" i="10"/>
  <c r="AK431" i="10" s="1"/>
  <c r="AL431" i="10" s="1"/>
  <c r="AN431" i="10" s="1"/>
  <c r="AJ429" i="10"/>
  <c r="AK429" i="10" s="1"/>
  <c r="AL429" i="10" s="1"/>
  <c r="AN429" i="10" s="1"/>
  <c r="AJ426" i="10"/>
  <c r="AK426" i="10" s="1"/>
  <c r="AL426" i="10" s="1"/>
  <c r="AN426" i="10" s="1"/>
  <c r="AJ424" i="10"/>
  <c r="AK424" i="10" s="1"/>
  <c r="AJ419" i="10"/>
  <c r="AK419" i="10" s="1"/>
  <c r="AL419" i="10" s="1"/>
  <c r="AN419" i="10" s="1"/>
  <c r="AJ415" i="10"/>
  <c r="AK415" i="10" s="1"/>
  <c r="AJ413" i="10"/>
  <c r="AK413" i="10" s="1"/>
  <c r="AJ411" i="10"/>
  <c r="AK411" i="10" s="1"/>
  <c r="AJ407" i="10"/>
  <c r="AK407" i="10" s="1"/>
  <c r="AJ405" i="10"/>
  <c r="AK405" i="10" s="1"/>
  <c r="AL405" i="10" s="1"/>
  <c r="AN405" i="10" s="1"/>
  <c r="AJ401" i="10"/>
  <c r="AK401" i="10" s="1"/>
  <c r="AL401" i="10" s="1"/>
  <c r="AN401" i="10" s="1"/>
  <c r="AJ400" i="10"/>
  <c r="AK400" i="10" s="1"/>
  <c r="AJ399" i="10"/>
  <c r="AK399" i="10" s="1"/>
  <c r="AL399" i="10" s="1"/>
  <c r="AN399" i="10" s="1"/>
  <c r="AJ397" i="10"/>
  <c r="AK397" i="10" s="1"/>
  <c r="AL397" i="10" s="1"/>
  <c r="AN397" i="10" s="1"/>
  <c r="AJ395" i="10"/>
  <c r="AK395" i="10" s="1"/>
  <c r="AJ392" i="10"/>
  <c r="AK392" i="10" s="1"/>
  <c r="AJ391" i="10"/>
  <c r="AK391" i="10" s="1"/>
  <c r="AL391" i="10" s="1"/>
  <c r="AN391" i="10" s="1"/>
  <c r="AJ339" i="10"/>
  <c r="AK339" i="10" s="1"/>
  <c r="AL339" i="10" s="1"/>
  <c r="AN339" i="10" s="1"/>
  <c r="AJ336" i="10"/>
  <c r="AK336" i="10" s="1"/>
  <c r="AL336" i="10" s="1"/>
  <c r="AN336" i="10" s="1"/>
  <c r="AJ334" i="10"/>
  <c r="AK334" i="10" s="1"/>
  <c r="AJ333" i="10"/>
  <c r="AK333" i="10" s="1"/>
  <c r="AJ331" i="10"/>
  <c r="AK331" i="10" s="1"/>
  <c r="AJ330" i="10"/>
  <c r="AK330" i="10" s="1"/>
  <c r="AJ329" i="10"/>
  <c r="AK329" i="10" s="1"/>
  <c r="AL329" i="10" s="1"/>
  <c r="AN329" i="10" s="1"/>
  <c r="AJ328" i="10"/>
  <c r="AK328" i="10"/>
  <c r="AL328" i="10" s="1"/>
  <c r="AN328" i="10" s="1"/>
  <c r="AJ325" i="10"/>
  <c r="AK325" i="10" s="1"/>
  <c r="AL325" i="10" s="1"/>
  <c r="AN325" i="10" s="1"/>
  <c r="AJ322" i="10"/>
  <c r="AK322" i="10" s="1"/>
  <c r="AJ319" i="10"/>
  <c r="AK319" i="10" s="1"/>
  <c r="AL319" i="10" s="1"/>
  <c r="AN319" i="10" s="1"/>
  <c r="AJ318" i="10"/>
  <c r="AK318" i="10" s="1"/>
  <c r="AL318" i="10" s="1"/>
  <c r="AN318" i="10" s="1"/>
  <c r="AJ316" i="10"/>
  <c r="AK316" i="10" s="1"/>
  <c r="AL316" i="10" s="1"/>
  <c r="AN316" i="10" s="1"/>
  <c r="AJ314" i="10"/>
  <c r="AK314" i="10" s="1"/>
  <c r="AL314" i="10" s="1"/>
  <c r="AN314" i="10" s="1"/>
  <c r="AJ312" i="10"/>
  <c r="AK312" i="10" s="1"/>
  <c r="AK311" i="10"/>
  <c r="AL311" i="10" s="1"/>
  <c r="AN311" i="10" s="1"/>
  <c r="AJ308" i="10"/>
  <c r="AK308" i="10" s="1"/>
  <c r="AL308" i="10" s="1"/>
  <c r="AN308" i="10" s="1"/>
  <c r="AJ307" i="10"/>
  <c r="AK307" i="10" s="1"/>
  <c r="AL307" i="10" s="1"/>
  <c r="AN307" i="10" s="1"/>
  <c r="AJ303" i="10"/>
  <c r="AK303" i="10" s="1"/>
  <c r="AJ301" i="10"/>
  <c r="AK301" i="10"/>
  <c r="AJ299" i="10"/>
  <c r="AK299" i="10" s="1"/>
  <c r="AL299" i="10" s="1"/>
  <c r="AN299" i="10" s="1"/>
  <c r="AJ298" i="10"/>
  <c r="AK298" i="10" s="1"/>
  <c r="AL298" i="10" s="1"/>
  <c r="AN298" i="10" s="1"/>
  <c r="AJ295" i="10"/>
  <c r="AK295" i="10" s="1"/>
  <c r="AJ294" i="10"/>
  <c r="AK294" i="10" s="1"/>
  <c r="AL294" i="10" s="1"/>
  <c r="AN294" i="10" s="1"/>
  <c r="AJ293" i="10"/>
  <c r="AK293" i="10" s="1"/>
  <c r="AL293" i="10" s="1"/>
  <c r="AN293" i="10" s="1"/>
  <c r="AJ290" i="10"/>
  <c r="AK290" i="10" s="1"/>
  <c r="AL290" i="10" s="1"/>
  <c r="AN290" i="10" s="1"/>
  <c r="AJ289" i="10"/>
  <c r="AK289" i="10" s="1"/>
  <c r="AL289" i="10" s="1"/>
  <c r="AN289" i="10" s="1"/>
  <c r="AJ288" i="10"/>
  <c r="AK288" i="10" s="1"/>
  <c r="AJ286" i="10"/>
  <c r="AK286" i="10" s="1"/>
  <c r="AJ285" i="10"/>
  <c r="AK285" i="10" s="1"/>
  <c r="AL285" i="10" s="1"/>
  <c r="AN285" i="10" s="1"/>
  <c r="AJ283" i="10"/>
  <c r="AK283" i="10" s="1"/>
  <c r="AL283" i="10" s="1"/>
  <c r="AN283" i="10" s="1"/>
  <c r="AJ282" i="10"/>
  <c r="AK282" i="10" s="1"/>
  <c r="AL282" i="10" s="1"/>
  <c r="AN282" i="10" s="1"/>
  <c r="AJ281" i="10"/>
  <c r="AK281" i="10" s="1"/>
  <c r="AL281" i="10" s="1"/>
  <c r="AN281" i="10" s="1"/>
  <c r="AJ279" i="10"/>
  <c r="AK279" i="10" s="1"/>
  <c r="AL279" i="10" s="1"/>
  <c r="AN279" i="10" s="1"/>
  <c r="AJ277" i="10"/>
  <c r="AK277" i="10" s="1"/>
  <c r="AL277" i="10" s="1"/>
  <c r="AN277" i="10" s="1"/>
  <c r="AH278" i="10"/>
  <c r="AJ227" i="10"/>
  <c r="AK227" i="10" s="1"/>
  <c r="AL227" i="10" s="1"/>
  <c r="AN227" i="10" s="1"/>
  <c r="AJ226" i="10"/>
  <c r="AK226" i="10" s="1"/>
  <c r="AL226" i="10" s="1"/>
  <c r="AN226" i="10" s="1"/>
  <c r="AJ225" i="10"/>
  <c r="AK225" i="10" s="1"/>
  <c r="AL225" i="10" s="1"/>
  <c r="AN225" i="10" s="1"/>
  <c r="AJ224" i="10"/>
  <c r="AK224" i="10" s="1"/>
  <c r="AL224" i="10" s="1"/>
  <c r="AN224" i="10" s="1"/>
  <c r="AJ223" i="10"/>
  <c r="AK223" i="10" s="1"/>
  <c r="AJ222" i="10"/>
  <c r="AK222" i="10" s="1"/>
  <c r="AJ221" i="10"/>
  <c r="AK221" i="10" s="1"/>
  <c r="AL221" i="10" s="1"/>
  <c r="AN221" i="10" s="1"/>
  <c r="AJ220" i="10"/>
  <c r="AK220" i="10" s="1"/>
  <c r="AL220" i="10" s="1"/>
  <c r="AN220" i="10" s="1"/>
  <c r="AJ219" i="10"/>
  <c r="AK219" i="10" s="1"/>
  <c r="AJ218" i="10"/>
  <c r="AK218" i="10" s="1"/>
  <c r="AL218" i="10" s="1"/>
  <c r="AN218" i="10" s="1"/>
  <c r="AJ217" i="10"/>
  <c r="AK217" i="10" s="1"/>
  <c r="AL217" i="10" s="1"/>
  <c r="AN217" i="10" s="1"/>
  <c r="AJ216" i="10"/>
  <c r="AK216" i="10" s="1"/>
  <c r="AL216" i="10" s="1"/>
  <c r="AN216" i="10" s="1"/>
  <c r="AJ214" i="10"/>
  <c r="AK214" i="10" s="1"/>
  <c r="AL214" i="10" s="1"/>
  <c r="AN214" i="10" s="1"/>
  <c r="AJ213" i="10"/>
  <c r="AK213" i="10" s="1"/>
  <c r="AL213" i="10" s="1"/>
  <c r="AN213" i="10" s="1"/>
  <c r="AJ212" i="10"/>
  <c r="AK212" i="10" s="1"/>
  <c r="AL212" i="10" s="1"/>
  <c r="AN212" i="10" s="1"/>
  <c r="AJ210" i="10"/>
  <c r="AK210" i="10" s="1"/>
  <c r="AL210" i="10" s="1"/>
  <c r="AN210" i="10" s="1"/>
  <c r="AJ209" i="10"/>
  <c r="AK209" i="10" s="1"/>
  <c r="AL209" i="10" s="1"/>
  <c r="AN209" i="10" s="1"/>
  <c r="AJ208" i="10"/>
  <c r="AK208" i="10" s="1"/>
  <c r="AL208" i="10" s="1"/>
  <c r="AJ207" i="10"/>
  <c r="AK207" i="10" s="1"/>
  <c r="AL207" i="10" s="1"/>
  <c r="AN207" i="10" s="1"/>
  <c r="AJ206" i="10"/>
  <c r="AK206" i="10" s="1"/>
  <c r="AL206" i="10" s="1"/>
  <c r="AN206" i="10" s="1"/>
  <c r="AJ205" i="10"/>
  <c r="AK205" i="10" s="1"/>
  <c r="AL205" i="10" s="1"/>
  <c r="AN205" i="10" s="1"/>
  <c r="AJ204" i="10"/>
  <c r="AK204" i="10" s="1"/>
  <c r="AL204" i="10" s="1"/>
  <c r="AN204" i="10" s="1"/>
  <c r="AJ203" i="10"/>
  <c r="AK203" i="10" s="1"/>
  <c r="AL203" i="10" s="1"/>
  <c r="AN203" i="10" s="1"/>
  <c r="AJ202" i="10"/>
  <c r="AK202" i="10" s="1"/>
  <c r="AL202" i="10" s="1"/>
  <c r="AN202" i="10" s="1"/>
  <c r="AJ200" i="10"/>
  <c r="AK200" i="10" s="1"/>
  <c r="AL200" i="10" s="1"/>
  <c r="AN200" i="10" s="1"/>
  <c r="AJ199" i="10"/>
  <c r="AK199" i="10" s="1"/>
  <c r="AL199" i="10" s="1"/>
  <c r="AN199" i="10" s="1"/>
  <c r="AJ198" i="10"/>
  <c r="AK198" i="10" s="1"/>
  <c r="AL198" i="10" s="1"/>
  <c r="AN198" i="10" s="1"/>
  <c r="AJ197" i="10"/>
  <c r="AK197" i="10" s="1"/>
  <c r="AL197" i="10" s="1"/>
  <c r="AN197" i="10" s="1"/>
  <c r="AJ196" i="10"/>
  <c r="AK196" i="10" s="1"/>
  <c r="AL196" i="10" s="1"/>
  <c r="AN196" i="10" s="1"/>
  <c r="AJ195" i="10"/>
  <c r="AK195" i="10" s="1"/>
  <c r="AL195" i="10" s="1"/>
  <c r="AN195" i="10" s="1"/>
  <c r="AJ194" i="10"/>
  <c r="AK194" i="10" s="1"/>
  <c r="AL194" i="10" s="1"/>
  <c r="AN194" i="10" s="1"/>
  <c r="AJ193" i="10"/>
  <c r="AK193" i="10" s="1"/>
  <c r="AL193" i="10" s="1"/>
  <c r="AN193" i="10" s="1"/>
  <c r="AJ192" i="10"/>
  <c r="AK192" i="10"/>
  <c r="AL192" i="10" s="1"/>
  <c r="AN192" i="10" s="1"/>
  <c r="AJ191" i="10"/>
  <c r="AK191" i="10" s="1"/>
  <c r="AL191" i="10" s="1"/>
  <c r="AN191" i="10" s="1"/>
  <c r="AJ190" i="10"/>
  <c r="AK190" i="10" s="1"/>
  <c r="AL190" i="10" s="1"/>
  <c r="AN190" i="10" s="1"/>
  <c r="AJ189" i="10"/>
  <c r="AK189" i="10" s="1"/>
  <c r="AL189" i="10" s="1"/>
  <c r="AN189" i="10" s="1"/>
  <c r="AJ188" i="10"/>
  <c r="AK188" i="10" s="1"/>
  <c r="AL188" i="10" s="1"/>
  <c r="AN188" i="10" s="1"/>
  <c r="AJ187" i="10"/>
  <c r="AK187" i="10" s="1"/>
  <c r="AL187" i="10" s="1"/>
  <c r="AN187" i="10" s="1"/>
  <c r="AJ186" i="10"/>
  <c r="AK186" i="10" s="1"/>
  <c r="AL186" i="10" s="1"/>
  <c r="AN186" i="10" s="1"/>
  <c r="AJ185" i="10"/>
  <c r="AK185" i="10" s="1"/>
  <c r="AL185" i="10" s="1"/>
  <c r="AN185" i="10" s="1"/>
  <c r="AJ184" i="10"/>
  <c r="AK184" i="10" s="1"/>
  <c r="AL184" i="10" s="1"/>
  <c r="AN184" i="10" s="1"/>
  <c r="AJ183" i="10"/>
  <c r="AK183" i="10" s="1"/>
  <c r="AL183" i="10" s="1"/>
  <c r="AN183" i="10" s="1"/>
  <c r="AJ182" i="10"/>
  <c r="AK182" i="10" s="1"/>
  <c r="AL182" i="10" s="1"/>
  <c r="AN182" i="10" s="1"/>
  <c r="AJ181" i="10"/>
  <c r="AK181" i="10" s="1"/>
  <c r="AL181" i="10" s="1"/>
  <c r="AN181" i="10" s="1"/>
  <c r="AJ180" i="10"/>
  <c r="AK180" i="10"/>
  <c r="AL180" i="10" s="1"/>
  <c r="AN180" i="10" s="1"/>
  <c r="AJ179" i="10"/>
  <c r="AK179" i="10" s="1"/>
  <c r="AJ178" i="10"/>
  <c r="AK178" i="10" s="1"/>
  <c r="AL178" i="10" s="1"/>
  <c r="AN178" i="10" s="1"/>
  <c r="AJ177" i="10"/>
  <c r="AK177" i="10" s="1"/>
  <c r="AL177" i="10" s="1"/>
  <c r="AN177" i="10" s="1"/>
  <c r="AJ176" i="10"/>
  <c r="AK176" i="10" s="1"/>
  <c r="AL176" i="10" s="1"/>
  <c r="AN176" i="10" s="1"/>
  <c r="AJ175" i="10"/>
  <c r="AK175" i="10" s="1"/>
  <c r="AJ174" i="10"/>
  <c r="AK174" i="10" s="1"/>
  <c r="AL174" i="10" s="1"/>
  <c r="AN174" i="10" s="1"/>
  <c r="AJ173" i="10"/>
  <c r="AK173" i="10" s="1"/>
  <c r="AL173" i="10" s="1"/>
  <c r="AN173" i="10" s="1"/>
  <c r="AJ172" i="10"/>
  <c r="AK172" i="10" s="1"/>
  <c r="AL172" i="10" s="1"/>
  <c r="AN172" i="10" s="1"/>
  <c r="AJ171" i="10"/>
  <c r="AK171" i="10" s="1"/>
  <c r="AJ170" i="10"/>
  <c r="AK170" i="10" s="1"/>
  <c r="AL170" i="10" s="1"/>
  <c r="AN170" i="10" s="1"/>
  <c r="AJ169" i="10"/>
  <c r="AK169" i="10" s="1"/>
  <c r="AL169" i="10" s="1"/>
  <c r="AN169" i="10" s="1"/>
  <c r="AJ168" i="10"/>
  <c r="AK168" i="10" s="1"/>
  <c r="AL168" i="10" s="1"/>
  <c r="AN168" i="10" s="1"/>
  <c r="AJ167" i="10"/>
  <c r="AK167" i="10" s="1"/>
  <c r="AJ166" i="10"/>
  <c r="AK166" i="10" s="1"/>
  <c r="AL166" i="10" s="1"/>
  <c r="AN166" i="10" s="1"/>
  <c r="AJ165" i="10"/>
  <c r="AK165" i="10" s="1"/>
  <c r="AL165" i="10" s="1"/>
  <c r="AN165" i="10" s="1"/>
  <c r="AJ164" i="10"/>
  <c r="AK164" i="10" s="1"/>
  <c r="AL164" i="10" s="1"/>
  <c r="AN164" i="10" s="1"/>
  <c r="AJ163" i="10"/>
  <c r="AK163" i="10" s="1"/>
  <c r="AL163" i="10" s="1"/>
  <c r="AN163" i="10" s="1"/>
  <c r="AJ162" i="10"/>
  <c r="AK162" i="10" s="1"/>
  <c r="AL162" i="10" s="1"/>
  <c r="AN162" i="10" s="1"/>
  <c r="AJ161" i="10"/>
  <c r="AK161" i="10" s="1"/>
  <c r="AL161" i="10" s="1"/>
  <c r="AN161" i="10" s="1"/>
  <c r="AJ160" i="10"/>
  <c r="AK160" i="10"/>
  <c r="AL160" i="10" s="1"/>
  <c r="AN160" i="10" s="1"/>
  <c r="AJ159" i="10"/>
  <c r="AK159" i="10" s="1"/>
  <c r="AJ158" i="10"/>
  <c r="AK158" i="10" s="1"/>
  <c r="AL158" i="10" s="1"/>
  <c r="AN158" i="10" s="1"/>
  <c r="AJ157" i="10"/>
  <c r="AK157" i="10" s="1"/>
  <c r="AL157" i="10" s="1"/>
  <c r="AJ156" i="10"/>
  <c r="AK156" i="10" s="1"/>
  <c r="AL156" i="10" s="1"/>
  <c r="AN156" i="10" s="1"/>
  <c r="AJ155" i="10"/>
  <c r="AK155" i="10" s="1"/>
  <c r="AL155" i="10" s="1"/>
  <c r="AN155" i="10" s="1"/>
  <c r="AJ154" i="10"/>
  <c r="AK154" i="10" s="1"/>
  <c r="AL154" i="10" s="1"/>
  <c r="AN154" i="10" s="1"/>
  <c r="AJ153" i="10"/>
  <c r="AK153" i="10" s="1"/>
  <c r="AL153" i="10" s="1"/>
  <c r="AN153" i="10" s="1"/>
  <c r="AJ152" i="10"/>
  <c r="AK152" i="10" s="1"/>
  <c r="AL152" i="10" s="1"/>
  <c r="AN152" i="10" s="1"/>
  <c r="AJ151" i="10"/>
  <c r="AK151" i="10" s="1"/>
  <c r="AJ150" i="10"/>
  <c r="AK150" i="10" s="1"/>
  <c r="AL150" i="10" s="1"/>
  <c r="AN150" i="10" s="1"/>
  <c r="AJ149" i="10"/>
  <c r="AK149" i="10" s="1"/>
  <c r="AL149" i="10" s="1"/>
  <c r="AN149" i="10" s="1"/>
  <c r="AJ148" i="10"/>
  <c r="AK148" i="10" s="1"/>
  <c r="AL148" i="10" s="1"/>
  <c r="AN148" i="10" s="1"/>
  <c r="AJ147" i="10"/>
  <c r="AK147" i="10" s="1"/>
  <c r="AL147" i="10" s="1"/>
  <c r="AN147" i="10" s="1"/>
  <c r="AJ146" i="10"/>
  <c r="AK146" i="10" s="1"/>
  <c r="AL146" i="10" s="1"/>
  <c r="AN146" i="10" s="1"/>
  <c r="AJ145" i="10"/>
  <c r="AK145" i="10" s="1"/>
  <c r="AL145" i="10" s="1"/>
  <c r="AN145" i="10" s="1"/>
  <c r="AJ144" i="10"/>
  <c r="AK144" i="10"/>
  <c r="AL144" i="10" s="1"/>
  <c r="AN144" i="10" s="1"/>
  <c r="AJ143" i="10"/>
  <c r="AK143" i="10" s="1"/>
  <c r="AL143" i="10" s="1"/>
  <c r="AN143" i="10" s="1"/>
  <c r="AJ142" i="10"/>
  <c r="AK142" i="10" s="1"/>
  <c r="AL142" i="10" s="1"/>
  <c r="AN142" i="10" s="1"/>
  <c r="AJ141" i="10"/>
  <c r="AK141" i="10" s="1"/>
  <c r="AL141" i="10" s="1"/>
  <c r="AJ140" i="10"/>
  <c r="AK140" i="10" s="1"/>
  <c r="AL140" i="10" s="1"/>
  <c r="AN140" i="10" s="1"/>
  <c r="AJ139" i="10"/>
  <c r="AK139" i="10" s="1"/>
  <c r="AJ138" i="10"/>
  <c r="AK138" i="10" s="1"/>
  <c r="AL138" i="10" s="1"/>
  <c r="AN138" i="10" s="1"/>
  <c r="AJ137" i="10"/>
  <c r="AK137" i="10" s="1"/>
  <c r="AL137" i="10" s="1"/>
  <c r="AN137" i="10" s="1"/>
  <c r="AJ136" i="10"/>
  <c r="AK136" i="10" s="1"/>
  <c r="AL136" i="10" s="1"/>
  <c r="AN136" i="10" s="1"/>
  <c r="AJ135" i="10"/>
  <c r="AK135" i="10" s="1"/>
  <c r="AJ134" i="10"/>
  <c r="AK134" i="10" s="1"/>
  <c r="AL134" i="10" s="1"/>
  <c r="AN134" i="10" s="1"/>
  <c r="AJ133" i="10"/>
  <c r="AK133" i="10" s="1"/>
  <c r="AL133" i="10" s="1"/>
  <c r="AN133" i="10" s="1"/>
  <c r="AJ132" i="10"/>
  <c r="AK132" i="10" s="1"/>
  <c r="AL132" i="10" s="1"/>
  <c r="AN132" i="10" s="1"/>
  <c r="AJ131" i="10"/>
  <c r="AK131" i="10" s="1"/>
  <c r="AL131" i="10" s="1"/>
  <c r="AN131" i="10" s="1"/>
  <c r="AJ130" i="10"/>
  <c r="AK130" i="10" s="1"/>
  <c r="AL130" i="10" s="1"/>
  <c r="AN130" i="10" s="1"/>
  <c r="AJ129" i="10"/>
  <c r="AK129" i="10" s="1"/>
  <c r="AL129" i="10" s="1"/>
  <c r="AN129" i="10" s="1"/>
  <c r="J228" i="10"/>
  <c r="J116" i="10"/>
  <c r="AJ115" i="10"/>
  <c r="AK115" i="10" s="1"/>
  <c r="AL115" i="10" s="1"/>
  <c r="AN115" i="10" s="1"/>
  <c r="AJ114" i="10"/>
  <c r="AK114" i="10" s="1"/>
  <c r="AL114" i="10" s="1"/>
  <c r="AN114" i="10" s="1"/>
  <c r="AJ113" i="10"/>
  <c r="AK113" i="10" s="1"/>
  <c r="AL113" i="10" s="1"/>
  <c r="AN113" i="10" s="1"/>
  <c r="AJ112" i="10"/>
  <c r="AK112" i="10" s="1"/>
  <c r="AL112" i="10" s="1"/>
  <c r="AN112" i="10" s="1"/>
  <c r="AJ111" i="10"/>
  <c r="AK111" i="10" s="1"/>
  <c r="AL111" i="10" s="1"/>
  <c r="AJ110" i="10"/>
  <c r="AK110" i="10" s="1"/>
  <c r="AL110" i="10" s="1"/>
  <c r="AN110" i="10" s="1"/>
  <c r="AJ109" i="10"/>
  <c r="AK109" i="10" s="1"/>
  <c r="AL109" i="10" s="1"/>
  <c r="AN109" i="10" s="1"/>
  <c r="AJ108" i="10"/>
  <c r="AK108" i="10" s="1"/>
  <c r="AL108" i="10" s="1"/>
  <c r="AN108" i="10" s="1"/>
  <c r="AJ107" i="10"/>
  <c r="AK107" i="10" s="1"/>
  <c r="AL107" i="10" s="1"/>
  <c r="AN107" i="10" s="1"/>
  <c r="AJ106" i="10"/>
  <c r="AK106" i="10" s="1"/>
  <c r="AL106" i="10" s="1"/>
  <c r="AN106" i="10" s="1"/>
  <c r="AJ105" i="10"/>
  <c r="AK105" i="10" s="1"/>
  <c r="AL105" i="10" s="1"/>
  <c r="AN105" i="10" s="1"/>
  <c r="AJ104" i="10"/>
  <c r="AK104" i="10"/>
  <c r="AL104" i="10" s="1"/>
  <c r="AN104" i="10" s="1"/>
  <c r="AJ103" i="10"/>
  <c r="AK103" i="10" s="1"/>
  <c r="AL103" i="10" s="1"/>
  <c r="AN103" i="10" s="1"/>
  <c r="AJ102" i="10"/>
  <c r="AK102" i="10" s="1"/>
  <c r="AL102" i="10" s="1"/>
  <c r="AN102" i="10" s="1"/>
  <c r="AJ101" i="10"/>
  <c r="AK101" i="10" s="1"/>
  <c r="AL101" i="10" s="1"/>
  <c r="AN101" i="10" s="1"/>
  <c r="AJ100" i="10"/>
  <c r="AK100" i="10" s="1"/>
  <c r="AL100" i="10" s="1"/>
  <c r="AN100" i="10" s="1"/>
  <c r="AJ99" i="10"/>
  <c r="AK99" i="10" s="1"/>
  <c r="AL99" i="10" s="1"/>
  <c r="AN99" i="10" s="1"/>
  <c r="AJ98" i="10"/>
  <c r="AK98" i="10" s="1"/>
  <c r="AL98" i="10" s="1"/>
  <c r="AN98" i="10" s="1"/>
  <c r="AJ97" i="10"/>
  <c r="AK97" i="10" s="1"/>
  <c r="AL97" i="10" s="1"/>
  <c r="AN97" i="10" s="1"/>
  <c r="AJ96" i="10"/>
  <c r="AK96" i="10" s="1"/>
  <c r="AL96" i="10" s="1"/>
  <c r="AN96" i="10" s="1"/>
  <c r="AJ95" i="10"/>
  <c r="AK95" i="10" s="1"/>
  <c r="AJ94" i="10"/>
  <c r="AK94" i="10" s="1"/>
  <c r="AL94" i="10" s="1"/>
  <c r="AN94" i="10" s="1"/>
  <c r="AJ93" i="10"/>
  <c r="AK93" i="10" s="1"/>
  <c r="AL93" i="10" s="1"/>
  <c r="AN93" i="10" s="1"/>
  <c r="AJ92" i="10"/>
  <c r="AK92" i="10" s="1"/>
  <c r="AL92" i="10" s="1"/>
  <c r="AN92" i="10" s="1"/>
  <c r="AJ91" i="10"/>
  <c r="AK91" i="10" s="1"/>
  <c r="AL91" i="10" s="1"/>
  <c r="AN91" i="10" s="1"/>
  <c r="AJ90" i="10"/>
  <c r="AK90" i="10" s="1"/>
  <c r="AL90" i="10" s="1"/>
  <c r="AN90" i="10" s="1"/>
  <c r="AJ89" i="10"/>
  <c r="AK89" i="10" s="1"/>
  <c r="AL89" i="10" s="1"/>
  <c r="AN89" i="10" s="1"/>
  <c r="AJ88" i="10"/>
  <c r="AK88" i="10" s="1"/>
  <c r="AL88" i="10" s="1"/>
  <c r="AN88" i="10" s="1"/>
  <c r="AJ87" i="10"/>
  <c r="AK87" i="10" s="1"/>
  <c r="AL87" i="10" s="1"/>
  <c r="AN87" i="10" s="1"/>
  <c r="AJ86" i="10"/>
  <c r="AK86" i="10" s="1"/>
  <c r="AL86" i="10" s="1"/>
  <c r="AN86" i="10" s="1"/>
  <c r="AJ85" i="10"/>
  <c r="AK85" i="10" s="1"/>
  <c r="AL85" i="10" s="1"/>
  <c r="AN85" i="10" s="1"/>
  <c r="AJ84" i="10"/>
  <c r="AK84" i="10"/>
  <c r="AL84" i="10" s="1"/>
  <c r="AN84" i="10" s="1"/>
  <c r="AJ83" i="10"/>
  <c r="AK83" i="10" s="1"/>
  <c r="AL83" i="10" s="1"/>
  <c r="AN83" i="10" s="1"/>
  <c r="AJ82" i="10"/>
  <c r="AK82" i="10" s="1"/>
  <c r="AL82" i="10" s="1"/>
  <c r="AN82" i="10" s="1"/>
  <c r="AJ81" i="10"/>
  <c r="AK81" i="10" s="1"/>
  <c r="AL81" i="10" s="1"/>
  <c r="AN81" i="10" s="1"/>
  <c r="AJ80" i="10"/>
  <c r="AK80" i="10" s="1"/>
  <c r="AL80" i="10" s="1"/>
  <c r="AN80" i="10" s="1"/>
  <c r="AJ79" i="10"/>
  <c r="AK79" i="10" s="1"/>
  <c r="AJ78" i="10"/>
  <c r="AK78" i="10" s="1"/>
  <c r="AL78" i="10" s="1"/>
  <c r="AN78" i="10" s="1"/>
  <c r="AJ77" i="10"/>
  <c r="AK77" i="10" s="1"/>
  <c r="AL77" i="10" s="1"/>
  <c r="AN77" i="10" s="1"/>
  <c r="AJ76" i="10"/>
  <c r="AK76" i="10" s="1"/>
  <c r="AL76" i="10" s="1"/>
  <c r="AN76" i="10" s="1"/>
  <c r="AJ75" i="10"/>
  <c r="AK75" i="10" s="1"/>
  <c r="AL75" i="10" s="1"/>
  <c r="AN75" i="10" s="1"/>
  <c r="AJ74" i="10"/>
  <c r="AK74" i="10" s="1"/>
  <c r="AL74" i="10" s="1"/>
  <c r="AN74" i="10" s="1"/>
  <c r="AJ73" i="10"/>
  <c r="AK73" i="10" s="1"/>
  <c r="AL73" i="10" s="1"/>
  <c r="AN73" i="10" s="1"/>
  <c r="AJ72" i="10"/>
  <c r="AK72" i="10" s="1"/>
  <c r="AL72" i="10" s="1"/>
  <c r="AN72" i="10" s="1"/>
  <c r="AJ71" i="10"/>
  <c r="AK71" i="10" s="1"/>
  <c r="AL71" i="10" s="1"/>
  <c r="AN71" i="10" s="1"/>
  <c r="AJ70" i="10"/>
  <c r="AK70" i="10" s="1"/>
  <c r="AL70" i="10" s="1"/>
  <c r="AN70" i="10" s="1"/>
  <c r="AJ69" i="10"/>
  <c r="AK69" i="10" s="1"/>
  <c r="AL69" i="10" s="1"/>
  <c r="AN69" i="10" s="1"/>
  <c r="AJ68" i="10"/>
  <c r="AK68" i="10"/>
  <c r="AL68" i="10" s="1"/>
  <c r="AN68" i="10" s="1"/>
  <c r="AJ67" i="10"/>
  <c r="AK67" i="10" s="1"/>
  <c r="AL67" i="10" s="1"/>
  <c r="AN67" i="10" s="1"/>
  <c r="AJ66" i="10"/>
  <c r="AK66" i="10" s="1"/>
  <c r="AL66" i="10" s="1"/>
  <c r="AN66" i="10" s="1"/>
  <c r="AJ65" i="10"/>
  <c r="AK65" i="10" s="1"/>
  <c r="AL65" i="10" s="1"/>
  <c r="AN65" i="10" s="1"/>
  <c r="AJ64" i="10"/>
  <c r="AK64" i="10" s="1"/>
  <c r="AL64" i="10" s="1"/>
  <c r="AN64" i="10" s="1"/>
  <c r="AJ63" i="10"/>
  <c r="AK63" i="10" s="1"/>
  <c r="AJ62" i="10"/>
  <c r="AK62" i="10" s="1"/>
  <c r="AL62" i="10" s="1"/>
  <c r="AN62" i="10" s="1"/>
  <c r="AJ61" i="10"/>
  <c r="AK61" i="10" s="1"/>
  <c r="AL61" i="10" s="1"/>
  <c r="AN61" i="10" s="1"/>
  <c r="AJ60" i="10"/>
  <c r="AK60" i="10" s="1"/>
  <c r="AL60" i="10" s="1"/>
  <c r="AN60" i="10" s="1"/>
  <c r="AJ59" i="10"/>
  <c r="AK59" i="10" s="1"/>
  <c r="AL59" i="10" s="1"/>
  <c r="AN59" i="10" s="1"/>
  <c r="AJ58" i="10"/>
  <c r="AK58" i="10" s="1"/>
  <c r="AL58" i="10" s="1"/>
  <c r="AN58" i="10" s="1"/>
  <c r="AJ57" i="10"/>
  <c r="AK57" i="10" s="1"/>
  <c r="AL57" i="10" s="1"/>
  <c r="AN57" i="10" s="1"/>
  <c r="AJ56" i="10"/>
  <c r="AK56" i="10" s="1"/>
  <c r="AL56" i="10" s="1"/>
  <c r="AN56" i="10" s="1"/>
  <c r="AJ55" i="10"/>
  <c r="AK55" i="10" s="1"/>
  <c r="AL55" i="10" s="1"/>
  <c r="AN55" i="10" s="1"/>
  <c r="AJ54" i="10"/>
  <c r="AK54" i="10" s="1"/>
  <c r="AL54" i="10" s="1"/>
  <c r="AN54" i="10" s="1"/>
  <c r="AJ53" i="10"/>
  <c r="AK53" i="10" s="1"/>
  <c r="AL53" i="10" s="1"/>
  <c r="AN53" i="10" s="1"/>
  <c r="AJ52" i="10"/>
  <c r="AK52" i="10"/>
  <c r="AL52" i="10" s="1"/>
  <c r="AN52" i="10" s="1"/>
  <c r="E117" i="9"/>
  <c r="E90" i="9"/>
  <c r="E63" i="9"/>
  <c r="E36" i="9"/>
  <c r="E9" i="9"/>
  <c r="E116" i="9"/>
  <c r="E89" i="9"/>
  <c r="E62" i="9"/>
  <c r="E35" i="9"/>
  <c r="E8" i="9"/>
  <c r="C5" i="9"/>
  <c r="J31" i="9"/>
  <c r="I354" i="10"/>
  <c r="S102" i="9"/>
  <c r="AN208" i="10"/>
  <c r="AN141" i="10"/>
  <c r="AN157" i="10"/>
  <c r="AL63" i="10"/>
  <c r="AN63" i="10" s="1"/>
  <c r="AL79" i="10"/>
  <c r="AN79" i="10"/>
  <c r="AL95" i="10"/>
  <c r="AN95" i="10" s="1"/>
  <c r="AN111" i="10"/>
  <c r="AL222" i="10"/>
  <c r="AN222" i="10" s="1"/>
  <c r="AL135" i="10"/>
  <c r="AN135" i="10" s="1"/>
  <c r="AL139" i="10"/>
  <c r="AN139" i="10" s="1"/>
  <c r="AL151" i="10"/>
  <c r="AN151" i="10" s="1"/>
  <c r="AL159" i="10"/>
  <c r="AN159" i="10"/>
  <c r="AL167" i="10"/>
  <c r="AN167" i="10" s="1"/>
  <c r="AL171" i="10"/>
  <c r="AN171" i="10" s="1"/>
  <c r="AL175" i="10"/>
  <c r="AN175" i="10"/>
  <c r="AL179" i="10"/>
  <c r="AN179" i="10" s="1"/>
  <c r="AL219" i="10"/>
  <c r="AN219" i="10" s="1"/>
  <c r="AL223" i="10"/>
  <c r="AN223" i="10" s="1"/>
  <c r="O279" i="10"/>
  <c r="O288" i="10"/>
  <c r="O283" i="10"/>
  <c r="O274" i="10"/>
  <c r="O265" i="10"/>
  <c r="P242" i="10"/>
  <c r="O301" i="10"/>
  <c r="O303" i="10"/>
  <c r="O286" i="10"/>
  <c r="O269" i="10"/>
  <c r="O259" i="10"/>
  <c r="O267" i="10"/>
  <c r="O268" i="10"/>
  <c r="O276" i="10"/>
  <c r="O292" i="10"/>
  <c r="AC292" i="10" s="1"/>
  <c r="O251" i="10"/>
  <c r="AC251" i="10" s="1"/>
  <c r="O287" i="10"/>
  <c r="O248" i="10"/>
  <c r="AC248" i="10" s="1"/>
  <c r="O243" i="10"/>
  <c r="O289" i="10"/>
  <c r="O264" i="10"/>
  <c r="Z327" i="10"/>
  <c r="AA327" i="10"/>
  <c r="O273" i="10"/>
  <c r="AC273" i="10" s="1"/>
  <c r="Z328" i="10"/>
  <c r="AA328" i="10"/>
  <c r="O262" i="10"/>
  <c r="P354" i="10"/>
  <c r="O247" i="10"/>
  <c r="O281" i="10"/>
  <c r="E105" i="9"/>
  <c r="I75" i="9"/>
  <c r="I83" i="9"/>
  <c r="E98" i="9"/>
  <c r="S98" i="9" s="1"/>
  <c r="E103" i="9"/>
  <c r="E130" i="9" s="1"/>
  <c r="S103" i="9"/>
  <c r="E101" i="9"/>
  <c r="S101" i="9" s="1"/>
  <c r="I71" i="9"/>
  <c r="I76" i="9"/>
  <c r="I74" i="9"/>
  <c r="F130" i="9"/>
  <c r="AF103" i="9"/>
  <c r="AG103" i="9"/>
  <c r="AE75" i="9"/>
  <c r="AA54" i="9"/>
  <c r="AB54" i="9" s="1"/>
  <c r="Z54" i="9"/>
  <c r="AE79" i="9"/>
  <c r="AE84" i="9"/>
  <c r="AE83" i="9"/>
  <c r="AE73" i="9"/>
  <c r="AE108" i="9"/>
  <c r="F136" i="9"/>
  <c r="F134" i="9"/>
  <c r="AF107" i="9"/>
  <c r="AG107" i="9"/>
  <c r="Z48" i="9"/>
  <c r="AA48" i="9"/>
  <c r="F137" i="9"/>
  <c r="AF137" i="9" s="1"/>
  <c r="AG137" i="9" s="1"/>
  <c r="AF110" i="9"/>
  <c r="AG110" i="9" s="1"/>
  <c r="AE81" i="9"/>
  <c r="F125" i="9"/>
  <c r="F152" i="9" s="1"/>
  <c r="AF98" i="9"/>
  <c r="AG98" i="9" s="1"/>
  <c r="Z52" i="9"/>
  <c r="AB52" i="9" s="1"/>
  <c r="AA57" i="9"/>
  <c r="Z57" i="9"/>
  <c r="F129" i="9"/>
  <c r="F156" i="9" s="1"/>
  <c r="F128" i="9"/>
  <c r="F155" i="9" s="1"/>
  <c r="AF101" i="9"/>
  <c r="AG101" i="9" s="1"/>
  <c r="E97" i="9"/>
  <c r="AA46" i="9"/>
  <c r="Z46" i="9"/>
  <c r="I103" i="9"/>
  <c r="AJ675" i="10"/>
  <c r="AK675" i="10" s="1"/>
  <c r="AJ643" i="10"/>
  <c r="AK643" i="10" s="1"/>
  <c r="G755" i="10"/>
  <c r="AH643" i="10"/>
  <c r="AI643" i="10" s="1"/>
  <c r="G710" i="10"/>
  <c r="AJ598" i="10"/>
  <c r="AK598" i="10" s="1"/>
  <c r="G734" i="10"/>
  <c r="AJ648" i="10"/>
  <c r="AK648" i="10" s="1"/>
  <c r="G760" i="10"/>
  <c r="AH648" i="10"/>
  <c r="AI648" i="10" s="1"/>
  <c r="F525" i="10"/>
  <c r="AF525" i="10" s="1"/>
  <c r="AG525" i="10" s="1"/>
  <c r="I407" i="10"/>
  <c r="E486" i="10"/>
  <c r="E598" i="10" s="1"/>
  <c r="I598" i="10" s="1"/>
  <c r="F580" i="10"/>
  <c r="G743" i="10"/>
  <c r="AJ743" i="10" s="1"/>
  <c r="AK743" i="10" s="1"/>
  <c r="I438" i="10"/>
  <c r="F560" i="10"/>
  <c r="AF560" i="10" s="1"/>
  <c r="AG560" i="10" s="1"/>
  <c r="I442" i="10"/>
  <c r="F520" i="10"/>
  <c r="AF520" i="10" s="1"/>
  <c r="AG520" i="10" s="1"/>
  <c r="F512" i="10"/>
  <c r="AF512" i="10" s="1"/>
  <c r="AG512" i="10" s="1"/>
  <c r="G698" i="10"/>
  <c r="AH698" i="10" s="1"/>
  <c r="AJ586" i="10"/>
  <c r="AK586" i="10" s="1"/>
  <c r="I376" i="10"/>
  <c r="E488" i="10"/>
  <c r="I392" i="10"/>
  <c r="E504" i="10"/>
  <c r="E507" i="10"/>
  <c r="I382" i="10"/>
  <c r="AJ632" i="10"/>
  <c r="AK632" i="10" s="1"/>
  <c r="G744" i="10"/>
  <c r="AH632" i="10"/>
  <c r="AI632" i="10" s="1"/>
  <c r="AI607" i="10"/>
  <c r="F557" i="10"/>
  <c r="AF557" i="10" s="1"/>
  <c r="AG557" i="10"/>
  <c r="AJ590" i="10"/>
  <c r="AK590" i="10" s="1"/>
  <c r="X355" i="10"/>
  <c r="AA355" i="10" s="1"/>
  <c r="E125" i="9"/>
  <c r="S125" i="9" s="1"/>
  <c r="I98" i="9"/>
  <c r="F501" i="10"/>
  <c r="AF501" i="10" s="1"/>
  <c r="AG501" i="10" s="1"/>
  <c r="F493" i="10"/>
  <c r="AF493" i="10" s="1"/>
  <c r="AG493" i="10" s="1"/>
  <c r="I364" i="10"/>
  <c r="E476" i="10"/>
  <c r="E588" i="10" s="1"/>
  <c r="AJ621" i="10"/>
  <c r="AK621" i="10" s="1"/>
  <c r="AH621" i="10"/>
  <c r="AI621" i="10" s="1"/>
  <c r="I390" i="10"/>
  <c r="G694" i="10"/>
  <c r="AH582" i="10"/>
  <c r="AI582" i="10" s="1"/>
  <c r="AH596" i="10"/>
  <c r="AI596" i="10" s="1"/>
  <c r="AJ596" i="10"/>
  <c r="AK596" i="10" s="1"/>
  <c r="I429" i="10"/>
  <c r="E541" i="10"/>
  <c r="E653" i="10" s="1"/>
  <c r="F492" i="10"/>
  <c r="AF492" i="10" s="1"/>
  <c r="AG492" i="10" s="1"/>
  <c r="E497" i="10"/>
  <c r="E508" i="10"/>
  <c r="E620" i="10" s="1"/>
  <c r="F513" i="10"/>
  <c r="AF513" i="10"/>
  <c r="AG513" i="10" s="1"/>
  <c r="I399" i="10"/>
  <c r="E511" i="10"/>
  <c r="F585" i="10"/>
  <c r="AJ623" i="10"/>
  <c r="AK623" i="10" s="1"/>
  <c r="AH623" i="10"/>
  <c r="AI623" i="10" s="1"/>
  <c r="AH601" i="10"/>
  <c r="AI601" i="10" s="1"/>
  <c r="AJ601" i="10"/>
  <c r="AK601" i="10" s="1"/>
  <c r="AL601" i="10" s="1"/>
  <c r="AN601" i="10"/>
  <c r="G721" i="10"/>
  <c r="AH721" i="10" s="1"/>
  <c r="AI721" i="10" s="1"/>
  <c r="AH609" i="10"/>
  <c r="AI609" i="10" s="1"/>
  <c r="AK609" i="10"/>
  <c r="AH604" i="10"/>
  <c r="AI604" i="10" s="1"/>
  <c r="AH576" i="10"/>
  <c r="G690" i="10"/>
  <c r="AH578" i="10"/>
  <c r="AK578" i="10"/>
  <c r="AL578" i="10" s="1"/>
  <c r="AN578" i="10" s="1"/>
  <c r="G706" i="10"/>
  <c r="AJ706" i="10" s="1"/>
  <c r="AK706" i="10" s="1"/>
  <c r="AK594" i="10"/>
  <c r="AH594" i="10"/>
  <c r="AI594" i="10" s="1"/>
  <c r="AH602" i="10"/>
  <c r="AJ602" i="10"/>
  <c r="AK602" i="10" s="1"/>
  <c r="G722" i="10"/>
  <c r="AJ722" i="10" s="1"/>
  <c r="AK722" i="10" s="1"/>
  <c r="AI610" i="10"/>
  <c r="AJ610" i="10"/>
  <c r="AK610" i="10" s="1"/>
  <c r="G700" i="10"/>
  <c r="AJ588" i="10"/>
  <c r="AK588" i="10" s="1"/>
  <c r="E578" i="10"/>
  <c r="I578" i="10" s="1"/>
  <c r="F554" i="10"/>
  <c r="F528" i="10"/>
  <c r="F482" i="10"/>
  <c r="AF482" i="10" s="1"/>
  <c r="AG482" i="10"/>
  <c r="G692" i="10"/>
  <c r="AH580" i="10"/>
  <c r="AI580" i="10" s="1"/>
  <c r="AJ580" i="10"/>
  <c r="AK580" i="10" s="1"/>
  <c r="AH600" i="10"/>
  <c r="AJ600" i="10"/>
  <c r="AK600" i="10" s="1"/>
  <c r="F546" i="10"/>
  <c r="AF546" i="10"/>
  <c r="AG546" i="10" s="1"/>
  <c r="E540" i="10"/>
  <c r="I540" i="10" s="1"/>
  <c r="E482" i="10"/>
  <c r="F519" i="10"/>
  <c r="AF519" i="10" s="1"/>
  <c r="AG519" i="10" s="1"/>
  <c r="I99" i="9"/>
  <c r="F536" i="10"/>
  <c r="AF536" i="10" s="1"/>
  <c r="AG536" i="10" s="1"/>
  <c r="AH608" i="10"/>
  <c r="AI608" i="10"/>
  <c r="AJ608" i="10"/>
  <c r="AK608" i="10" s="1"/>
  <c r="I481" i="10"/>
  <c r="G701" i="10"/>
  <c r="I420" i="10"/>
  <c r="F508" i="10"/>
  <c r="AF508" i="10" s="1"/>
  <c r="AG508" i="10" s="1"/>
  <c r="F495" i="10"/>
  <c r="AF495" i="10" s="1"/>
  <c r="AG495" i="10" s="1"/>
  <c r="AH584" i="10"/>
  <c r="AI584" i="10" s="1"/>
  <c r="AK584" i="10"/>
  <c r="E490" i="10"/>
  <c r="F515" i="10"/>
  <c r="AF515" i="10"/>
  <c r="AG515" i="10" s="1"/>
  <c r="G703" i="10"/>
  <c r="AH591" i="10"/>
  <c r="AK591" i="10"/>
  <c r="AH603" i="10"/>
  <c r="AI603" i="10" s="1"/>
  <c r="AJ603" i="10"/>
  <c r="AK603" i="10" s="1"/>
  <c r="I372" i="10"/>
  <c r="E484" i="10"/>
  <c r="I484" i="10" s="1"/>
  <c r="I404" i="10"/>
  <c r="E516" i="10"/>
  <c r="E628" i="10" s="1"/>
  <c r="F510" i="10"/>
  <c r="AF510" i="10" s="1"/>
  <c r="AG510" i="10" s="1"/>
  <c r="F486" i="10"/>
  <c r="AF486" i="10" s="1"/>
  <c r="AG486" i="10"/>
  <c r="G693" i="10"/>
  <c r="AJ693" i="10" s="1"/>
  <c r="AK693" i="10" s="1"/>
  <c r="AH581" i="10"/>
  <c r="AJ581" i="10"/>
  <c r="AK581" i="10"/>
  <c r="AH616" i="10"/>
  <c r="G699" i="10"/>
  <c r="AJ587" i="10"/>
  <c r="AK587" i="10" s="1"/>
  <c r="I470" i="10"/>
  <c r="I360" i="10"/>
  <c r="E472" i="10"/>
  <c r="G765" i="10"/>
  <c r="I402" i="10"/>
  <c r="E514" i="10"/>
  <c r="F506" i="10"/>
  <c r="AF506" i="10" s="1"/>
  <c r="AG506" i="10" s="1"/>
  <c r="M66" i="11"/>
  <c r="L66" i="11"/>
  <c r="AH16" i="10"/>
  <c r="AI16" i="10"/>
  <c r="AJ16" i="10" s="1"/>
  <c r="AK16" i="10" s="1"/>
  <c r="AL16" i="10" s="1"/>
  <c r="AN16" i="10" s="1"/>
  <c r="AH17" i="10"/>
  <c r="AI17" i="10" s="1"/>
  <c r="AJ17" i="10"/>
  <c r="AK17" i="10" s="1"/>
  <c r="AL17" i="10" s="1"/>
  <c r="AN17" i="10" s="1"/>
  <c r="AH18" i="10"/>
  <c r="AI18" i="10" s="1"/>
  <c r="AJ18" i="10"/>
  <c r="AK18" i="10"/>
  <c r="AL18" i="10" s="1"/>
  <c r="AN18" i="10" s="1"/>
  <c r="AH19" i="10"/>
  <c r="AI19" i="10" s="1"/>
  <c r="AJ19" i="10"/>
  <c r="AK19" i="10" s="1"/>
  <c r="AH20" i="10"/>
  <c r="AI20" i="10" s="1"/>
  <c r="AJ20" i="10"/>
  <c r="AK20" i="10" s="1"/>
  <c r="AL20" i="10" s="1"/>
  <c r="AN20" i="10" s="1"/>
  <c r="AH21" i="10"/>
  <c r="AI21" i="10" s="1"/>
  <c r="AJ21" i="10"/>
  <c r="AK21" i="10" s="1"/>
  <c r="AH22" i="10"/>
  <c r="AI22" i="10" s="1"/>
  <c r="AJ22" i="10"/>
  <c r="AK22" i="10" s="1"/>
  <c r="AL22" i="10" s="1"/>
  <c r="AN22" i="10" s="1"/>
  <c r="AH23" i="10"/>
  <c r="AI23" i="10" s="1"/>
  <c r="AJ23" i="10"/>
  <c r="AK23" i="10" s="1"/>
  <c r="AL23" i="10" s="1"/>
  <c r="AH24" i="10"/>
  <c r="AI24" i="10" s="1"/>
  <c r="AJ24" i="10"/>
  <c r="AK24" i="10" s="1"/>
  <c r="AH25" i="10"/>
  <c r="AI25" i="10" s="1"/>
  <c r="AJ25" i="10"/>
  <c r="AK25" i="10"/>
  <c r="AL25" i="10" s="1"/>
  <c r="AH26" i="10"/>
  <c r="AI26" i="10" s="1"/>
  <c r="AJ26" i="10"/>
  <c r="AK26" i="10" s="1"/>
  <c r="AH27" i="10"/>
  <c r="AI27" i="10" s="1"/>
  <c r="AJ27" i="10"/>
  <c r="AK27" i="10" s="1"/>
  <c r="AL27" i="10" s="1"/>
  <c r="AN27" i="10" s="1"/>
  <c r="AH28" i="10"/>
  <c r="AI28" i="10" s="1"/>
  <c r="AJ28" i="10"/>
  <c r="AK28" i="10"/>
  <c r="AL28" i="10" s="1"/>
  <c r="AH29" i="10"/>
  <c r="AI29" i="10" s="1"/>
  <c r="AJ29" i="10"/>
  <c r="AK29" i="10" s="1"/>
  <c r="AL29" i="10" s="1"/>
  <c r="AN29" i="10" s="1"/>
  <c r="AH30" i="10"/>
  <c r="AI30" i="10" s="1"/>
  <c r="AJ30" i="10"/>
  <c r="AK30" i="10"/>
  <c r="AL30" i="10" s="1"/>
  <c r="AH31" i="10"/>
  <c r="AI31" i="10" s="1"/>
  <c r="AJ31" i="10"/>
  <c r="AK31" i="10" s="1"/>
  <c r="AL31" i="10" s="1"/>
  <c r="AN31" i="10" s="1"/>
  <c r="AH32" i="10"/>
  <c r="AI32" i="10" s="1"/>
  <c r="AJ32" i="10"/>
  <c r="AK32" i="10" s="1"/>
  <c r="AL32" i="10" s="1"/>
  <c r="AH33" i="10"/>
  <c r="AI33" i="10" s="1"/>
  <c r="AJ33" i="10"/>
  <c r="AK33" i="10" s="1"/>
  <c r="AL33" i="10" s="1"/>
  <c r="AN33" i="10" s="1"/>
  <c r="AH34" i="10"/>
  <c r="AI34" i="10" s="1"/>
  <c r="AJ34" i="10"/>
  <c r="AK34" i="10"/>
  <c r="AL34" i="10" s="1"/>
  <c r="AN34" i="10" s="1"/>
  <c r="AH35" i="10"/>
  <c r="AI35" i="10" s="1"/>
  <c r="AJ35" i="10"/>
  <c r="AK35" i="10" s="1"/>
  <c r="AH36" i="10"/>
  <c r="AI36" i="10" s="1"/>
  <c r="AJ36" i="10"/>
  <c r="AK36" i="10" s="1"/>
  <c r="AL36" i="10" s="1"/>
  <c r="AN36" i="10" s="1"/>
  <c r="AH37" i="10"/>
  <c r="AI37" i="10" s="1"/>
  <c r="AJ37" i="10"/>
  <c r="AK37" i="10" s="1"/>
  <c r="AL37" i="10" s="1"/>
  <c r="AN37" i="10" s="1"/>
  <c r="AH38" i="10"/>
  <c r="AI38" i="10" s="1"/>
  <c r="AJ38" i="10"/>
  <c r="AK38" i="10"/>
  <c r="AL38" i="10" s="1"/>
  <c r="AN38" i="10" s="1"/>
  <c r="AH39" i="10"/>
  <c r="AI39" i="10" s="1"/>
  <c r="AJ39" i="10"/>
  <c r="AK39" i="10" s="1"/>
  <c r="AL39" i="10" s="1"/>
  <c r="AH40" i="10"/>
  <c r="AI40" i="10" s="1"/>
  <c r="AJ40" i="10"/>
  <c r="AK40" i="10" s="1"/>
  <c r="AL40" i="10" s="1"/>
  <c r="AN40" i="10" s="1"/>
  <c r="AH41" i="10"/>
  <c r="AI41" i="10" s="1"/>
  <c r="AJ41" i="10"/>
  <c r="AK41" i="10"/>
  <c r="AL41" i="10" s="1"/>
  <c r="AN41" i="10" s="1"/>
  <c r="AH42" i="10"/>
  <c r="AI42" i="10" s="1"/>
  <c r="AJ42" i="10"/>
  <c r="AK42" i="10" s="1"/>
  <c r="AL42" i="10" s="1"/>
  <c r="AN42" i="10" s="1"/>
  <c r="AH43" i="10"/>
  <c r="AI43" i="10" s="1"/>
  <c r="AJ43" i="10"/>
  <c r="AK43" i="10"/>
  <c r="AL43" i="10" s="1"/>
  <c r="AN43" i="10" s="1"/>
  <c r="AH44" i="10"/>
  <c r="AI44" i="10" s="1"/>
  <c r="AJ44" i="10"/>
  <c r="AK44" i="10" s="1"/>
  <c r="AL44" i="10" s="1"/>
  <c r="AN44" i="10" s="1"/>
  <c r="AH45" i="10"/>
  <c r="AI45" i="10" s="1"/>
  <c r="AJ45" i="10"/>
  <c r="AK45" i="10" s="1"/>
  <c r="AL45" i="10" s="1"/>
  <c r="AN45" i="10" s="1"/>
  <c r="AH46" i="10"/>
  <c r="AI46" i="10" s="1"/>
  <c r="AJ46" i="10"/>
  <c r="AK46" i="10" s="1"/>
  <c r="AL46" i="10" s="1"/>
  <c r="AN46" i="10" s="1"/>
  <c r="AH47" i="10"/>
  <c r="AI47" i="10" s="1"/>
  <c r="AJ47" i="10"/>
  <c r="AK47" i="10"/>
  <c r="AL47" i="10" s="1"/>
  <c r="AN47" i="10" s="1"/>
  <c r="AH48" i="10"/>
  <c r="AI48" i="10" s="1"/>
  <c r="AJ48" i="10"/>
  <c r="AK48" i="10" s="1"/>
  <c r="AL48" i="10" s="1"/>
  <c r="AH49" i="10"/>
  <c r="AI49" i="10" s="1"/>
  <c r="AJ49" i="10"/>
  <c r="AK49" i="10" s="1"/>
  <c r="AL49" i="10" s="1"/>
  <c r="AH50" i="10"/>
  <c r="AI50" i="10" s="1"/>
  <c r="AJ50" i="10"/>
  <c r="AK50" i="10"/>
  <c r="AL50" i="10" s="1"/>
  <c r="AN50" i="10" s="1"/>
  <c r="AH51" i="10"/>
  <c r="AI51" i="10" s="1"/>
  <c r="AJ51" i="10"/>
  <c r="AK51" i="10"/>
  <c r="AL51" i="10" s="1"/>
  <c r="AN51" i="10" s="1"/>
  <c r="AH52" i="10"/>
  <c r="AI52" i="10" s="1"/>
  <c r="AH53" i="10"/>
  <c r="AI53" i="10" s="1"/>
  <c r="AH54" i="10"/>
  <c r="AI54" i="10" s="1"/>
  <c r="AH55" i="10"/>
  <c r="AI55" i="10"/>
  <c r="AH56" i="10"/>
  <c r="AI56" i="10" s="1"/>
  <c r="AH57" i="10"/>
  <c r="AI57" i="10"/>
  <c r="AH58" i="10"/>
  <c r="AI58" i="10" s="1"/>
  <c r="AH59" i="10"/>
  <c r="AI59" i="10" s="1"/>
  <c r="AH60" i="10"/>
  <c r="AI60" i="10" s="1"/>
  <c r="AH61" i="10"/>
  <c r="AI61" i="10" s="1"/>
  <c r="AH62" i="10"/>
  <c r="AI62" i="10" s="1"/>
  <c r="AH63" i="10"/>
  <c r="AI63" i="10"/>
  <c r="AH64" i="10"/>
  <c r="AI64" i="10" s="1"/>
  <c r="AH65" i="10"/>
  <c r="AI65" i="10" s="1"/>
  <c r="AH66" i="10"/>
  <c r="AI66" i="10" s="1"/>
  <c r="AH67" i="10"/>
  <c r="AI67" i="10" s="1"/>
  <c r="AH68" i="10"/>
  <c r="AI68" i="10" s="1"/>
  <c r="AH69" i="10"/>
  <c r="AI69" i="10" s="1"/>
  <c r="AH70" i="10"/>
  <c r="AI70" i="10" s="1"/>
  <c r="AH71" i="10"/>
  <c r="AI71" i="10"/>
  <c r="AH72" i="10"/>
  <c r="AI72" i="10" s="1"/>
  <c r="AH73" i="10"/>
  <c r="AI73" i="10" s="1"/>
  <c r="AH74" i="10"/>
  <c r="AI74" i="10" s="1"/>
  <c r="AH75" i="10"/>
  <c r="AI75" i="10"/>
  <c r="AH76" i="10"/>
  <c r="AI76" i="10" s="1"/>
  <c r="AH77" i="10"/>
  <c r="AI77" i="10" s="1"/>
  <c r="AH78" i="10"/>
  <c r="AI78" i="10" s="1"/>
  <c r="AH79" i="10"/>
  <c r="AI79" i="10" s="1"/>
  <c r="AH80" i="10"/>
  <c r="AI80" i="10" s="1"/>
  <c r="AH81" i="10"/>
  <c r="AI81" i="10"/>
  <c r="AH82" i="10"/>
  <c r="AI82" i="10" s="1"/>
  <c r="AH83" i="10"/>
  <c r="AI83" i="10" s="1"/>
  <c r="AH84" i="10"/>
  <c r="AI84" i="10" s="1"/>
  <c r="AH85" i="10"/>
  <c r="AI85" i="10" s="1"/>
  <c r="AH86" i="10"/>
  <c r="AI86" i="10" s="1"/>
  <c r="AH87" i="10"/>
  <c r="AI87" i="10"/>
  <c r="AH88" i="10"/>
  <c r="AI88" i="10" s="1"/>
  <c r="AH89" i="10"/>
  <c r="AI89" i="10" s="1"/>
  <c r="AH90" i="10"/>
  <c r="AI90" i="10" s="1"/>
  <c r="AH91" i="10"/>
  <c r="AI91" i="10"/>
  <c r="AH92" i="10"/>
  <c r="AI92" i="10" s="1"/>
  <c r="AH93" i="10"/>
  <c r="AI93" i="10" s="1"/>
  <c r="AH94" i="10"/>
  <c r="AI94" i="10" s="1"/>
  <c r="AH95" i="10"/>
  <c r="AI95" i="10" s="1"/>
  <c r="AH96" i="10"/>
  <c r="AI96" i="10" s="1"/>
  <c r="AH97" i="10"/>
  <c r="AI97" i="10"/>
  <c r="AH98" i="10"/>
  <c r="AI98" i="10" s="1"/>
  <c r="AH99" i="10"/>
  <c r="AI99" i="10" s="1"/>
  <c r="AH100" i="10"/>
  <c r="AI100" i="10" s="1"/>
  <c r="AH101" i="10"/>
  <c r="AI101" i="10" s="1"/>
  <c r="AH102" i="10"/>
  <c r="AI102" i="10" s="1"/>
  <c r="AH103" i="10"/>
  <c r="AI103" i="10"/>
  <c r="AH104" i="10"/>
  <c r="AI104" i="10" s="1"/>
  <c r="AH105" i="10"/>
  <c r="AI105" i="10" s="1"/>
  <c r="AH106" i="10"/>
  <c r="AI106" i="10" s="1"/>
  <c r="AH107" i="10"/>
  <c r="AI107" i="10"/>
  <c r="AH108" i="10"/>
  <c r="AI108" i="10" s="1"/>
  <c r="AH109" i="10"/>
  <c r="AI109" i="10" s="1"/>
  <c r="AH110" i="10"/>
  <c r="AI110" i="10" s="1"/>
  <c r="AH111" i="10"/>
  <c r="AI111" i="10" s="1"/>
  <c r="AH112" i="10"/>
  <c r="AI112" i="10" s="1"/>
  <c r="AH113" i="10"/>
  <c r="AI113" i="10"/>
  <c r="AH114" i="10"/>
  <c r="AI114" i="10" s="1"/>
  <c r="AH115" i="10"/>
  <c r="AI115" i="10" s="1"/>
  <c r="AJ241" i="10"/>
  <c r="AK241" i="10" s="1"/>
  <c r="AL241" i="10" s="1"/>
  <c r="AN241" i="10" s="1"/>
  <c r="AH243" i="10"/>
  <c r="AI243" i="10" s="1"/>
  <c r="AJ243" i="10"/>
  <c r="AK243" i="10" s="1"/>
  <c r="AH245" i="10"/>
  <c r="AI245" i="10" s="1"/>
  <c r="AJ245" i="10"/>
  <c r="AK245" i="10" s="1"/>
  <c r="AL245" i="10" s="1"/>
  <c r="AN245" i="10" s="1"/>
  <c r="AH247" i="10"/>
  <c r="AI247" i="10" s="1"/>
  <c r="AJ247" i="10"/>
  <c r="AK247" i="10" s="1"/>
  <c r="AL247" i="10" s="1"/>
  <c r="AN247" i="10" s="1"/>
  <c r="AH249" i="10"/>
  <c r="AI249" i="10" s="1"/>
  <c r="AJ249" i="10"/>
  <c r="AK249" i="10" s="1"/>
  <c r="AL249" i="10" s="1"/>
  <c r="AN249" i="10" s="1"/>
  <c r="AH251" i="10"/>
  <c r="AI251" i="10" s="1"/>
  <c r="AJ251" i="10"/>
  <c r="AK251" i="10" s="1"/>
  <c r="AL251" i="10" s="1"/>
  <c r="AN251" i="10" s="1"/>
  <c r="AH253" i="10"/>
  <c r="AI253" i="10" s="1"/>
  <c r="AJ253" i="10"/>
  <c r="AK253" i="10" s="1"/>
  <c r="AL253" i="10"/>
  <c r="AN253" i="10" s="1"/>
  <c r="AH255" i="10"/>
  <c r="AI255" i="10" s="1"/>
  <c r="AJ255" i="10"/>
  <c r="AK255" i="10" s="1"/>
  <c r="AL255" i="10" s="1"/>
  <c r="AN255" i="10" s="1"/>
  <c r="AH257" i="10"/>
  <c r="AI257" i="10" s="1"/>
  <c r="AJ257" i="10"/>
  <c r="AK257" i="10" s="1"/>
  <c r="AL257" i="10" s="1"/>
  <c r="AN257" i="10" s="1"/>
  <c r="AH259" i="10"/>
  <c r="AI259" i="10" s="1"/>
  <c r="AJ259" i="10"/>
  <c r="AK259" i="10" s="1"/>
  <c r="AL259" i="10" s="1"/>
  <c r="AN259" i="10" s="1"/>
  <c r="AH263" i="10"/>
  <c r="AI263" i="10" s="1"/>
  <c r="AJ263" i="10"/>
  <c r="AK263" i="10" s="1"/>
  <c r="AL263" i="10" s="1"/>
  <c r="AN263" i="10" s="1"/>
  <c r="AH265" i="10"/>
  <c r="AI265" i="10" s="1"/>
  <c r="AJ265" i="10"/>
  <c r="AK265" i="10" s="1"/>
  <c r="AL265" i="10" s="1"/>
  <c r="AN265" i="10" s="1"/>
  <c r="AH267" i="10"/>
  <c r="AI267" i="10" s="1"/>
  <c r="AJ267" i="10"/>
  <c r="AK267" i="10" s="1"/>
  <c r="AL267" i="10"/>
  <c r="AN267" i="10" s="1"/>
  <c r="AJ269" i="10"/>
  <c r="AK269" i="10" s="1"/>
  <c r="AL269" i="10" s="1"/>
  <c r="AN269" i="10" s="1"/>
  <c r="AH271" i="10"/>
  <c r="AI271" i="10" s="1"/>
  <c r="AJ271" i="10"/>
  <c r="AK271" i="10" s="1"/>
  <c r="AL271" i="10" s="1"/>
  <c r="AN271" i="10" s="1"/>
  <c r="AH274" i="10"/>
  <c r="AI274" i="10" s="1"/>
  <c r="AJ274" i="10"/>
  <c r="AK274" i="10" s="1"/>
  <c r="AL274" i="10"/>
  <c r="AN274" i="10" s="1"/>
  <c r="AH338" i="10"/>
  <c r="AI338" i="10" s="1"/>
  <c r="AH336" i="10"/>
  <c r="AI336" i="10" s="1"/>
  <c r="AH334" i="10"/>
  <c r="AI334" i="10" s="1"/>
  <c r="AH332" i="10"/>
  <c r="AI332" i="10" s="1"/>
  <c r="AH330" i="10"/>
  <c r="AI330" i="10" s="1"/>
  <c r="AH328" i="10"/>
  <c r="AI328" i="10" s="1"/>
  <c r="AH326" i="10"/>
  <c r="AI326" i="10" s="1"/>
  <c r="AH324" i="10"/>
  <c r="AI324" i="10" s="1"/>
  <c r="AH322" i="10"/>
  <c r="AI322" i="10" s="1"/>
  <c r="AH318" i="10"/>
  <c r="AI318" i="10" s="1"/>
  <c r="AH316" i="10"/>
  <c r="AI316" i="10" s="1"/>
  <c r="AH312" i="10"/>
  <c r="AI312" i="10" s="1"/>
  <c r="AH310" i="10"/>
  <c r="AI310" i="10" s="1"/>
  <c r="AH308" i="10"/>
  <c r="AI308" i="10" s="1"/>
  <c r="AH306" i="10"/>
  <c r="AI306" i="10" s="1"/>
  <c r="AH302" i="10"/>
  <c r="AI302" i="10" s="1"/>
  <c r="AH300" i="10"/>
  <c r="AI300" i="10" s="1"/>
  <c r="AH298" i="10"/>
  <c r="AI298" i="10" s="1"/>
  <c r="AH296" i="10"/>
  <c r="AI296" i="10" s="1"/>
  <c r="AH294" i="10"/>
  <c r="AI294" i="10" s="1"/>
  <c r="AH292" i="10"/>
  <c r="AI292" i="10" s="1"/>
  <c r="AH290" i="10"/>
  <c r="AI290" i="10" s="1"/>
  <c r="AH288" i="10"/>
  <c r="AI288" i="10" s="1"/>
  <c r="AH286" i="10"/>
  <c r="AI286" i="10" s="1"/>
  <c r="AH284" i="10"/>
  <c r="AI284" i="10" s="1"/>
  <c r="AH282" i="10"/>
  <c r="AI282" i="10" s="1"/>
  <c r="AH280" i="10"/>
  <c r="AI280" i="10" s="1"/>
  <c r="AH339" i="10"/>
  <c r="AI339" i="10" s="1"/>
  <c r="AH335" i="10"/>
  <c r="AI335" i="10" s="1"/>
  <c r="AH333" i="10"/>
  <c r="AI333" i="10" s="1"/>
  <c r="AH331" i="10"/>
  <c r="AI331" i="10" s="1"/>
  <c r="AH329" i="10"/>
  <c r="AI329" i="10" s="1"/>
  <c r="AH327" i="10"/>
  <c r="AI327" i="10" s="1"/>
  <c r="AH325" i="10"/>
  <c r="AI325" i="10" s="1"/>
  <c r="AH321" i="10"/>
  <c r="AI321" i="10" s="1"/>
  <c r="AH319" i="10"/>
  <c r="AI319" i="10" s="1"/>
  <c r="AH317" i="10"/>
  <c r="AI317" i="10" s="1"/>
  <c r="AH315" i="10"/>
  <c r="AI315" i="10" s="1"/>
  <c r="AH311" i="10"/>
  <c r="AI311" i="10" s="1"/>
  <c r="AH309" i="10"/>
  <c r="AI309" i="10" s="1"/>
  <c r="AH307" i="10"/>
  <c r="AI307" i="10" s="1"/>
  <c r="AH305" i="10"/>
  <c r="AI305" i="10" s="1"/>
  <c r="AH303" i="10"/>
  <c r="AI303" i="10" s="1"/>
  <c r="AH301" i="10"/>
  <c r="AI301" i="10" s="1"/>
  <c r="AH299" i="10"/>
  <c r="AI299" i="10" s="1"/>
  <c r="AH297" i="10"/>
  <c r="AI297" i="10" s="1"/>
  <c r="AH295" i="10"/>
  <c r="AI295" i="10" s="1"/>
  <c r="AH293" i="10"/>
  <c r="AI293" i="10" s="1"/>
  <c r="AH289" i="10"/>
  <c r="AI289" i="10" s="1"/>
  <c r="AH287" i="10"/>
  <c r="AI287" i="10" s="1"/>
  <c r="AH285" i="10"/>
  <c r="AI285" i="10" s="1"/>
  <c r="AH283" i="10"/>
  <c r="AI283" i="10" s="1"/>
  <c r="AH281" i="10"/>
  <c r="AI281" i="10" s="1"/>
  <c r="AH279" i="10"/>
  <c r="AI279" i="10" s="1"/>
  <c r="AH277" i="10"/>
  <c r="AI277" i="10" s="1"/>
  <c r="AH275" i="10"/>
  <c r="AI275" i="10" s="1"/>
  <c r="AJ275" i="10"/>
  <c r="AK275" i="10" s="1"/>
  <c r="AL275" i="10" s="1"/>
  <c r="AN275" i="10" s="1"/>
  <c r="AH273" i="10"/>
  <c r="AI273" i="10" s="1"/>
  <c r="AJ273" i="10"/>
  <c r="AK273" i="10" s="1"/>
  <c r="AL273" i="10"/>
  <c r="AN273" i="10" s="1"/>
  <c r="AH240" i="10"/>
  <c r="AI240" i="10" s="1"/>
  <c r="AJ240" i="10" s="1"/>
  <c r="AK240" i="10" s="1"/>
  <c r="AL240" i="10" s="1"/>
  <c r="AN240" i="10" s="1"/>
  <c r="AH242" i="10"/>
  <c r="AI242" i="10" s="1"/>
  <c r="AJ242" i="10"/>
  <c r="AK242" i="10" s="1"/>
  <c r="AL242" i="10" s="1"/>
  <c r="AN242" i="10" s="1"/>
  <c r="AH244" i="10"/>
  <c r="AI244" i="10"/>
  <c r="AJ244" i="10"/>
  <c r="AK244" i="10"/>
  <c r="AL244" i="10" s="1"/>
  <c r="AN244" i="10" s="1"/>
  <c r="AH246" i="10"/>
  <c r="AI246" i="10"/>
  <c r="AJ246" i="10"/>
  <c r="AK246" i="10"/>
  <c r="AL246" i="10" s="1"/>
  <c r="AN246" i="10" s="1"/>
  <c r="AH248" i="10"/>
  <c r="AI248" i="10" s="1"/>
  <c r="AJ248" i="10"/>
  <c r="AK248" i="10" s="1"/>
  <c r="AL248" i="10" s="1"/>
  <c r="AN248" i="10" s="1"/>
  <c r="AH250" i="10"/>
  <c r="AI250" i="10"/>
  <c r="AJ250" i="10"/>
  <c r="AK250" i="10" s="1"/>
  <c r="AL250" i="10" s="1"/>
  <c r="AN250" i="10" s="1"/>
  <c r="AH252" i="10"/>
  <c r="AI252" i="10"/>
  <c r="AJ252" i="10"/>
  <c r="AK252" i="10" s="1"/>
  <c r="AL252" i="10" s="1"/>
  <c r="AN252" i="10" s="1"/>
  <c r="AH254" i="10"/>
  <c r="AI254" i="10"/>
  <c r="AJ254" i="10"/>
  <c r="AK254" i="10" s="1"/>
  <c r="AL254" i="10" s="1"/>
  <c r="AN254" i="10" s="1"/>
  <c r="AH256" i="10"/>
  <c r="AI256" i="10" s="1"/>
  <c r="AJ256" i="10"/>
  <c r="AK256" i="10" s="1"/>
  <c r="AL256" i="10" s="1"/>
  <c r="AN256" i="10" s="1"/>
  <c r="AH258" i="10"/>
  <c r="AI258" i="10" s="1"/>
  <c r="AJ258" i="10"/>
  <c r="AK258" i="10" s="1"/>
  <c r="AL258" i="10" s="1"/>
  <c r="AN258" i="10" s="1"/>
  <c r="AH260" i="10"/>
  <c r="AI260" i="10"/>
  <c r="AJ260" i="10"/>
  <c r="AK260" i="10"/>
  <c r="AL260" i="10" s="1"/>
  <c r="AN260" i="10" s="1"/>
  <c r="AH262" i="10"/>
  <c r="AI262" i="10"/>
  <c r="AJ262" i="10"/>
  <c r="AK262" i="10"/>
  <c r="AH264" i="10"/>
  <c r="AI264" i="10"/>
  <c r="AJ264" i="10"/>
  <c r="AK264" i="10"/>
  <c r="AL264" i="10" s="1"/>
  <c r="AN264" i="10" s="1"/>
  <c r="AH266" i="10"/>
  <c r="AI266" i="10"/>
  <c r="AJ266" i="10"/>
  <c r="AK266" i="10" s="1"/>
  <c r="AH268" i="10"/>
  <c r="AI268" i="10" s="1"/>
  <c r="AJ268" i="10"/>
  <c r="AK268" i="10" s="1"/>
  <c r="AL268" i="10" s="1"/>
  <c r="AN268" i="10" s="1"/>
  <c r="AH270" i="10"/>
  <c r="AI270" i="10" s="1"/>
  <c r="AJ270" i="10"/>
  <c r="AK270" i="10" s="1"/>
  <c r="AL270" i="10" s="1"/>
  <c r="AN270" i="10" s="1"/>
  <c r="AH272" i="10"/>
  <c r="AI272" i="10" s="1"/>
  <c r="AJ272" i="10"/>
  <c r="AK272" i="10" s="1"/>
  <c r="AL272" i="10" s="1"/>
  <c r="AN272" i="10"/>
  <c r="AH276" i="10"/>
  <c r="AI276" i="10" s="1"/>
  <c r="AH563" i="10"/>
  <c r="AI563" i="10" s="1"/>
  <c r="AH557" i="10"/>
  <c r="AI557" i="10"/>
  <c r="AH552" i="10"/>
  <c r="AI552" i="10" s="1"/>
  <c r="AH543" i="10"/>
  <c r="AI543" i="10"/>
  <c r="AH541" i="10"/>
  <c r="AI541" i="10"/>
  <c r="AH531" i="10"/>
  <c r="AI531" i="10" s="1"/>
  <c r="AH527" i="10"/>
  <c r="AI527" i="10"/>
  <c r="AH525" i="10"/>
  <c r="AI525" i="10" s="1"/>
  <c r="AH523" i="10"/>
  <c r="AI523" i="10" s="1"/>
  <c r="AH538" i="10"/>
  <c r="AI538" i="10" s="1"/>
  <c r="AH536" i="10"/>
  <c r="AI536" i="10" s="1"/>
  <c r="AH519" i="10"/>
  <c r="AI519" i="10"/>
  <c r="AH517" i="10"/>
  <c r="AI517" i="10" s="1"/>
  <c r="AH513" i="10"/>
  <c r="AI513" i="10" s="1"/>
  <c r="AH511" i="10"/>
  <c r="AI511" i="10"/>
  <c r="AH509" i="10"/>
  <c r="AI509" i="10" s="1"/>
  <c r="AH503" i="10"/>
  <c r="AI503" i="10"/>
  <c r="AH499" i="10"/>
  <c r="AI499" i="10" s="1"/>
  <c r="AJ499" i="10"/>
  <c r="AK499" i="10" s="1"/>
  <c r="AL499" i="10" s="1"/>
  <c r="AN499" i="10" s="1"/>
  <c r="AH497" i="10"/>
  <c r="AI497" i="10"/>
  <c r="AJ497" i="10"/>
  <c r="AK497" i="10"/>
  <c r="AJ495" i="10"/>
  <c r="AK495" i="10"/>
  <c r="AH491" i="10"/>
  <c r="AI491" i="10"/>
  <c r="AJ491" i="10"/>
  <c r="AK491" i="10" s="1"/>
  <c r="AH489" i="10"/>
  <c r="AI489" i="10" s="1"/>
  <c r="AJ489" i="10"/>
  <c r="AK489" i="10" s="1"/>
  <c r="AL489" i="10" s="1"/>
  <c r="AN489" i="10" s="1"/>
  <c r="AH520" i="10"/>
  <c r="AI520" i="10" s="1"/>
  <c r="AH518" i="10"/>
  <c r="AI518" i="10" s="1"/>
  <c r="AH512" i="10"/>
  <c r="AI512" i="10" s="1"/>
  <c r="AH510" i="10"/>
  <c r="AI510" i="10" s="1"/>
  <c r="AH504" i="10"/>
  <c r="AH498" i="10"/>
  <c r="AI498" i="10" s="1"/>
  <c r="AJ498" i="10"/>
  <c r="AK498" i="10" s="1"/>
  <c r="AH496" i="10"/>
  <c r="AI496" i="10" s="1"/>
  <c r="AJ496" i="10"/>
  <c r="AK496" i="10" s="1"/>
  <c r="AH494" i="10"/>
  <c r="AI494" i="10" s="1"/>
  <c r="AJ494" i="10"/>
  <c r="AK494" i="10"/>
  <c r="AH490" i="10"/>
  <c r="AI490" i="10" s="1"/>
  <c r="AJ490" i="10"/>
  <c r="AK490" i="10" s="1"/>
  <c r="AH486" i="10"/>
  <c r="AI486" i="10" s="1"/>
  <c r="AJ486" i="10"/>
  <c r="AK486" i="10" s="1"/>
  <c r="AH484" i="10"/>
  <c r="AI484" i="10"/>
  <c r="AJ484" i="10"/>
  <c r="AK484" i="10" s="1"/>
  <c r="AH482" i="10"/>
  <c r="AI482" i="10" s="1"/>
  <c r="AJ482" i="10"/>
  <c r="AK482" i="10" s="1"/>
  <c r="AH478" i="10"/>
  <c r="AI478" i="10" s="1"/>
  <c r="AJ478" i="10"/>
  <c r="AK478" i="10" s="1"/>
  <c r="AH476" i="10"/>
  <c r="AI476" i="10"/>
  <c r="AJ476" i="10"/>
  <c r="AK476" i="10" s="1"/>
  <c r="AH474" i="10"/>
  <c r="AI474" i="10"/>
  <c r="AJ474" i="10"/>
  <c r="AK474" i="10"/>
  <c r="AH472" i="10"/>
  <c r="AI472" i="10"/>
  <c r="AJ472" i="10"/>
  <c r="AK472" i="10"/>
  <c r="AH470" i="10"/>
  <c r="AI470" i="10"/>
  <c r="AJ470" i="10"/>
  <c r="AK470" i="10"/>
  <c r="AH468" i="10"/>
  <c r="AI468" i="10"/>
  <c r="AJ468" i="10"/>
  <c r="AK468" i="10"/>
  <c r="AH466" i="10"/>
  <c r="AI466" i="10" s="1"/>
  <c r="AJ466" i="10"/>
  <c r="AK466" i="10"/>
  <c r="AL466" i="10" s="1"/>
  <c r="AN466" i="10" s="1"/>
  <c r="AH464" i="10"/>
  <c r="AI464" i="10" s="1"/>
  <c r="AJ464" i="10" s="1"/>
  <c r="AK464" i="10" s="1"/>
  <c r="AL464" i="10" s="1"/>
  <c r="AH451" i="10"/>
  <c r="AI451" i="10"/>
  <c r="AH445" i="10"/>
  <c r="AI445" i="10"/>
  <c r="AH443" i="10"/>
  <c r="AI443" i="10" s="1"/>
  <c r="AH441" i="10"/>
  <c r="AI441" i="10"/>
  <c r="AH439" i="10"/>
  <c r="AH437" i="10"/>
  <c r="AI437" i="10"/>
  <c r="AH492" i="10"/>
  <c r="AI492" i="10"/>
  <c r="AJ492" i="10"/>
  <c r="AK492" i="10" s="1"/>
  <c r="AL492" i="10" s="1"/>
  <c r="AN492" i="10" s="1"/>
  <c r="AH488" i="10"/>
  <c r="AI488" i="10" s="1"/>
  <c r="AJ488" i="10"/>
  <c r="AK488" i="10" s="1"/>
  <c r="AJ487" i="10"/>
  <c r="AK487" i="10" s="1"/>
  <c r="AH481" i="10"/>
  <c r="AI481" i="10"/>
  <c r="AJ481" i="10"/>
  <c r="AK481" i="10"/>
  <c r="AH479" i="10"/>
  <c r="AI479" i="10"/>
  <c r="AJ479" i="10"/>
  <c r="AK479" i="10"/>
  <c r="AH477" i="10"/>
  <c r="AI477" i="10"/>
  <c r="AJ477" i="10"/>
  <c r="AK477" i="10" s="1"/>
  <c r="AL477" i="10" s="1"/>
  <c r="AN477" i="10" s="1"/>
  <c r="AH475" i="10"/>
  <c r="AI475" i="10" s="1"/>
  <c r="AJ475" i="10"/>
  <c r="AK475" i="10" s="1"/>
  <c r="AH473" i="10"/>
  <c r="AI473" i="10" s="1"/>
  <c r="AJ473" i="10"/>
  <c r="AK473" i="10" s="1"/>
  <c r="AJ471" i="10"/>
  <c r="AK471" i="10"/>
  <c r="AH469" i="10"/>
  <c r="AI469" i="10" s="1"/>
  <c r="AJ469" i="10"/>
  <c r="AK469" i="10"/>
  <c r="AL469" i="10" s="1"/>
  <c r="AN469" i="10" s="1"/>
  <c r="AH467" i="10"/>
  <c r="AI467" i="10" s="1"/>
  <c r="AH450" i="10"/>
  <c r="AI450" i="10" s="1"/>
  <c r="AH448" i="10"/>
  <c r="AI448" i="10"/>
  <c r="AH442" i="10"/>
  <c r="AI442" i="10"/>
  <c r="AH440" i="10"/>
  <c r="AI440" i="10" s="1"/>
  <c r="AH434" i="10"/>
  <c r="AI434" i="10"/>
  <c r="AH432" i="10"/>
  <c r="AI432" i="10"/>
  <c r="AH430" i="10"/>
  <c r="AI430" i="10"/>
  <c r="AH428" i="10"/>
  <c r="AI428" i="10"/>
  <c r="AH426" i="10"/>
  <c r="AI426" i="10"/>
  <c r="AH424" i="10"/>
  <c r="AI424" i="10"/>
  <c r="AH420" i="10"/>
  <c r="AI420" i="10"/>
  <c r="AH418" i="10"/>
  <c r="AI418" i="10"/>
  <c r="AH410" i="10"/>
  <c r="AI410" i="10" s="1"/>
  <c r="AH408" i="10"/>
  <c r="AI408" i="10" s="1"/>
  <c r="AH406" i="10"/>
  <c r="AI406" i="10"/>
  <c r="AH402" i="10"/>
  <c r="AI402" i="10"/>
  <c r="AH400" i="10"/>
  <c r="AI400" i="10" s="1"/>
  <c r="AH398" i="10"/>
  <c r="AI398" i="10" s="1"/>
  <c r="AH394" i="10"/>
  <c r="AH386" i="10"/>
  <c r="AI386" i="10"/>
  <c r="AJ386" i="10"/>
  <c r="AK386" i="10" s="1"/>
  <c r="AH384" i="10"/>
  <c r="AI384" i="10" s="1"/>
  <c r="AJ384" i="10"/>
  <c r="AK384" i="10" s="1"/>
  <c r="AH382" i="10"/>
  <c r="AI382" i="10" s="1"/>
  <c r="AJ382" i="10"/>
  <c r="AK382" i="10"/>
  <c r="AH431" i="10"/>
  <c r="AI431" i="10" s="1"/>
  <c r="AH429" i="10"/>
  <c r="AI429" i="10"/>
  <c r="AH421" i="10"/>
  <c r="AI421" i="10" s="1"/>
  <c r="AH419" i="10"/>
  <c r="AI419" i="10" s="1"/>
  <c r="AH415" i="10"/>
  <c r="AI415" i="10" s="1"/>
  <c r="AH413" i="10"/>
  <c r="AI413" i="10" s="1"/>
  <c r="AH411" i="10"/>
  <c r="AI411" i="10"/>
  <c r="AH407" i="10"/>
  <c r="AI407" i="10" s="1"/>
  <c r="AH405" i="10"/>
  <c r="AI405" i="10"/>
  <c r="AH401" i="10"/>
  <c r="AI401" i="10" s="1"/>
  <c r="AH399" i="10"/>
  <c r="AI399" i="10" s="1"/>
  <c r="AH397" i="10"/>
  <c r="AI397" i="10" s="1"/>
  <c r="AH395" i="10"/>
  <c r="AI395" i="10" s="1"/>
  <c r="AH391" i="10"/>
  <c r="AI391" i="10" s="1"/>
  <c r="AH389" i="10"/>
  <c r="AI389" i="10"/>
  <c r="AH387" i="10"/>
  <c r="AI387" i="10" s="1"/>
  <c r="AJ387" i="10"/>
  <c r="AK387" i="10"/>
  <c r="AL387" i="10" s="1"/>
  <c r="AN387" i="10"/>
  <c r="AH385" i="10"/>
  <c r="AI385" i="10" s="1"/>
  <c r="AJ385" i="10"/>
  <c r="AK385" i="10"/>
  <c r="AH383" i="10"/>
  <c r="AH379" i="10"/>
  <c r="AI379" i="10"/>
  <c r="AJ379" i="10"/>
  <c r="AK379" i="10" s="1"/>
  <c r="AL379" i="10" s="1"/>
  <c r="AN379" i="10" s="1"/>
  <c r="AH377" i="10"/>
  <c r="AI377" i="10" s="1"/>
  <c r="AJ377" i="10"/>
  <c r="AK377" i="10"/>
  <c r="AL377" i="10" s="1"/>
  <c r="AN377" i="10" s="1"/>
  <c r="AH375" i="10"/>
  <c r="AI375" i="10" s="1"/>
  <c r="AJ375" i="10"/>
  <c r="AK375" i="10" s="1"/>
  <c r="AL375" i="10" s="1"/>
  <c r="AN375" i="10" s="1"/>
  <c r="AH371" i="10"/>
  <c r="AH369" i="10"/>
  <c r="AI369" i="10" s="1"/>
  <c r="AJ369" i="10"/>
  <c r="AK369" i="10"/>
  <c r="AH367" i="10"/>
  <c r="AI367" i="10" s="1"/>
  <c r="AJ367" i="10"/>
  <c r="AK367" i="10"/>
  <c r="AH365" i="10"/>
  <c r="AI365" i="10" s="1"/>
  <c r="AJ365" i="10"/>
  <c r="AK365" i="10" s="1"/>
  <c r="AL365" i="10" s="1"/>
  <c r="AN365" i="10" s="1"/>
  <c r="AH363" i="10"/>
  <c r="AI363" i="10"/>
  <c r="AJ363" i="10"/>
  <c r="AK363" i="10" s="1"/>
  <c r="AH352" i="10"/>
  <c r="AI352" i="10"/>
  <c r="AJ352" i="10" s="1"/>
  <c r="AK352" i="10" s="1"/>
  <c r="AL352" i="10" s="1"/>
  <c r="AH354" i="10"/>
  <c r="AI354" i="10" s="1"/>
  <c r="AJ354" i="10"/>
  <c r="AK354" i="10" s="1"/>
  <c r="AL354" i="10" s="1"/>
  <c r="AN354" i="10" s="1"/>
  <c r="AH356" i="10"/>
  <c r="AI356" i="10"/>
  <c r="AJ356" i="10"/>
  <c r="AK356" i="10" s="1"/>
  <c r="AH358" i="10"/>
  <c r="AI358" i="10" s="1"/>
  <c r="AJ358" i="10"/>
  <c r="AK358" i="10"/>
  <c r="AL358" i="10" s="1"/>
  <c r="AN358" i="10" s="1"/>
  <c r="AH360" i="10"/>
  <c r="AI360" i="10" s="1"/>
  <c r="AJ360" i="10"/>
  <c r="AK360" i="10" s="1"/>
  <c r="AL360" i="10" s="1"/>
  <c r="AN360" i="10" s="1"/>
  <c r="AH362" i="10"/>
  <c r="AI362" i="10" s="1"/>
  <c r="AJ362" i="10"/>
  <c r="AK362" i="10"/>
  <c r="AH364" i="10"/>
  <c r="AI364" i="10"/>
  <c r="AJ364" i="10"/>
  <c r="AK364" i="10" s="1"/>
  <c r="AH368" i="10"/>
  <c r="AJ368" i="10"/>
  <c r="AK368" i="10"/>
  <c r="AL368" i="10" s="1"/>
  <c r="AN368" i="10" s="1"/>
  <c r="AH372" i="10"/>
  <c r="AI372" i="10"/>
  <c r="AJ372" i="10"/>
  <c r="AK372" i="10" s="1"/>
  <c r="AH376" i="10"/>
  <c r="AI376" i="10" s="1"/>
  <c r="AJ376" i="10"/>
  <c r="AK376" i="10" s="1"/>
  <c r="AL376" i="10" s="1"/>
  <c r="AN376" i="10" s="1"/>
  <c r="AH380" i="10"/>
  <c r="AI380" i="10" s="1"/>
  <c r="AJ380" i="10"/>
  <c r="AK380" i="10" s="1"/>
  <c r="AL380" i="10" s="1"/>
  <c r="AN380" i="10" s="1"/>
  <c r="AH355" i="10"/>
  <c r="AI355" i="10" s="1"/>
  <c r="AJ355" i="10"/>
  <c r="AK355" i="10" s="1"/>
  <c r="AH357" i="10"/>
  <c r="AI357" i="10" s="1"/>
  <c r="AJ357" i="10"/>
  <c r="AK357" i="10" s="1"/>
  <c r="AL357" i="10" s="1"/>
  <c r="AN357" i="10" s="1"/>
  <c r="AH359" i="10"/>
  <c r="AI359" i="10"/>
  <c r="AJ359" i="10"/>
  <c r="AK359" i="10" s="1"/>
  <c r="AL359" i="10" s="1"/>
  <c r="AN359" i="10" s="1"/>
  <c r="AH361" i="10"/>
  <c r="AI361" i="10" s="1"/>
  <c r="AJ361" i="10"/>
  <c r="AK361" i="10" s="1"/>
  <c r="AL361" i="10" s="1"/>
  <c r="AN361" i="10" s="1"/>
  <c r="AH366" i="10"/>
  <c r="AI366" i="10" s="1"/>
  <c r="AJ366" i="10"/>
  <c r="AK366" i="10" s="1"/>
  <c r="AL366" i="10" s="1"/>
  <c r="AN366" i="10" s="1"/>
  <c r="AH370" i="10"/>
  <c r="AI370" i="10" s="1"/>
  <c r="AJ370" i="10"/>
  <c r="AK370" i="10" s="1"/>
  <c r="AL370" i="10" s="1"/>
  <c r="AN370" i="10" s="1"/>
  <c r="AH374" i="10"/>
  <c r="AI374" i="10" s="1"/>
  <c r="AJ374" i="10"/>
  <c r="AK374" i="10" s="1"/>
  <c r="AH378" i="10"/>
  <c r="AI378" i="10" s="1"/>
  <c r="AJ378" i="10"/>
  <c r="AK378" i="10" s="1"/>
  <c r="M31" i="9"/>
  <c r="J58" i="9"/>
  <c r="L31" i="9"/>
  <c r="S105" i="9"/>
  <c r="I101" i="9"/>
  <c r="E128" i="9"/>
  <c r="S110" i="9"/>
  <c r="AN49" i="10"/>
  <c r="AN48" i="10"/>
  <c r="AN25" i="10"/>
  <c r="AL21" i="10"/>
  <c r="AN21" i="10" s="1"/>
  <c r="AN32" i="10"/>
  <c r="AN28" i="10"/>
  <c r="AL24" i="10"/>
  <c r="AN24" i="10" s="1"/>
  <c r="AN39" i="10"/>
  <c r="AL35" i="10"/>
  <c r="AN35" i="10" s="1"/>
  <c r="AN23" i="10"/>
  <c r="AL19" i="10"/>
  <c r="AN19" i="10"/>
  <c r="AN30" i="10"/>
  <c r="AL26" i="10"/>
  <c r="AN26" i="10" s="1"/>
  <c r="O440" i="10"/>
  <c r="O398" i="10"/>
  <c r="Z251" i="10"/>
  <c r="AA251" i="10"/>
  <c r="O415" i="10"/>
  <c r="O391" i="10"/>
  <c r="O359" i="10"/>
  <c r="O435" i="10"/>
  <c r="O363" i="10"/>
  <c r="O413" i="10"/>
  <c r="O439" i="10"/>
  <c r="O404" i="10"/>
  <c r="O442" i="10"/>
  <c r="Z247" i="10"/>
  <c r="AA247" i="10"/>
  <c r="Z276" i="10"/>
  <c r="AA276" i="10"/>
  <c r="Z269" i="10"/>
  <c r="AA269" i="10"/>
  <c r="Z301" i="10"/>
  <c r="AA301" i="10"/>
  <c r="O386" i="10"/>
  <c r="O388" i="10"/>
  <c r="O355" i="10"/>
  <c r="P466" i="10"/>
  <c r="O381" i="10"/>
  <c r="R55" i="9"/>
  <c r="E124" i="9"/>
  <c r="E164" i="9"/>
  <c r="S164" i="9" s="1"/>
  <c r="R56" i="9"/>
  <c r="R52" i="9"/>
  <c r="AF125" i="9"/>
  <c r="AG125" i="9" s="1"/>
  <c r="F161" i="9"/>
  <c r="F188" i="9" s="1"/>
  <c r="AF188" i="9" s="1"/>
  <c r="AG188" i="9" s="1"/>
  <c r="AF134" i="9"/>
  <c r="AG134" i="9" s="1"/>
  <c r="Z79" i="9"/>
  <c r="AA79" i="9"/>
  <c r="AF129" i="9"/>
  <c r="AG129" i="9" s="1"/>
  <c r="AA81" i="9"/>
  <c r="F164" i="9"/>
  <c r="Q44" i="9"/>
  <c r="R44" i="9"/>
  <c r="AF128" i="9"/>
  <c r="AG128" i="9" s="1"/>
  <c r="Z73" i="9"/>
  <c r="AA73" i="9"/>
  <c r="AF133" i="9"/>
  <c r="AG133" i="9" s="1"/>
  <c r="E157" i="9"/>
  <c r="S157" i="9" s="1"/>
  <c r="R51" i="9"/>
  <c r="F157" i="9"/>
  <c r="F184" i="9" s="1"/>
  <c r="AF184" i="9" s="1"/>
  <c r="AG184" i="9" s="1"/>
  <c r="AF130" i="9"/>
  <c r="AG130" i="9" s="1"/>
  <c r="F618" i="10"/>
  <c r="AF618" i="10" s="1"/>
  <c r="AG618" i="10" s="1"/>
  <c r="F607" i="10"/>
  <c r="AF607" i="10" s="1"/>
  <c r="AG607" i="10" s="1"/>
  <c r="F658" i="10"/>
  <c r="AF658" i="10" s="1"/>
  <c r="AG658" i="10" s="1"/>
  <c r="AH692" i="10"/>
  <c r="AI692" i="10" s="1"/>
  <c r="AJ692" i="10"/>
  <c r="AK692" i="10" s="1"/>
  <c r="E690" i="10"/>
  <c r="I690" i="10" s="1"/>
  <c r="AH700" i="10"/>
  <c r="AI700" i="10" s="1"/>
  <c r="AJ700" i="10"/>
  <c r="AK700" i="10" s="1"/>
  <c r="AJ721" i="10"/>
  <c r="AK721" i="10" s="1"/>
  <c r="AH713" i="10"/>
  <c r="AI713" i="10"/>
  <c r="AJ713" i="10"/>
  <c r="AK713" i="10"/>
  <c r="AL713" i="10" s="1"/>
  <c r="AN713" i="10" s="1"/>
  <c r="AJ735" i="10"/>
  <c r="AK735" i="10"/>
  <c r="AH735" i="10"/>
  <c r="AI735" i="10"/>
  <c r="I541" i="10"/>
  <c r="I476" i="10"/>
  <c r="F669" i="10"/>
  <c r="AF669" i="10" s="1"/>
  <c r="AG669" i="10"/>
  <c r="I486" i="10"/>
  <c r="AJ760" i="10"/>
  <c r="AK760" i="10"/>
  <c r="AH760" i="10"/>
  <c r="AI760" i="10" s="1"/>
  <c r="E626" i="10"/>
  <c r="I626" i="10" s="1"/>
  <c r="I514" i="10"/>
  <c r="AJ765" i="10"/>
  <c r="AK765" i="10"/>
  <c r="AH765" i="10"/>
  <c r="AI765" i="10"/>
  <c r="AH699" i="10"/>
  <c r="AI699" i="10"/>
  <c r="AJ699" i="10"/>
  <c r="AK699" i="10" s="1"/>
  <c r="F598" i="10"/>
  <c r="AF598" i="10" s="1"/>
  <c r="AG598" i="10" s="1"/>
  <c r="I516" i="10"/>
  <c r="F627" i="10"/>
  <c r="AF627" i="10" s="1"/>
  <c r="AG627" i="10" s="1"/>
  <c r="AH720" i="10"/>
  <c r="AI720" i="10" s="1"/>
  <c r="AJ720" i="10"/>
  <c r="AK720" i="10" s="1"/>
  <c r="I482" i="10"/>
  <c r="E594" i="10"/>
  <c r="I594" i="10" s="1"/>
  <c r="AJ712" i="10"/>
  <c r="AK712" i="10" s="1"/>
  <c r="AH690" i="10"/>
  <c r="AI690" i="10" s="1"/>
  <c r="AJ690" i="10"/>
  <c r="AK690" i="10" s="1"/>
  <c r="AL690" i="10" s="1"/>
  <c r="AN690" i="10" s="1"/>
  <c r="E623" i="10"/>
  <c r="I511" i="10"/>
  <c r="I508" i="10"/>
  <c r="AJ733" i="10"/>
  <c r="AK733" i="10" s="1"/>
  <c r="AH733" i="10"/>
  <c r="AI733" i="10" s="1"/>
  <c r="F613" i="10"/>
  <c r="AJ744" i="10"/>
  <c r="AK744" i="10"/>
  <c r="AH744" i="10"/>
  <c r="AI744" i="10" s="1"/>
  <c r="I507" i="10"/>
  <c r="E619" i="10"/>
  <c r="I619" i="10" s="1"/>
  <c r="I504" i="10"/>
  <c r="E616" i="10"/>
  <c r="I616" i="10" s="1"/>
  <c r="AI698" i="10"/>
  <c r="AJ698" i="10"/>
  <c r="AK698" i="10" s="1"/>
  <c r="F672" i="10"/>
  <c r="AF672" i="10" s="1"/>
  <c r="AG672" i="10" s="1"/>
  <c r="E662" i="10"/>
  <c r="I550" i="10"/>
  <c r="AH715" i="10"/>
  <c r="AI715" i="10" s="1"/>
  <c r="AJ715" i="10"/>
  <c r="AK715" i="10" s="1"/>
  <c r="AJ703" i="10"/>
  <c r="AK703" i="10" s="1"/>
  <c r="AH701" i="10"/>
  <c r="AI701" i="10" s="1"/>
  <c r="AJ701" i="10"/>
  <c r="AK701" i="10" s="1"/>
  <c r="F648" i="10"/>
  <c r="F760" i="10" s="1"/>
  <c r="AF760" i="10" s="1"/>
  <c r="AG760" i="10" s="1"/>
  <c r="AH722" i="10"/>
  <c r="AI722" i="10"/>
  <c r="AH688" i="10"/>
  <c r="AI688" i="10" s="1"/>
  <c r="AJ688" i="10" s="1"/>
  <c r="AK688" i="10" s="1"/>
  <c r="F604" i="10"/>
  <c r="AF604" i="10" s="1"/>
  <c r="AG604" i="10" s="1"/>
  <c r="AJ708" i="10"/>
  <c r="AK708" i="10" s="1"/>
  <c r="AH708" i="10"/>
  <c r="AI708" i="10" s="1"/>
  <c r="I494" i="10"/>
  <c r="E606" i="10"/>
  <c r="I606" i="10"/>
  <c r="I488" i="10"/>
  <c r="E600" i="10"/>
  <c r="I600" i="10" s="1"/>
  <c r="I495" i="10"/>
  <c r="E607" i="10"/>
  <c r="I607" i="10" s="1"/>
  <c r="AH743" i="10"/>
  <c r="AI743" i="10"/>
  <c r="AJ755" i="10"/>
  <c r="AK755" i="10" s="1"/>
  <c r="AH755" i="10"/>
  <c r="AI755" i="10"/>
  <c r="AH728" i="10"/>
  <c r="F622" i="10"/>
  <c r="AF622" i="10" s="1"/>
  <c r="AG622" i="10" s="1"/>
  <c r="I490" i="10"/>
  <c r="E602" i="10"/>
  <c r="I602" i="10" s="1"/>
  <c r="I532" i="10"/>
  <c r="F631" i="10"/>
  <c r="AF631" i="10" s="1"/>
  <c r="AG631" i="10" s="1"/>
  <c r="E652" i="10"/>
  <c r="I652" i="10" s="1"/>
  <c r="F594" i="10"/>
  <c r="AF594" i="10" s="1"/>
  <c r="AG594" i="10"/>
  <c r="AH711" i="10"/>
  <c r="AI711" i="10"/>
  <c r="F625" i="10"/>
  <c r="AF625" i="10" s="1"/>
  <c r="AG625" i="10" s="1"/>
  <c r="I125" i="9"/>
  <c r="E152" i="9"/>
  <c r="S152" i="9"/>
  <c r="F624" i="10"/>
  <c r="AF624" i="10" s="1"/>
  <c r="AG624" i="10"/>
  <c r="E631" i="10"/>
  <c r="I631" i="10" s="1"/>
  <c r="I519" i="10"/>
  <c r="F637" i="10"/>
  <c r="AF637" i="10" s="1"/>
  <c r="AG637" i="10" s="1"/>
  <c r="P578" i="10"/>
  <c r="S128" i="9"/>
  <c r="I128" i="9"/>
  <c r="E155" i="9"/>
  <c r="Q242" i="10"/>
  <c r="Q354" i="10"/>
  <c r="O552" i="10"/>
  <c r="O475" i="10"/>
  <c r="AA404" i="10"/>
  <c r="Z404" i="10"/>
  <c r="O664" i="10"/>
  <c r="O547" i="10"/>
  <c r="O498" i="10"/>
  <c r="O516" i="10"/>
  <c r="Z440" i="10"/>
  <c r="AA440" i="10"/>
  <c r="O493" i="10"/>
  <c r="AC493" i="10" s="1"/>
  <c r="O503" i="10"/>
  <c r="Z386" i="10"/>
  <c r="AA386" i="10"/>
  <c r="Z391" i="10"/>
  <c r="AA391" i="10"/>
  <c r="O525" i="10"/>
  <c r="O615" i="10"/>
  <c r="Z355" i="10"/>
  <c r="AA363" i="10"/>
  <c r="Z363" i="10"/>
  <c r="AC311" i="10"/>
  <c r="AC265" i="10"/>
  <c r="AC289" i="10"/>
  <c r="AC318" i="10"/>
  <c r="S318" i="10"/>
  <c r="S271" i="10"/>
  <c r="AC279" i="10"/>
  <c r="S279" i="10"/>
  <c r="AC327" i="10"/>
  <c r="AC306" i="10"/>
  <c r="AC269" i="10"/>
  <c r="AC328" i="10"/>
  <c r="AF161" i="9"/>
  <c r="AG161" i="9"/>
  <c r="F179" i="9"/>
  <c r="AF152" i="9"/>
  <c r="AG152" i="9"/>
  <c r="E151" i="9"/>
  <c r="E184" i="9"/>
  <c r="I157" i="9"/>
  <c r="F191" i="9"/>
  <c r="AF164" i="9"/>
  <c r="AG164" i="9"/>
  <c r="F736" i="10"/>
  <c r="AF736" i="10" s="1"/>
  <c r="AG736" i="10" s="1"/>
  <c r="E718" i="10"/>
  <c r="I152" i="9"/>
  <c r="E179" i="9"/>
  <c r="S179" i="9" s="1"/>
  <c r="E714" i="10"/>
  <c r="I714" i="10" s="1"/>
  <c r="E728" i="10"/>
  <c r="F730" i="10"/>
  <c r="AF730" i="10" s="1"/>
  <c r="AG730" i="10" s="1"/>
  <c r="F706" i="10"/>
  <c r="AF706" i="10" s="1"/>
  <c r="AG706" i="10" s="1"/>
  <c r="E719" i="10"/>
  <c r="E743" i="10"/>
  <c r="I743" i="10" s="1"/>
  <c r="O66" i="11"/>
  <c r="S155" i="9"/>
  <c r="I155" i="9"/>
  <c r="E182" i="9"/>
  <c r="Q578" i="10"/>
  <c r="Q466" i="10"/>
  <c r="AA552" i="10"/>
  <c r="Z552" i="10"/>
  <c r="Z503" i="10"/>
  <c r="AA503" i="10"/>
  <c r="P690" i="10"/>
  <c r="AB355" i="10"/>
  <c r="AC268" i="10"/>
  <c r="S308" i="10"/>
  <c r="S305" i="10"/>
  <c r="R354" i="10"/>
  <c r="AC274" i="10"/>
  <c r="S245" i="10"/>
  <c r="S247" i="10"/>
  <c r="S310" i="10"/>
  <c r="S275" i="10"/>
  <c r="AC264" i="10"/>
  <c r="S248" i="10"/>
  <c r="S263" i="10"/>
  <c r="AC381" i="10"/>
  <c r="AC259" i="10"/>
  <c r="S319" i="10"/>
  <c r="AC287" i="10"/>
  <c r="S332" i="10"/>
  <c r="AC281" i="10"/>
  <c r="E178" i="9"/>
  <c r="S184" i="9"/>
  <c r="I184" i="9"/>
  <c r="AF191" i="9"/>
  <c r="AG191" i="9"/>
  <c r="AF179" i="9"/>
  <c r="AG179" i="9" s="1"/>
  <c r="I719" i="10"/>
  <c r="I718" i="10"/>
  <c r="I179" i="9"/>
  <c r="S182" i="9"/>
  <c r="I182" i="9"/>
  <c r="R242" i="10"/>
  <c r="O776" i="10"/>
  <c r="Q690" i="10"/>
  <c r="R578" i="10"/>
  <c r="R466" i="10"/>
  <c r="R690" i="10"/>
  <c r="I78" i="11"/>
  <c r="X78" i="11" s="1"/>
  <c r="I128" i="10"/>
  <c r="X241" i="10"/>
  <c r="AA241" i="10" s="1"/>
  <c r="O241" i="10"/>
  <c r="AC241" i="10" s="1"/>
  <c r="P241" i="10"/>
  <c r="H42" i="16"/>
  <c r="F38" i="20"/>
  <c r="X353" i="10"/>
  <c r="AA353" i="10" s="1"/>
  <c r="P66" i="11"/>
  <c r="O353" i="10"/>
  <c r="AC353" i="10" s="1"/>
  <c r="P353" i="10"/>
  <c r="Q241" i="10"/>
  <c r="G28" i="17"/>
  <c r="X465" i="10"/>
  <c r="AA465" i="10" s="1"/>
  <c r="R241" i="10"/>
  <c r="O465" i="10"/>
  <c r="P465" i="10"/>
  <c r="Q353" i="10"/>
  <c r="Q465" i="10"/>
  <c r="R353" i="10"/>
  <c r="R465" i="10"/>
  <c r="I42" i="16"/>
  <c r="G38" i="20"/>
  <c r="J42" i="16"/>
  <c r="H38" i="20"/>
  <c r="H28" i="17"/>
  <c r="K42" i="16"/>
  <c r="I38" i="20"/>
  <c r="I28" i="17"/>
  <c r="L42" i="16"/>
  <c r="J28" i="17"/>
  <c r="K28" i="17"/>
  <c r="C5" i="5"/>
  <c r="I23" i="1"/>
  <c r="H95" i="5"/>
  <c r="I95" i="5"/>
  <c r="J95" i="5"/>
  <c r="K95" i="5"/>
  <c r="J23" i="1"/>
  <c r="I179" i="5"/>
  <c r="J179" i="5"/>
  <c r="K179" i="5"/>
  <c r="H179" i="5"/>
  <c r="C5" i="1"/>
  <c r="L209" i="5"/>
  <c r="C92" i="4"/>
  <c r="G36" i="1"/>
  <c r="I35" i="1"/>
  <c r="J35" i="1"/>
  <c r="K35" i="1"/>
  <c r="L35" i="1"/>
  <c r="G31" i="1"/>
  <c r="I30" i="1"/>
  <c r="J30" i="1"/>
  <c r="K30" i="1"/>
  <c r="L30" i="1"/>
  <c r="G26" i="1"/>
  <c r="I25" i="1"/>
  <c r="J25" i="1"/>
  <c r="K25" i="1"/>
  <c r="L25" i="1"/>
  <c r="G101" i="5"/>
  <c r="K23" i="1"/>
  <c r="L23" i="1"/>
  <c r="J139" i="5"/>
  <c r="G39" i="1"/>
  <c r="G104" i="5"/>
  <c r="K139" i="5"/>
  <c r="L228" i="5"/>
  <c r="I139" i="5"/>
  <c r="H139" i="5"/>
  <c r="I209" i="5"/>
  <c r="K209" i="5"/>
  <c r="H209" i="5"/>
  <c r="J209" i="5"/>
  <c r="I29" i="1"/>
  <c r="I34" i="1"/>
  <c r="I24" i="1"/>
  <c r="D94" i="4"/>
  <c r="F94" i="4"/>
  <c r="E95" i="4"/>
  <c r="G38" i="1"/>
  <c r="G103" i="5"/>
  <c r="D90" i="4"/>
  <c r="D93" i="4"/>
  <c r="D95" i="4"/>
  <c r="F93" i="4"/>
  <c r="F95" i="4"/>
  <c r="H26" i="1"/>
  <c r="I33" i="1"/>
  <c r="H36" i="1"/>
  <c r="E91" i="4"/>
  <c r="E94" i="4"/>
  <c r="E90" i="4"/>
  <c r="D91" i="4"/>
  <c r="E93" i="4"/>
  <c r="I28" i="1"/>
  <c r="H31" i="1"/>
  <c r="H101" i="5"/>
  <c r="I228" i="5"/>
  <c r="J228" i="5"/>
  <c r="K228" i="5"/>
  <c r="E92" i="4"/>
  <c r="J198" i="5"/>
  <c r="H110" i="5"/>
  <c r="H227" i="5"/>
  <c r="H198" i="5"/>
  <c r="H39" i="1"/>
  <c r="H104" i="5"/>
  <c r="K198" i="5"/>
  <c r="I198" i="5"/>
  <c r="I26" i="1"/>
  <c r="J34" i="1"/>
  <c r="J29" i="1"/>
  <c r="G40" i="1"/>
  <c r="J33" i="1"/>
  <c r="J28" i="1"/>
  <c r="J24" i="1"/>
  <c r="D92" i="4"/>
  <c r="I36" i="1"/>
  <c r="H38" i="1"/>
  <c r="H103" i="5"/>
  <c r="F91" i="4"/>
  <c r="F90" i="4"/>
  <c r="I31" i="1"/>
  <c r="G102" i="5"/>
  <c r="G105" i="5"/>
  <c r="G33" i="5"/>
  <c r="G38" i="5" s="1"/>
  <c r="G30" i="5"/>
  <c r="G113" i="5"/>
  <c r="G116" i="5"/>
  <c r="G115" i="5"/>
  <c r="G114" i="5"/>
  <c r="G17" i="5"/>
  <c r="G49" i="1"/>
  <c r="K28" i="1"/>
  <c r="L28" i="1"/>
  <c r="J31" i="1"/>
  <c r="J26" i="1"/>
  <c r="J36" i="1"/>
  <c r="K33" i="1"/>
  <c r="L33" i="1"/>
  <c r="I38" i="1"/>
  <c r="F48" i="20"/>
  <c r="F47" i="20"/>
  <c r="I39" i="1"/>
  <c r="F49" i="20"/>
  <c r="H197" i="5"/>
  <c r="K29" i="1"/>
  <c r="L29" i="1"/>
  <c r="K34" i="1"/>
  <c r="L34" i="1"/>
  <c r="H40" i="1"/>
  <c r="K24" i="1"/>
  <c r="F92" i="4"/>
  <c r="G49" i="20"/>
  <c r="L36" i="1"/>
  <c r="G48" i="20"/>
  <c r="L31" i="1"/>
  <c r="L24" i="1"/>
  <c r="H114" i="5"/>
  <c r="H116" i="5"/>
  <c r="H115" i="5"/>
  <c r="H113" i="5"/>
  <c r="H117" i="5" s="1"/>
  <c r="H102" i="5"/>
  <c r="H105" i="5"/>
  <c r="H226" i="5"/>
  <c r="G47" i="20"/>
  <c r="H49" i="1"/>
  <c r="J134" i="18" s="1"/>
  <c r="J38" i="1"/>
  <c r="J39" i="1"/>
  <c r="K26" i="1"/>
  <c r="I40" i="1"/>
  <c r="F52" i="20"/>
  <c r="F51" i="20"/>
  <c r="F52" i="18"/>
  <c r="F54" i="18"/>
  <c r="F53" i="18"/>
  <c r="J54" i="5"/>
  <c r="K213" i="5"/>
  <c r="K31" i="1"/>
  <c r="K36" i="1"/>
  <c r="G54" i="18"/>
  <c r="K39" i="1"/>
  <c r="L39" i="1"/>
  <c r="I49" i="20"/>
  <c r="I48" i="20"/>
  <c r="L26" i="1"/>
  <c r="F68" i="18"/>
  <c r="I105" i="5"/>
  <c r="J40" i="1"/>
  <c r="G51" i="20"/>
  <c r="G52" i="20"/>
  <c r="H47" i="20"/>
  <c r="I49" i="1"/>
  <c r="G52" i="18"/>
  <c r="G53" i="18"/>
  <c r="G139" i="5"/>
  <c r="I54" i="5"/>
  <c r="J213" i="5"/>
  <c r="H54" i="5"/>
  <c r="I213" i="5"/>
  <c r="H48" i="20"/>
  <c r="H49" i="20"/>
  <c r="H196" i="5"/>
  <c r="K54" i="5"/>
  <c r="K38" i="1"/>
  <c r="J38" i="5"/>
  <c r="L213" i="5"/>
  <c r="L183" i="5"/>
  <c r="I52" i="20"/>
  <c r="H52" i="20"/>
  <c r="I47" i="20"/>
  <c r="L38" i="1"/>
  <c r="J49" i="1"/>
  <c r="H68" i="18" s="1"/>
  <c r="H54" i="18"/>
  <c r="H52" i="18"/>
  <c r="H53" i="18"/>
  <c r="G68" i="18"/>
  <c r="H213" i="5"/>
  <c r="H228" i="5"/>
  <c r="H183" i="5"/>
  <c r="I183" i="5"/>
  <c r="G133" i="18"/>
  <c r="J183" i="5"/>
  <c r="K40" i="1"/>
  <c r="I226" i="5"/>
  <c r="I196" i="5"/>
  <c r="H51" i="20"/>
  <c r="K183" i="5"/>
  <c r="I133" i="18"/>
  <c r="K38" i="5"/>
  <c r="L186" i="5" s="1"/>
  <c r="L40" i="1"/>
  <c r="I51" i="20"/>
  <c r="I54" i="18"/>
  <c r="I53" i="18"/>
  <c r="K105" i="5"/>
  <c r="K196" i="5" s="1"/>
  <c r="I52" i="18"/>
  <c r="K49" i="1"/>
  <c r="J31" i="5"/>
  <c r="K215" i="5" s="1"/>
  <c r="K216" i="5"/>
  <c r="H133" i="18"/>
  <c r="I134" i="18"/>
  <c r="F133" i="18"/>
  <c r="F34" i="18"/>
  <c r="H34" i="18"/>
  <c r="L49" i="1"/>
  <c r="L216" i="5"/>
  <c r="I68" i="18"/>
  <c r="F134" i="18"/>
  <c r="K31" i="5"/>
  <c r="L215" i="5" s="1"/>
  <c r="J66" i="15"/>
  <c r="J71" i="15"/>
  <c r="G26" i="17"/>
  <c r="H26" i="17"/>
  <c r="I26" i="17"/>
  <c r="J26" i="17"/>
  <c r="L116" i="10"/>
  <c r="P116" i="10"/>
  <c r="M116" i="10"/>
  <c r="O116" i="10"/>
  <c r="AC16" i="10"/>
  <c r="G36" i="16"/>
  <c r="G57" i="16"/>
  <c r="G22" i="16"/>
  <c r="F49" i="17"/>
  <c r="G23" i="16"/>
  <c r="G11" i="17"/>
  <c r="G25" i="16"/>
  <c r="S422" i="10" l="1"/>
  <c r="E534" i="10"/>
  <c r="S534" i="10" s="1"/>
  <c r="R300" i="10"/>
  <c r="Q300" i="10"/>
  <c r="S300" i="10" s="1"/>
  <c r="P300" i="10"/>
  <c r="J412" i="10"/>
  <c r="N300" i="10"/>
  <c r="F719" i="10"/>
  <c r="AF719" i="10" s="1"/>
  <c r="AG719" i="10" s="1"/>
  <c r="AL331" i="10"/>
  <c r="AN331" i="10" s="1"/>
  <c r="I430" i="10"/>
  <c r="E542" i="10"/>
  <c r="G353" i="10"/>
  <c r="AH241" i="10"/>
  <c r="AI241" i="10" s="1"/>
  <c r="F477" i="10"/>
  <c r="AF365" i="10"/>
  <c r="AG365" i="10" s="1"/>
  <c r="G422" i="10"/>
  <c r="AJ310" i="10"/>
  <c r="AK310" i="10" s="1"/>
  <c r="AL310" i="10" s="1"/>
  <c r="AN310" i="10" s="1"/>
  <c r="AH650" i="10"/>
  <c r="AI650" i="10" s="1"/>
  <c r="AJ650" i="10"/>
  <c r="AK650" i="10" s="1"/>
  <c r="G762" i="10"/>
  <c r="I394" i="10"/>
  <c r="E506" i="10"/>
  <c r="G381" i="10"/>
  <c r="AH269" i="10"/>
  <c r="AI269" i="10" s="1"/>
  <c r="G373" i="10"/>
  <c r="AH261" i="10"/>
  <c r="AI261" i="10" s="1"/>
  <c r="AJ261" i="10"/>
  <c r="AK261" i="10" s="1"/>
  <c r="AL261" i="10" s="1"/>
  <c r="AN261" i="10" s="1"/>
  <c r="I251" i="10"/>
  <c r="E363" i="10"/>
  <c r="I363" i="10" s="1"/>
  <c r="E415" i="10"/>
  <c r="I303" i="10"/>
  <c r="I311" i="10"/>
  <c r="E423" i="10"/>
  <c r="E535" i="10" s="1"/>
  <c r="I315" i="10"/>
  <c r="E427" i="10"/>
  <c r="I319" i="10"/>
  <c r="E431" i="10"/>
  <c r="E410" i="10"/>
  <c r="E522" i="10" s="1"/>
  <c r="E634" i="10" s="1"/>
  <c r="I298" i="10"/>
  <c r="I302" i="10"/>
  <c r="E414" i="10"/>
  <c r="E446" i="10"/>
  <c r="I334" i="10"/>
  <c r="E735" i="10"/>
  <c r="I623" i="10"/>
  <c r="E705" i="10"/>
  <c r="I593" i="10"/>
  <c r="E518" i="10"/>
  <c r="E630" i="10" s="1"/>
  <c r="I406" i="10"/>
  <c r="I582" i="10"/>
  <c r="E694" i="10"/>
  <c r="I694" i="10" s="1"/>
  <c r="J388" i="10"/>
  <c r="N276" i="10"/>
  <c r="AC276" i="10" s="1"/>
  <c r="R276" i="10"/>
  <c r="S276" i="10" s="1"/>
  <c r="P276" i="10"/>
  <c r="Q276" i="10"/>
  <c r="J364" i="10"/>
  <c r="N364" i="10" s="1"/>
  <c r="P252" i="10"/>
  <c r="Q252" i="10"/>
  <c r="S252" i="10" s="1"/>
  <c r="N252" i="10"/>
  <c r="R252" i="10"/>
  <c r="J407" i="10"/>
  <c r="P407" i="10" s="1"/>
  <c r="R295" i="10"/>
  <c r="S295" i="10" s="1"/>
  <c r="Q295" i="10"/>
  <c r="N295" i="10"/>
  <c r="P295" i="10"/>
  <c r="R303" i="10"/>
  <c r="J415" i="10"/>
  <c r="N303" i="10"/>
  <c r="AC303" i="10" s="1"/>
  <c r="P303" i="10"/>
  <c r="Q303" i="10"/>
  <c r="S303" i="10" s="1"/>
  <c r="J427" i="10"/>
  <c r="R315" i="10"/>
  <c r="P315" i="10"/>
  <c r="Q315" i="10"/>
  <c r="S315" i="10" s="1"/>
  <c r="N315" i="10"/>
  <c r="Q323" i="10"/>
  <c r="N323" i="10"/>
  <c r="AC323" i="10" s="1"/>
  <c r="P323" i="10"/>
  <c r="N331" i="10"/>
  <c r="P331" i="10"/>
  <c r="Q331" i="10"/>
  <c r="R280" i="10"/>
  <c r="J392" i="10"/>
  <c r="N280" i="10"/>
  <c r="P280" i="10"/>
  <c r="Q280" i="10"/>
  <c r="P288" i="10"/>
  <c r="Q288" i="10"/>
  <c r="J424" i="10"/>
  <c r="R312" i="10"/>
  <c r="S312" i="10" s="1"/>
  <c r="Q312" i="10"/>
  <c r="N312" i="10"/>
  <c r="AC312" i="10" s="1"/>
  <c r="P312" i="10"/>
  <c r="H354" i="10"/>
  <c r="X242" i="10"/>
  <c r="AA242" i="10" s="1"/>
  <c r="O242" i="10"/>
  <c r="AC242" i="10" s="1"/>
  <c r="P333" i="10"/>
  <c r="Q333" i="10"/>
  <c r="N333" i="10"/>
  <c r="L328" i="10"/>
  <c r="AD216" i="10"/>
  <c r="R16" i="10"/>
  <c r="AF554" i="10"/>
  <c r="AG554" i="10" s="1"/>
  <c r="F666" i="10"/>
  <c r="AB503" i="10"/>
  <c r="F710" i="10"/>
  <c r="AF710" i="10" s="1"/>
  <c r="AG710" i="10" s="1"/>
  <c r="F781" i="10"/>
  <c r="AF781" i="10" s="1"/>
  <c r="AG781" i="10" s="1"/>
  <c r="AF648" i="10"/>
  <c r="AG648" i="10" s="1"/>
  <c r="F620" i="10"/>
  <c r="AF620" i="10" s="1"/>
  <c r="AG620" i="10" s="1"/>
  <c r="E774" i="10"/>
  <c r="I774" i="10" s="1"/>
  <c r="I662" i="10"/>
  <c r="AL364" i="10"/>
  <c r="AN364" i="10" s="1"/>
  <c r="AH314" i="10"/>
  <c r="AI314" i="10" s="1"/>
  <c r="I422" i="10"/>
  <c r="AF373" i="10"/>
  <c r="AG373" i="10" s="1"/>
  <c r="F485" i="10"/>
  <c r="E556" i="10"/>
  <c r="I444" i="10"/>
  <c r="E528" i="10"/>
  <c r="I416" i="10"/>
  <c r="N288" i="10"/>
  <c r="AC288" i="10" s="1"/>
  <c r="AB363" i="10"/>
  <c r="AB440" i="10"/>
  <c r="E596" i="10"/>
  <c r="F697" i="10"/>
  <c r="AF697" i="10" s="1"/>
  <c r="AG697" i="10" s="1"/>
  <c r="AF585" i="10"/>
  <c r="AG585" i="10" s="1"/>
  <c r="AF417" i="10"/>
  <c r="AG417" i="10" s="1"/>
  <c r="F529" i="10"/>
  <c r="G696" i="10"/>
  <c r="G716" i="10"/>
  <c r="I383" i="10"/>
  <c r="AH631" i="10"/>
  <c r="G787" i="10"/>
  <c r="AL288" i="10"/>
  <c r="AN288" i="10" s="1"/>
  <c r="I294" i="10"/>
  <c r="E408" i="10"/>
  <c r="G438" i="10"/>
  <c r="AJ326" i="10"/>
  <c r="AK326" i="10" s="1"/>
  <c r="AL326" i="10" s="1"/>
  <c r="AN326" i="10" s="1"/>
  <c r="AF267" i="10"/>
  <c r="AG267" i="10" s="1"/>
  <c r="F379" i="10"/>
  <c r="AF294" i="10"/>
  <c r="AG294" i="10" s="1"/>
  <c r="F406" i="10"/>
  <c r="AH653" i="10"/>
  <c r="AI653" i="10" s="1"/>
  <c r="AJ653" i="10"/>
  <c r="AK653" i="10" s="1"/>
  <c r="G412" i="10"/>
  <c r="AJ300" i="10"/>
  <c r="AK300" i="10" s="1"/>
  <c r="AL300" i="10" s="1"/>
  <c r="AN300" i="10" s="1"/>
  <c r="AF285" i="10"/>
  <c r="AG285" i="10" s="1"/>
  <c r="F397" i="10"/>
  <c r="AJ332" i="10"/>
  <c r="AK332" i="10" s="1"/>
  <c r="AL332" i="10" s="1"/>
  <c r="AN332" i="10" s="1"/>
  <c r="G444" i="10"/>
  <c r="J604" i="10"/>
  <c r="N604" i="10" s="1"/>
  <c r="R492" i="10"/>
  <c r="N492" i="10"/>
  <c r="P492" i="10"/>
  <c r="Q492" i="10"/>
  <c r="AL303" i="10"/>
  <c r="AN303" i="10" s="1"/>
  <c r="F553" i="10"/>
  <c r="AF441" i="10"/>
  <c r="AG441" i="10" s="1"/>
  <c r="F437" i="10"/>
  <c r="AF264" i="10"/>
  <c r="AG264" i="10" s="1"/>
  <c r="F376" i="10"/>
  <c r="F488" i="10" s="1"/>
  <c r="AJ448" i="10"/>
  <c r="AK448" i="10" s="1"/>
  <c r="AL448" i="10" s="1"/>
  <c r="AN448" i="10" s="1"/>
  <c r="G560" i="10"/>
  <c r="G702" i="10"/>
  <c r="AH590" i="10"/>
  <c r="AI590" i="10" s="1"/>
  <c r="AL312" i="10"/>
  <c r="AN312" i="10" s="1"/>
  <c r="AL407" i="10"/>
  <c r="AN407" i="10" s="1"/>
  <c r="AL509" i="10"/>
  <c r="AN509" i="10" s="1"/>
  <c r="AF428" i="10"/>
  <c r="AG428" i="10" s="1"/>
  <c r="F540" i="10"/>
  <c r="F431" i="10"/>
  <c r="AF319" i="10"/>
  <c r="AG319" i="10" s="1"/>
  <c r="E398" i="10"/>
  <c r="I286" i="10"/>
  <c r="AL604" i="10"/>
  <c r="AN604" i="10" s="1"/>
  <c r="AF290" i="10"/>
  <c r="AG290" i="10" s="1"/>
  <c r="F402" i="10"/>
  <c r="AF321" i="10"/>
  <c r="AG321" i="10" s="1"/>
  <c r="F433" i="10"/>
  <c r="F420" i="10"/>
  <c r="AF308" i="10"/>
  <c r="AG308" i="10" s="1"/>
  <c r="Q440" i="10"/>
  <c r="N440" i="10"/>
  <c r="AC440" i="10" s="1"/>
  <c r="S278" i="10"/>
  <c r="X615" i="10"/>
  <c r="AE615" i="10"/>
  <c r="R613" i="10"/>
  <c r="P613" i="10"/>
  <c r="Q613" i="10"/>
  <c r="X435" i="10"/>
  <c r="AE435" i="10"/>
  <c r="H297" i="10"/>
  <c r="AE185" i="10"/>
  <c r="Z56" i="10"/>
  <c r="AA56" i="10"/>
  <c r="AB56" i="10" s="1"/>
  <c r="Z54" i="10"/>
  <c r="AA54" i="10"/>
  <c r="AB54" i="10" s="1"/>
  <c r="F563" i="10"/>
  <c r="F551" i="10"/>
  <c r="G719" i="10"/>
  <c r="AJ287" i="10"/>
  <c r="AK287" i="10" s="1"/>
  <c r="AL287" i="10" s="1"/>
  <c r="AN287" i="10" s="1"/>
  <c r="AL295" i="10"/>
  <c r="AN295" i="10" s="1"/>
  <c r="AJ306" i="10"/>
  <c r="AK306" i="10" s="1"/>
  <c r="AL306" i="10" s="1"/>
  <c r="AN306" i="10" s="1"/>
  <c r="AL333" i="10"/>
  <c r="AN333" i="10" s="1"/>
  <c r="AJ338" i="10"/>
  <c r="AK338" i="10" s="1"/>
  <c r="AL392" i="10"/>
  <c r="AN392" i="10" s="1"/>
  <c r="AJ398" i="10"/>
  <c r="AK398" i="10" s="1"/>
  <c r="AJ406" i="10"/>
  <c r="AK406" i="10" s="1"/>
  <c r="AL415" i="10"/>
  <c r="AN415" i="10" s="1"/>
  <c r="AJ510" i="10"/>
  <c r="AK510" i="10" s="1"/>
  <c r="F465" i="10"/>
  <c r="E421" i="10"/>
  <c r="F399" i="10"/>
  <c r="AI728" i="10"/>
  <c r="AF274" i="10"/>
  <c r="AG274" i="10" s="1"/>
  <c r="AF296" i="10"/>
  <c r="AG296" i="10" s="1"/>
  <c r="G423" i="10"/>
  <c r="AC247" i="10"/>
  <c r="S287" i="10"/>
  <c r="J725" i="10"/>
  <c r="J701" i="10"/>
  <c r="P589" i="10"/>
  <c r="Q589" i="10"/>
  <c r="J577" i="10"/>
  <c r="N465" i="10"/>
  <c r="AC465" i="10" s="1"/>
  <c r="AB16" i="10"/>
  <c r="X493" i="10"/>
  <c r="H605" i="10"/>
  <c r="O605" i="10" s="1"/>
  <c r="X442" i="10"/>
  <c r="H554" i="10"/>
  <c r="N417" i="10"/>
  <c r="R417" i="10"/>
  <c r="J618" i="10"/>
  <c r="P618" i="10" s="1"/>
  <c r="Q506" i="10"/>
  <c r="Q397" i="10"/>
  <c r="R397" i="10"/>
  <c r="J509" i="10"/>
  <c r="R373" i="10"/>
  <c r="P373" i="10"/>
  <c r="J485" i="10"/>
  <c r="J451" i="10"/>
  <c r="Q339" i="10"/>
  <c r="S339" i="10" s="1"/>
  <c r="R294" i="10"/>
  <c r="J406" i="10"/>
  <c r="Q294" i="10"/>
  <c r="S294" i="10" s="1"/>
  <c r="N294" i="10"/>
  <c r="G625" i="10"/>
  <c r="AH625" i="10" s="1"/>
  <c r="AI625" i="10" s="1"/>
  <c r="N613" i="10"/>
  <c r="R589" i="10"/>
  <c r="X776" i="10"/>
  <c r="AE776" i="10"/>
  <c r="J634" i="10"/>
  <c r="N522" i="10"/>
  <c r="R515" i="10"/>
  <c r="X318" i="10"/>
  <c r="AA318" i="10" s="1"/>
  <c r="AE318" i="10"/>
  <c r="X273" i="10"/>
  <c r="AE273" i="10"/>
  <c r="S210" i="10"/>
  <c r="Q358" i="10"/>
  <c r="S358" i="10" s="1"/>
  <c r="Q357" i="10"/>
  <c r="J480" i="10"/>
  <c r="AB86" i="10"/>
  <c r="AA59" i="10"/>
  <c r="AB59" i="10" s="1"/>
  <c r="AA58" i="10"/>
  <c r="AB58" i="10" s="1"/>
  <c r="AB83" i="10"/>
  <c r="AA53" i="10"/>
  <c r="AB53" i="10" s="1"/>
  <c r="N399" i="10"/>
  <c r="Q419" i="10"/>
  <c r="R403" i="10"/>
  <c r="N403" i="10"/>
  <c r="R419" i="10"/>
  <c r="AC136" i="10"/>
  <c r="R380" i="10"/>
  <c r="N380" i="10"/>
  <c r="AC159" i="10"/>
  <c r="X279" i="10"/>
  <c r="AE279" i="10"/>
  <c r="X326" i="10"/>
  <c r="AA326" i="10" s="1"/>
  <c r="H438" i="10"/>
  <c r="AC226" i="10"/>
  <c r="R255" i="10"/>
  <c r="J367" i="10"/>
  <c r="X213" i="10"/>
  <c r="O213" i="10"/>
  <c r="AC213" i="10" s="1"/>
  <c r="AE213" i="10"/>
  <c r="H325" i="10"/>
  <c r="X201" i="10"/>
  <c r="H313" i="10"/>
  <c r="X154" i="10"/>
  <c r="H266" i="10"/>
  <c r="R200" i="10"/>
  <c r="N200" i="10"/>
  <c r="Q200" i="10"/>
  <c r="R196" i="10"/>
  <c r="Q196" i="10"/>
  <c r="S196" i="10" s="1"/>
  <c r="M243" i="10"/>
  <c r="AD131" i="10"/>
  <c r="M249" i="10"/>
  <c r="M361" i="10" s="1"/>
  <c r="M473" i="10" s="1"/>
  <c r="M585" i="10" s="1"/>
  <c r="M697" i="10" s="1"/>
  <c r="AD137" i="10"/>
  <c r="M308" i="10"/>
  <c r="AD196" i="10"/>
  <c r="N256" i="10"/>
  <c r="N320" i="10"/>
  <c r="AC320" i="10" s="1"/>
  <c r="N357" i="10"/>
  <c r="AA40" i="10"/>
  <c r="AB40" i="10" s="1"/>
  <c r="AA57" i="10"/>
  <c r="AB57" i="10" s="1"/>
  <c r="J432" i="10"/>
  <c r="R428" i="10"/>
  <c r="J540" i="10"/>
  <c r="AC220" i="10"/>
  <c r="X334" i="10"/>
  <c r="AA334" i="10" s="1"/>
  <c r="H446" i="10"/>
  <c r="AE446" i="10" s="1"/>
  <c r="AC152" i="10"/>
  <c r="J441" i="10"/>
  <c r="R329" i="10"/>
  <c r="S329" i="10" s="1"/>
  <c r="X135" i="10"/>
  <c r="O135" i="10"/>
  <c r="AC135" i="10" s="1"/>
  <c r="Z47" i="10"/>
  <c r="AA47" i="10"/>
  <c r="AB47" i="10" s="1"/>
  <c r="R203" i="10"/>
  <c r="P203" i="10"/>
  <c r="R399" i="10"/>
  <c r="Q399" i="10"/>
  <c r="S399" i="10" s="1"/>
  <c r="R368" i="10"/>
  <c r="S368" i="10" s="1"/>
  <c r="N368" i="10"/>
  <c r="J439" i="10"/>
  <c r="R327" i="10"/>
  <c r="X312" i="10"/>
  <c r="H424" i="10"/>
  <c r="O424" i="10" s="1"/>
  <c r="X220" i="10"/>
  <c r="H332" i="10"/>
  <c r="O332" i="10" s="1"/>
  <c r="AC332" i="10" s="1"/>
  <c r="X217" i="10"/>
  <c r="H329" i="10"/>
  <c r="AE217" i="10"/>
  <c r="J338" i="10"/>
  <c r="N338" i="10" s="1"/>
  <c r="AC338" i="10" s="1"/>
  <c r="Q226" i="10"/>
  <c r="S226" i="10" s="1"/>
  <c r="J334" i="10"/>
  <c r="AL334" i="10" s="1"/>
  <c r="AN334" i="10" s="1"/>
  <c r="P222" i="10"/>
  <c r="J330" i="10"/>
  <c r="P218" i="10"/>
  <c r="J326" i="10"/>
  <c r="Q214" i="10"/>
  <c r="R214" i="10"/>
  <c r="S214" i="10" s="1"/>
  <c r="J322" i="10"/>
  <c r="R210" i="10"/>
  <c r="N210" i="10"/>
  <c r="P210" i="10"/>
  <c r="R206" i="10"/>
  <c r="Q206" i="10"/>
  <c r="N206" i="10"/>
  <c r="AC203" i="10"/>
  <c r="AC206" i="10"/>
  <c r="S182" i="10"/>
  <c r="AC291" i="10"/>
  <c r="AL428" i="10"/>
  <c r="AN428" i="10" s="1"/>
  <c r="X200" i="10"/>
  <c r="AE200" i="10"/>
  <c r="P167" i="10"/>
  <c r="Q167" i="10"/>
  <c r="N140" i="10"/>
  <c r="AC140" i="10" s="1"/>
  <c r="P140" i="10"/>
  <c r="M240" i="10"/>
  <c r="M352" i="10" s="1"/>
  <c r="AD128" i="10"/>
  <c r="L244" i="10"/>
  <c r="AD132" i="10"/>
  <c r="L305" i="10"/>
  <c r="AD193" i="10"/>
  <c r="M321" i="10"/>
  <c r="AD209" i="10"/>
  <c r="AA112" i="10"/>
  <c r="AB112" i="10" s="1"/>
  <c r="AB80" i="10"/>
  <c r="R289" i="10"/>
  <c r="S289" i="10" s="1"/>
  <c r="R258" i="10"/>
  <c r="S172" i="10"/>
  <c r="AE134" i="10"/>
  <c r="AE193" i="10"/>
  <c r="AE140" i="10"/>
  <c r="O140" i="10"/>
  <c r="AC190" i="10"/>
  <c r="Q213" i="10"/>
  <c r="N221" i="10"/>
  <c r="H246" i="10"/>
  <c r="O246" i="10" s="1"/>
  <c r="AC246" i="10" s="1"/>
  <c r="N147" i="10"/>
  <c r="AC147" i="10" s="1"/>
  <c r="AC139" i="10"/>
  <c r="H244" i="10"/>
  <c r="O244" i="10" s="1"/>
  <c r="AC244" i="10" s="1"/>
  <c r="P159" i="10"/>
  <c r="AC199" i="10"/>
  <c r="R171" i="10"/>
  <c r="S171" i="10" s="1"/>
  <c r="R136" i="10"/>
  <c r="AC161" i="10"/>
  <c r="X171" i="10"/>
  <c r="O171" i="10"/>
  <c r="AC171" i="10" s="1"/>
  <c r="X142" i="10"/>
  <c r="H254" i="10"/>
  <c r="R162" i="10"/>
  <c r="S162" i="10" s="1"/>
  <c r="P162" i="10"/>
  <c r="N131" i="10"/>
  <c r="AC131" i="10" s="1"/>
  <c r="J243" i="10"/>
  <c r="AD242" i="10"/>
  <c r="M258" i="10"/>
  <c r="AD146" i="10"/>
  <c r="M265" i="10"/>
  <c r="AD153" i="10"/>
  <c r="M269" i="10"/>
  <c r="AD157" i="10"/>
  <c r="M281" i="10"/>
  <c r="AD169" i="10"/>
  <c r="M293" i="10"/>
  <c r="AD181" i="10"/>
  <c r="M413" i="10"/>
  <c r="M525" i="10" s="1"/>
  <c r="M637" i="10" s="1"/>
  <c r="M749" i="10" s="1"/>
  <c r="AD301" i="10"/>
  <c r="L313" i="10"/>
  <c r="AD201" i="10"/>
  <c r="L320" i="10"/>
  <c r="AD208" i="10"/>
  <c r="X192" i="10"/>
  <c r="H304" i="10"/>
  <c r="X166" i="10"/>
  <c r="Z166" i="10" s="1"/>
  <c r="H278" i="10"/>
  <c r="X150" i="10"/>
  <c r="AA150" i="10" s="1"/>
  <c r="O150" i="10"/>
  <c r="X141" i="10"/>
  <c r="H253" i="10"/>
  <c r="O253" i="10" s="1"/>
  <c r="AC253" i="10" s="1"/>
  <c r="AD136" i="10"/>
  <c r="AD316" i="10"/>
  <c r="N193" i="10"/>
  <c r="AC193" i="10" s="1"/>
  <c r="R193" i="10"/>
  <c r="S193" i="10" s="1"/>
  <c r="L251" i="10"/>
  <c r="AD139" i="10"/>
  <c r="L257" i="10"/>
  <c r="AD145" i="10"/>
  <c r="L284" i="10"/>
  <c r="AD172" i="10"/>
  <c r="L292" i="10"/>
  <c r="AD180" i="10"/>
  <c r="L304" i="10"/>
  <c r="AD192" i="10"/>
  <c r="H339" i="10"/>
  <c r="H336" i="10"/>
  <c r="H335" i="10"/>
  <c r="H298" i="10"/>
  <c r="AE169" i="10"/>
  <c r="AC19" i="10"/>
  <c r="N116" i="10"/>
  <c r="AL211" i="10"/>
  <c r="AN211" i="10" s="1"/>
  <c r="AC17" i="10"/>
  <c r="E633" i="10"/>
  <c r="I521" i="10"/>
  <c r="AH703" i="10"/>
  <c r="AI703" i="10" s="1"/>
  <c r="I653" i="10"/>
  <c r="E765" i="10"/>
  <c r="I765" i="10" s="1"/>
  <c r="AH710" i="10"/>
  <c r="AI710" i="10" s="1"/>
  <c r="AJ710" i="10"/>
  <c r="AK710" i="10" s="1"/>
  <c r="AF450" i="10"/>
  <c r="AG450" i="10" s="1"/>
  <c r="F562" i="10"/>
  <c r="E498" i="10"/>
  <c r="I386" i="10"/>
  <c r="G449" i="10"/>
  <c r="AJ337" i="10"/>
  <c r="AK337" i="10" s="1"/>
  <c r="AL337" i="10" s="1"/>
  <c r="AN337" i="10" s="1"/>
  <c r="AH337" i="10"/>
  <c r="AI337" i="10" s="1"/>
  <c r="AJ483" i="10"/>
  <c r="AK483" i="10" s="1"/>
  <c r="G595" i="10"/>
  <c r="AH483" i="10"/>
  <c r="AI483" i="10" s="1"/>
  <c r="F716" i="10"/>
  <c r="AF716" i="10" s="1"/>
  <c r="AG716" i="10" s="1"/>
  <c r="E706" i="10"/>
  <c r="I706" i="10" s="1"/>
  <c r="AF613" i="10"/>
  <c r="AG613" i="10" s="1"/>
  <c r="F725" i="10"/>
  <c r="AF725" i="10" s="1"/>
  <c r="AG725" i="10" s="1"/>
  <c r="AF666" i="10"/>
  <c r="AG666" i="10" s="1"/>
  <c r="F778" i="10"/>
  <c r="AF778" i="10" s="1"/>
  <c r="AG778" i="10" s="1"/>
  <c r="AL384" i="10"/>
  <c r="AN384" i="10" s="1"/>
  <c r="I472" i="10"/>
  <c r="E584" i="10"/>
  <c r="I379" i="10"/>
  <c r="I588" i="10"/>
  <c r="E700" i="10"/>
  <c r="I700" i="10" s="1"/>
  <c r="AH669" i="10"/>
  <c r="AI669" i="10"/>
  <c r="G781" i="10"/>
  <c r="AJ669" i="10"/>
  <c r="AK669" i="10" s="1"/>
  <c r="I368" i="10"/>
  <c r="E480" i="10"/>
  <c r="I380" i="10"/>
  <c r="S380" i="10"/>
  <c r="E492" i="10"/>
  <c r="E405" i="10"/>
  <c r="I293" i="10"/>
  <c r="AI371" i="10"/>
  <c r="F318" i="10"/>
  <c r="AF206" i="10"/>
  <c r="AG206" i="10" s="1"/>
  <c r="X205" i="10"/>
  <c r="H317" i="10"/>
  <c r="AE205" i="10"/>
  <c r="O205" i="10"/>
  <c r="AC205" i="10" s="1"/>
  <c r="I202" i="10"/>
  <c r="E314" i="10"/>
  <c r="I314" i="10" s="1"/>
  <c r="AH201" i="10"/>
  <c r="AI201" i="10"/>
  <c r="G313" i="10"/>
  <c r="AJ201" i="10"/>
  <c r="AK201" i="10" s="1"/>
  <c r="AL201" i="10" s="1"/>
  <c r="AN201" i="10" s="1"/>
  <c r="E740" i="10"/>
  <c r="I740" i="10" s="1"/>
  <c r="I628" i="10"/>
  <c r="I497" i="10"/>
  <c r="E609" i="10"/>
  <c r="AH787" i="10"/>
  <c r="AI787" i="10"/>
  <c r="I491" i="10"/>
  <c r="E603" i="10"/>
  <c r="G749" i="10"/>
  <c r="AJ637" i="10"/>
  <c r="AK637" i="10" s="1"/>
  <c r="I409" i="10"/>
  <c r="G558" i="10"/>
  <c r="AH446" i="10"/>
  <c r="AI446" i="10"/>
  <c r="I312" i="10"/>
  <c r="E424" i="10"/>
  <c r="E732" i="10"/>
  <c r="I732" i="10" s="1"/>
  <c r="I620" i="10"/>
  <c r="I528" i="10"/>
  <c r="E640" i="10"/>
  <c r="AH579" i="10"/>
  <c r="AI579" i="10" s="1"/>
  <c r="G691" i="10"/>
  <c r="AJ579" i="10"/>
  <c r="AK579" i="10" s="1"/>
  <c r="I285" i="10"/>
  <c r="E397" i="10"/>
  <c r="E377" i="10"/>
  <c r="I265" i="10"/>
  <c r="I357" i="10"/>
  <c r="S357" i="10"/>
  <c r="E469" i="10"/>
  <c r="I362" i="10"/>
  <c r="E474" i="10"/>
  <c r="R534" i="10"/>
  <c r="J646" i="10"/>
  <c r="P534" i="10"/>
  <c r="N534" i="10"/>
  <c r="O128" i="10"/>
  <c r="P128" i="10" s="1"/>
  <c r="X128" i="10"/>
  <c r="AA128" i="10" s="1"/>
  <c r="AJ787" i="10"/>
  <c r="AK787" i="10" s="1"/>
  <c r="AL478" i="10"/>
  <c r="AN478" i="10" s="1"/>
  <c r="AN116" i="10"/>
  <c r="AL116" i="10" s="1"/>
  <c r="E756" i="10"/>
  <c r="I756" i="10" s="1"/>
  <c r="I644" i="10"/>
  <c r="AF528" i="10"/>
  <c r="AG528" i="10" s="1"/>
  <c r="F640" i="10"/>
  <c r="AJ694" i="10"/>
  <c r="AK694" i="10" s="1"/>
  <c r="AH694" i="10"/>
  <c r="AI694" i="10" s="1"/>
  <c r="AF580" i="10"/>
  <c r="AG580" i="10" s="1"/>
  <c r="F692" i="10"/>
  <c r="AF692" i="10" s="1"/>
  <c r="AG692" i="10" s="1"/>
  <c r="E562" i="10"/>
  <c r="I450" i="10"/>
  <c r="AF472" i="10"/>
  <c r="AG472" i="10" s="1"/>
  <c r="F584" i="10"/>
  <c r="E400" i="10"/>
  <c r="I288" i="10"/>
  <c r="G506" i="10"/>
  <c r="AJ394" i="10"/>
  <c r="AK394" i="10" s="1"/>
  <c r="AL394" i="10" s="1"/>
  <c r="AN394" i="10" s="1"/>
  <c r="AI394" i="10"/>
  <c r="E388" i="10"/>
  <c r="E500" i="10" s="1"/>
  <c r="I276" i="10"/>
  <c r="X554" i="10"/>
  <c r="N634" i="10"/>
  <c r="AF446" i="10"/>
  <c r="AG446" i="10" s="1"/>
  <c r="F558" i="10"/>
  <c r="AF558" i="10" s="1"/>
  <c r="AG558" i="10" s="1"/>
  <c r="AJ507" i="10"/>
  <c r="AK507" i="10" s="1"/>
  <c r="G619" i="10"/>
  <c r="S389" i="10"/>
  <c r="E501" i="10"/>
  <c r="G416" i="10"/>
  <c r="AJ304" i="10"/>
  <c r="AK304" i="10" s="1"/>
  <c r="AL304" i="10" s="1"/>
  <c r="AN304" i="10" s="1"/>
  <c r="G652" i="10"/>
  <c r="AJ652" i="10" s="1"/>
  <c r="AK652" i="10" s="1"/>
  <c r="AJ540" i="10"/>
  <c r="AK540" i="10" s="1"/>
  <c r="AL540" i="10" s="1"/>
  <c r="AN540" i="10" s="1"/>
  <c r="G544" i="10"/>
  <c r="AJ432" i="10"/>
  <c r="AK432" i="10" s="1"/>
  <c r="AL432" i="10" s="1"/>
  <c r="AN432" i="10" s="1"/>
  <c r="I323" i="10"/>
  <c r="E435" i="10"/>
  <c r="I327" i="10"/>
  <c r="E439" i="10"/>
  <c r="G505" i="10"/>
  <c r="AJ393" i="10"/>
  <c r="AK393" i="10" s="1"/>
  <c r="AL393" i="10" s="1"/>
  <c r="AN393" i="10" s="1"/>
  <c r="AF255" i="10"/>
  <c r="AG255" i="10" s="1"/>
  <c r="F367" i="10"/>
  <c r="AF367" i="10" s="1"/>
  <c r="AG367" i="10" s="1"/>
  <c r="E365" i="10"/>
  <c r="I253" i="10"/>
  <c r="AF245" i="10"/>
  <c r="AG245" i="10" s="1"/>
  <c r="F357" i="10"/>
  <c r="X446" i="10"/>
  <c r="H558" i="10"/>
  <c r="J688" i="10"/>
  <c r="N688" i="10" s="1"/>
  <c r="N576" i="10"/>
  <c r="X248" i="10"/>
  <c r="AE248" i="10"/>
  <c r="H360" i="10"/>
  <c r="X212" i="10"/>
  <c r="H324" i="10"/>
  <c r="X324" i="10" s="1"/>
  <c r="AE212" i="10"/>
  <c r="O212" i="10"/>
  <c r="AC212" i="10" s="1"/>
  <c r="L337" i="10"/>
  <c r="AD225" i="10"/>
  <c r="E614" i="10"/>
  <c r="AJ728" i="10"/>
  <c r="AK728" i="10" s="1"/>
  <c r="F632" i="10"/>
  <c r="J21" i="21"/>
  <c r="AJ371" i="10"/>
  <c r="AK371" i="10" s="1"/>
  <c r="AJ383" i="10"/>
  <c r="AK383" i="10" s="1"/>
  <c r="AL383" i="10" s="1"/>
  <c r="AN383" i="10" s="1"/>
  <c r="AH392" i="10"/>
  <c r="AI392" i="10" s="1"/>
  <c r="AH487" i="10"/>
  <c r="AI487" i="10" s="1"/>
  <c r="AH507" i="10"/>
  <c r="AI507" i="10" s="1"/>
  <c r="AH540" i="10"/>
  <c r="AI540" i="10" s="1"/>
  <c r="F502" i="10"/>
  <c r="AJ599" i="10"/>
  <c r="AK599" i="10" s="1"/>
  <c r="F487" i="10"/>
  <c r="AI631" i="10"/>
  <c r="I385" i="10"/>
  <c r="S410" i="10"/>
  <c r="I410" i="10"/>
  <c r="AF409" i="10"/>
  <c r="AG409" i="10" s="1"/>
  <c r="F521" i="10"/>
  <c r="AF382" i="10"/>
  <c r="AG382" i="10" s="1"/>
  <c r="F494" i="10"/>
  <c r="AF425" i="10"/>
  <c r="AG425" i="10" s="1"/>
  <c r="F537" i="10"/>
  <c r="E393" i="10"/>
  <c r="I281" i="10"/>
  <c r="I269" i="10"/>
  <c r="E381" i="10"/>
  <c r="AI591" i="10"/>
  <c r="G530" i="10"/>
  <c r="AJ418" i="10"/>
  <c r="AK418" i="10" s="1"/>
  <c r="AJ438" i="10"/>
  <c r="AK438" i="10" s="1"/>
  <c r="AI600" i="10"/>
  <c r="AF368" i="10"/>
  <c r="AG368" i="10" s="1"/>
  <c r="F480" i="10"/>
  <c r="G533" i="10"/>
  <c r="AJ421" i="10"/>
  <c r="AK421" i="10" s="1"/>
  <c r="AJ437" i="10"/>
  <c r="AK437" i="10" s="1"/>
  <c r="G549" i="10"/>
  <c r="G664" i="10"/>
  <c r="AJ552" i="10"/>
  <c r="AK552" i="10" s="1"/>
  <c r="E367" i="10"/>
  <c r="I255" i="10"/>
  <c r="E359" i="10"/>
  <c r="I247" i="10"/>
  <c r="G436" i="10"/>
  <c r="AJ324" i="10"/>
  <c r="AK324" i="10" s="1"/>
  <c r="AL324" i="10" s="1"/>
  <c r="AN324" i="10" s="1"/>
  <c r="AF328" i="10"/>
  <c r="AG328" i="10" s="1"/>
  <c r="F440" i="10"/>
  <c r="G714" i="10"/>
  <c r="AI602" i="10"/>
  <c r="AF320" i="10"/>
  <c r="AG320" i="10" s="1"/>
  <c r="F432" i="10"/>
  <c r="AH215" i="10"/>
  <c r="AI215" i="10" s="1"/>
  <c r="AF257" i="10"/>
  <c r="AG257" i="10" s="1"/>
  <c r="J629" i="10"/>
  <c r="J741" i="10" s="1"/>
  <c r="N517" i="10"/>
  <c r="R517" i="10"/>
  <c r="X244" i="10"/>
  <c r="H356" i="10"/>
  <c r="O356" i="10" s="1"/>
  <c r="AE244" i="10"/>
  <c r="X190" i="10"/>
  <c r="H302" i="10"/>
  <c r="AE190" i="10"/>
  <c r="X178" i="10"/>
  <c r="AE178" i="10"/>
  <c r="H290" i="10"/>
  <c r="O178" i="10"/>
  <c r="AC178" i="10" s="1"/>
  <c r="AF161" i="10"/>
  <c r="AG161" i="10" s="1"/>
  <c r="F273" i="10"/>
  <c r="AF437" i="10"/>
  <c r="AG437" i="10" s="1"/>
  <c r="F549" i="10"/>
  <c r="AF298" i="10"/>
  <c r="AG298" i="10" s="1"/>
  <c r="F410" i="10"/>
  <c r="AF314" i="10"/>
  <c r="AG314" i="10" s="1"/>
  <c r="F426" i="10"/>
  <c r="G556" i="10"/>
  <c r="I337" i="10"/>
  <c r="E449" i="10"/>
  <c r="AJ625" i="10"/>
  <c r="AK625" i="10" s="1"/>
  <c r="I221" i="10"/>
  <c r="E333" i="10"/>
  <c r="E445" i="10" s="1"/>
  <c r="G551" i="10"/>
  <c r="AJ439" i="10"/>
  <c r="AK439" i="10" s="1"/>
  <c r="AL439" i="10" s="1"/>
  <c r="AN439" i="10" s="1"/>
  <c r="I212" i="10"/>
  <c r="E324" i="10"/>
  <c r="AI211" i="10"/>
  <c r="G323" i="10"/>
  <c r="AH211" i="10"/>
  <c r="I208" i="10"/>
  <c r="S208" i="10"/>
  <c r="E320" i="10"/>
  <c r="S320" i="10" s="1"/>
  <c r="S466" i="10"/>
  <c r="I728" i="10"/>
  <c r="S253" i="10"/>
  <c r="AI383" i="10"/>
  <c r="AH393" i="10"/>
  <c r="AI393" i="10" s="1"/>
  <c r="AI439" i="10"/>
  <c r="AI504" i="10"/>
  <c r="AH495" i="10"/>
  <c r="AI495" i="10" s="1"/>
  <c r="AH304" i="10"/>
  <c r="AI304" i="10" s="1"/>
  <c r="AH320" i="10"/>
  <c r="AI320" i="10" s="1"/>
  <c r="AI616" i="10"/>
  <c r="AJ616" i="10"/>
  <c r="AK616" i="10" s="1"/>
  <c r="I389" i="10"/>
  <c r="AH599" i="10"/>
  <c r="AI599" i="10" s="1"/>
  <c r="AJ607" i="10"/>
  <c r="AK607" i="10" s="1"/>
  <c r="AJ215" i="10"/>
  <c r="AK215" i="10" s="1"/>
  <c r="AL215" i="10" s="1"/>
  <c r="AN215" i="10" s="1"/>
  <c r="AN228" i="10" s="1"/>
  <c r="AL228" i="10" s="1"/>
  <c r="AJ320" i="10"/>
  <c r="AK320" i="10" s="1"/>
  <c r="AL320" i="10" s="1"/>
  <c r="AN320" i="10" s="1"/>
  <c r="AJ327" i="10"/>
  <c r="AK327" i="10" s="1"/>
  <c r="AL327" i="10" s="1"/>
  <c r="AN327" i="10" s="1"/>
  <c r="AJ504" i="10"/>
  <c r="AK504" i="10" s="1"/>
  <c r="E539" i="10"/>
  <c r="AJ503" i="10"/>
  <c r="AK503" i="10" s="1"/>
  <c r="G615" i="10"/>
  <c r="G542" i="10"/>
  <c r="AJ430" i="10"/>
  <c r="AK430" i="10" s="1"/>
  <c r="AL430" i="10" s="1"/>
  <c r="AN430" i="10" s="1"/>
  <c r="G388" i="10"/>
  <c r="AH388" i="10" s="1"/>
  <c r="AI388" i="10" s="1"/>
  <c r="AJ276" i="10"/>
  <c r="AK276" i="10" s="1"/>
  <c r="AL276" i="10" s="1"/>
  <c r="AN276" i="10" s="1"/>
  <c r="AH588" i="10"/>
  <c r="AI588" i="10" s="1"/>
  <c r="G555" i="10"/>
  <c r="AJ443" i="10"/>
  <c r="AK443" i="10" s="1"/>
  <c r="AJ560" i="10"/>
  <c r="AK560" i="10" s="1"/>
  <c r="AL560" i="10" s="1"/>
  <c r="AN560" i="10" s="1"/>
  <c r="G672" i="10"/>
  <c r="G784" i="10" s="1"/>
  <c r="E387" i="10"/>
  <c r="I275" i="10"/>
  <c r="E375" i="10"/>
  <c r="I263" i="10"/>
  <c r="AH589" i="10"/>
  <c r="AI589" i="10" s="1"/>
  <c r="AJ589" i="10"/>
  <c r="AK589" i="10" s="1"/>
  <c r="AL589" i="10" s="1"/>
  <c r="AN589" i="10" s="1"/>
  <c r="AI581" i="10"/>
  <c r="AF386" i="10"/>
  <c r="AG386" i="10" s="1"/>
  <c r="F498" i="10"/>
  <c r="E451" i="10"/>
  <c r="I339" i="10"/>
  <c r="G390" i="10"/>
  <c r="AI278" i="10"/>
  <c r="AJ278" i="10"/>
  <c r="AK278" i="10" s="1"/>
  <c r="AL278" i="10" s="1"/>
  <c r="AN278" i="10" s="1"/>
  <c r="AI586" i="10"/>
  <c r="E356" i="10"/>
  <c r="E468" i="10" s="1"/>
  <c r="I244" i="10"/>
  <c r="AF280" i="10"/>
  <c r="AG280" i="10" s="1"/>
  <c r="F392" i="10"/>
  <c r="AF300" i="10"/>
  <c r="AG300" i="10" s="1"/>
  <c r="F412" i="10"/>
  <c r="G427" i="10"/>
  <c r="AJ315" i="10"/>
  <c r="AK315" i="10" s="1"/>
  <c r="AL315" i="10" s="1"/>
  <c r="AN315" i="10" s="1"/>
  <c r="I322" i="10"/>
  <c r="E434" i="10"/>
  <c r="AF481" i="10"/>
  <c r="AG481" i="10" s="1"/>
  <c r="F593" i="10"/>
  <c r="R725" i="10"/>
  <c r="Q725" i="10"/>
  <c r="J581" i="10"/>
  <c r="AL581" i="10" s="1"/>
  <c r="AN581" i="10" s="1"/>
  <c r="N469" i="10"/>
  <c r="P469" i="10"/>
  <c r="X516" i="10"/>
  <c r="H628" i="10"/>
  <c r="O628" i="10" s="1"/>
  <c r="AE516" i="10"/>
  <c r="AF169" i="10"/>
  <c r="AG169" i="10" s="1"/>
  <c r="F281" i="10"/>
  <c r="AF164" i="10"/>
  <c r="AG164" i="10" s="1"/>
  <c r="F276" i="10"/>
  <c r="X163" i="10"/>
  <c r="O163" i="10"/>
  <c r="AE163" i="10"/>
  <c r="H275" i="10"/>
  <c r="AJ280" i="10"/>
  <c r="AK280" i="10" s="1"/>
  <c r="AL280" i="10" s="1"/>
  <c r="AN280" i="10" s="1"/>
  <c r="AJ296" i="10"/>
  <c r="AK296" i="10" s="1"/>
  <c r="AL296" i="10" s="1"/>
  <c r="AN296" i="10" s="1"/>
  <c r="AJ309" i="10"/>
  <c r="AK309" i="10" s="1"/>
  <c r="AL309" i="10" s="1"/>
  <c r="AN309" i="10" s="1"/>
  <c r="AJ317" i="10"/>
  <c r="AK317" i="10" s="1"/>
  <c r="AL317" i="10" s="1"/>
  <c r="AN317" i="10" s="1"/>
  <c r="AJ408" i="10"/>
  <c r="AK408" i="10" s="1"/>
  <c r="AJ520" i="10"/>
  <c r="AK520" i="10" s="1"/>
  <c r="AJ531" i="10"/>
  <c r="AK531" i="10" s="1"/>
  <c r="AL531" i="10" s="1"/>
  <c r="AN531" i="10" s="1"/>
  <c r="F377" i="10"/>
  <c r="F444" i="10"/>
  <c r="E371" i="10"/>
  <c r="F372" i="10"/>
  <c r="E401" i="10"/>
  <c r="I289" i="10"/>
  <c r="AF271" i="10"/>
  <c r="AG271" i="10" s="1"/>
  <c r="E355" i="10"/>
  <c r="E467" i="10" s="1"/>
  <c r="I243" i="10"/>
  <c r="AF293" i="10"/>
  <c r="AG293" i="10" s="1"/>
  <c r="F405" i="10"/>
  <c r="I299" i="10"/>
  <c r="E411" i="10"/>
  <c r="AF317" i="10"/>
  <c r="AG317" i="10" s="1"/>
  <c r="F429" i="10"/>
  <c r="G630" i="10"/>
  <c r="AJ518" i="10"/>
  <c r="AK518" i="10" s="1"/>
  <c r="AI598" i="10"/>
  <c r="I306" i="10"/>
  <c r="E418" i="10"/>
  <c r="G655" i="10"/>
  <c r="AJ543" i="10"/>
  <c r="AK543" i="10" s="1"/>
  <c r="I329" i="10"/>
  <c r="E441" i="10"/>
  <c r="E553" i="10" s="1"/>
  <c r="AF252" i="10"/>
  <c r="AG252" i="10" s="1"/>
  <c r="I249" i="10"/>
  <c r="E361" i="10"/>
  <c r="J611" i="10"/>
  <c r="R499" i="10"/>
  <c r="N499" i="10"/>
  <c r="P499" i="10"/>
  <c r="Q379" i="10"/>
  <c r="N379" i="10"/>
  <c r="R264" i="10"/>
  <c r="Q264" i="10"/>
  <c r="R244" i="10"/>
  <c r="S244" i="10" s="1"/>
  <c r="J356" i="10"/>
  <c r="P244" i="10"/>
  <c r="Q244" i="10"/>
  <c r="R283" i="10"/>
  <c r="S283" i="10" s="1"/>
  <c r="J395" i="10"/>
  <c r="N283" i="10"/>
  <c r="AC283" i="10" s="1"/>
  <c r="P283" i="10"/>
  <c r="R267" i="10"/>
  <c r="S267" i="10" s="1"/>
  <c r="N267" i="10"/>
  <c r="AC267" i="10" s="1"/>
  <c r="P267" i="10"/>
  <c r="AC142" i="10"/>
  <c r="X281" i="10"/>
  <c r="H393" i="10"/>
  <c r="O393" i="10" s="1"/>
  <c r="AF171" i="10"/>
  <c r="AG171" i="10" s="1"/>
  <c r="F283" i="10"/>
  <c r="X148" i="10"/>
  <c r="O148" i="10"/>
  <c r="AC148" i="10" s="1"/>
  <c r="H260" i="10"/>
  <c r="AE148" i="10"/>
  <c r="Z81" i="10"/>
  <c r="AA81" i="10"/>
  <c r="AB81" i="10" s="1"/>
  <c r="E373" i="10"/>
  <c r="I261" i="10"/>
  <c r="AF311" i="10"/>
  <c r="AG311" i="10" s="1"/>
  <c r="F423" i="10"/>
  <c r="I325" i="10"/>
  <c r="E437" i="10"/>
  <c r="G553" i="10"/>
  <c r="AJ441" i="10"/>
  <c r="AK441" i="10" s="1"/>
  <c r="AL441" i="10" s="1"/>
  <c r="AN441" i="10" s="1"/>
  <c r="G562" i="10"/>
  <c r="AJ450" i="10"/>
  <c r="AK450" i="10" s="1"/>
  <c r="G624" i="10"/>
  <c r="AJ512" i="10"/>
  <c r="AK512" i="10" s="1"/>
  <c r="AF326" i="10"/>
  <c r="AG326" i="10" s="1"/>
  <c r="F438" i="10"/>
  <c r="E384" i="10"/>
  <c r="I272" i="10"/>
  <c r="G635" i="10"/>
  <c r="AJ523" i="10"/>
  <c r="AK523" i="10" s="1"/>
  <c r="AJ593" i="10"/>
  <c r="AK593" i="10" s="1"/>
  <c r="AH593" i="10"/>
  <c r="AI593" i="10" s="1"/>
  <c r="AF364" i="10"/>
  <c r="AG364" i="10" s="1"/>
  <c r="F476" i="10"/>
  <c r="R560" i="10"/>
  <c r="J672" i="10"/>
  <c r="R672" i="10" s="1"/>
  <c r="N560" i="10"/>
  <c r="P560" i="10"/>
  <c r="N506" i="10"/>
  <c r="P506" i="10"/>
  <c r="P404" i="10"/>
  <c r="N404" i="10"/>
  <c r="AC404" i="10" s="1"/>
  <c r="X388" i="10"/>
  <c r="H500" i="10"/>
  <c r="AE388" i="10"/>
  <c r="X209" i="10"/>
  <c r="O209" i="10"/>
  <c r="AC209" i="10" s="1"/>
  <c r="H321" i="10"/>
  <c r="AF191" i="10"/>
  <c r="AG191" i="10" s="1"/>
  <c r="F303" i="10"/>
  <c r="X188" i="10"/>
  <c r="AE188" i="10"/>
  <c r="O188" i="10"/>
  <c r="AC188" i="10" s="1"/>
  <c r="H300" i="10"/>
  <c r="O300" i="10" s="1"/>
  <c r="AC300" i="10" s="1"/>
  <c r="X184" i="10"/>
  <c r="AE184" i="10"/>
  <c r="O184" i="10"/>
  <c r="AC184" i="10" s="1"/>
  <c r="H296" i="10"/>
  <c r="O296" i="10" s="1"/>
  <c r="AC296" i="10" s="1"/>
  <c r="X181" i="10"/>
  <c r="H293" i="10"/>
  <c r="X293" i="10" s="1"/>
  <c r="O181" i="10"/>
  <c r="AC181" i="10" s="1"/>
  <c r="AE181" i="10"/>
  <c r="AI179" i="10"/>
  <c r="G291" i="10"/>
  <c r="X174" i="10"/>
  <c r="O174" i="10"/>
  <c r="AE174" i="10"/>
  <c r="X151" i="10"/>
  <c r="H263" i="10"/>
  <c r="O151" i="10"/>
  <c r="I142" i="10"/>
  <c r="E254" i="10"/>
  <c r="Z78" i="10"/>
  <c r="AA78" i="10"/>
  <c r="AB78" i="10" s="1"/>
  <c r="AA35" i="10"/>
  <c r="AB35" i="10" s="1"/>
  <c r="Z35" i="10"/>
  <c r="Z34" i="10"/>
  <c r="AA34" i="10"/>
  <c r="AB34" i="10" s="1"/>
  <c r="AL517" i="10"/>
  <c r="AN517" i="10" s="1"/>
  <c r="H727" i="10"/>
  <c r="O727" i="10" s="1"/>
  <c r="R713" i="10"/>
  <c r="H467" i="10"/>
  <c r="AE355" i="10"/>
  <c r="J548" i="10"/>
  <c r="P436" i="10"/>
  <c r="P429" i="10"/>
  <c r="Q429" i="10"/>
  <c r="S429" i="10" s="1"/>
  <c r="R448" i="10"/>
  <c r="P448" i="10"/>
  <c r="AC166" i="10"/>
  <c r="X320" i="10"/>
  <c r="H432" i="10"/>
  <c r="AE320" i="10"/>
  <c r="X265" i="10"/>
  <c r="H377" i="10"/>
  <c r="J414" i="10"/>
  <c r="R302" i="10"/>
  <c r="R326" i="10"/>
  <c r="J438" i="10"/>
  <c r="J384" i="10"/>
  <c r="R272" i="10"/>
  <c r="J408" i="10"/>
  <c r="R296" i="10"/>
  <c r="S296" i="10" s="1"/>
  <c r="N422" i="10"/>
  <c r="P422" i="10"/>
  <c r="R334" i="10"/>
  <c r="J446" i="10"/>
  <c r="Q446" i="10" s="1"/>
  <c r="AF128" i="10"/>
  <c r="AG128" i="10" s="1"/>
  <c r="F240" i="10"/>
  <c r="X210" i="10"/>
  <c r="Z210" i="10" s="1"/>
  <c r="O210" i="10"/>
  <c r="AC210" i="10" s="1"/>
  <c r="X264" i="10"/>
  <c r="AE264" i="10"/>
  <c r="H376" i="10"/>
  <c r="Z49" i="10"/>
  <c r="AA49" i="10"/>
  <c r="J592" i="10"/>
  <c r="R480" i="10"/>
  <c r="AB110" i="10"/>
  <c r="AB77" i="10"/>
  <c r="AB27" i="10"/>
  <c r="N394" i="10"/>
  <c r="R394" i="10"/>
  <c r="Q394" i="10"/>
  <c r="R407" i="10"/>
  <c r="J519" i="10"/>
  <c r="R415" i="10"/>
  <c r="P415" i="10"/>
  <c r="J527" i="10"/>
  <c r="N387" i="10"/>
  <c r="P387" i="10"/>
  <c r="Q387" i="10"/>
  <c r="R364" i="10"/>
  <c r="J476" i="10"/>
  <c r="AL476" i="10" s="1"/>
  <c r="AN476" i="10" s="1"/>
  <c r="Q364" i="10"/>
  <c r="P364" i="10"/>
  <c r="J503" i="10"/>
  <c r="P391" i="10"/>
  <c r="N391" i="10"/>
  <c r="AC391" i="10" s="1"/>
  <c r="X322" i="10"/>
  <c r="Z322" i="10" s="1"/>
  <c r="H434" i="10"/>
  <c r="AE322" i="10"/>
  <c r="X287" i="10"/>
  <c r="H399" i="10"/>
  <c r="AE287" i="10"/>
  <c r="AC163" i="10"/>
  <c r="J423" i="10"/>
  <c r="P423" i="10" s="1"/>
  <c r="R311" i="10"/>
  <c r="S311" i="10" s="1"/>
  <c r="X332" i="10"/>
  <c r="H444" i="10"/>
  <c r="J363" i="10"/>
  <c r="AL363" i="10" s="1"/>
  <c r="AN363" i="10" s="1"/>
  <c r="R251" i="10"/>
  <c r="S251" i="10" s="1"/>
  <c r="R259" i="10"/>
  <c r="S259" i="10" s="1"/>
  <c r="J371" i="10"/>
  <c r="X292" i="10"/>
  <c r="AE292" i="10"/>
  <c r="P366" i="10"/>
  <c r="J478" i="10"/>
  <c r="Q478" i="10" s="1"/>
  <c r="J362" i="10"/>
  <c r="AL362" i="10" s="1"/>
  <c r="AN362" i="10" s="1"/>
  <c r="R250" i="10"/>
  <c r="S250" i="10" s="1"/>
  <c r="J418" i="10"/>
  <c r="R306" i="10"/>
  <c r="J442" i="10"/>
  <c r="P442" i="10" s="1"/>
  <c r="R330" i="10"/>
  <c r="P361" i="10"/>
  <c r="R361" i="10"/>
  <c r="J473" i="10"/>
  <c r="AL473" i="10" s="1"/>
  <c r="AN473" i="10" s="1"/>
  <c r="J369" i="10"/>
  <c r="R257" i="10"/>
  <c r="S257" i="10" s="1"/>
  <c r="R377" i="10"/>
  <c r="P377" i="10"/>
  <c r="Q377" i="10"/>
  <c r="R273" i="10"/>
  <c r="J385" i="10"/>
  <c r="J393" i="10"/>
  <c r="R281" i="10"/>
  <c r="S281" i="10" s="1"/>
  <c r="J409" i="10"/>
  <c r="R297" i="10"/>
  <c r="S297" i="10" s="1"/>
  <c r="J421" i="10"/>
  <c r="R309" i="10"/>
  <c r="S309" i="10" s="1"/>
  <c r="J437" i="10"/>
  <c r="R325" i="10"/>
  <c r="J445" i="10"/>
  <c r="AL445" i="10" s="1"/>
  <c r="AN445" i="10" s="1"/>
  <c r="R333" i="10"/>
  <c r="AE253" i="10"/>
  <c r="X339" i="10"/>
  <c r="AE339" i="10"/>
  <c r="X175" i="10"/>
  <c r="AE175" i="10"/>
  <c r="O175" i="10"/>
  <c r="AC175" i="10" s="1"/>
  <c r="X168" i="10"/>
  <c r="H280" i="10"/>
  <c r="Z18" i="10"/>
  <c r="AA18" i="10"/>
  <c r="AB18" i="10" s="1"/>
  <c r="AA82" i="10"/>
  <c r="AB82" i="10" s="1"/>
  <c r="AB31" i="10"/>
  <c r="AA79" i="10"/>
  <c r="AB79" i="10" s="1"/>
  <c r="N412" i="10"/>
  <c r="S221" i="10"/>
  <c r="S205" i="10"/>
  <c r="N439" i="10"/>
  <c r="AC439" i="10" s="1"/>
  <c r="R439" i="10"/>
  <c r="J551" i="10"/>
  <c r="J396" i="10"/>
  <c r="P396" i="10" s="1"/>
  <c r="R284" i="10"/>
  <c r="S284" i="10" s="1"/>
  <c r="AC196" i="10"/>
  <c r="Q428" i="10"/>
  <c r="S428" i="10" s="1"/>
  <c r="N428" i="10"/>
  <c r="X330" i="10"/>
  <c r="AA330" i="10" s="1"/>
  <c r="AE330" i="10"/>
  <c r="AC227" i="10"/>
  <c r="S213" i="10"/>
  <c r="Q16" i="10"/>
  <c r="Q116" i="10" s="1"/>
  <c r="AG116" i="10"/>
  <c r="X311" i="10"/>
  <c r="H423" i="10"/>
  <c r="I226" i="10"/>
  <c r="Z208" i="10"/>
  <c r="AA208" i="10"/>
  <c r="X185" i="10"/>
  <c r="Z185" i="10" s="1"/>
  <c r="O185" i="10"/>
  <c r="AC185" i="10" s="1"/>
  <c r="X180" i="10"/>
  <c r="AE180" i="10"/>
  <c r="O180" i="10"/>
  <c r="AC180" i="10" s="1"/>
  <c r="X152" i="10"/>
  <c r="AE152" i="10"/>
  <c r="O144" i="10"/>
  <c r="AC144" i="10" s="1"/>
  <c r="AE144" i="10"/>
  <c r="X138" i="10"/>
  <c r="Z138" i="10" s="1"/>
  <c r="H250" i="10"/>
  <c r="X133" i="10"/>
  <c r="Z133" i="10" s="1"/>
  <c r="O133" i="10"/>
  <c r="AC133" i="10" s="1"/>
  <c r="H245" i="10"/>
  <c r="AE133" i="10"/>
  <c r="AD357" i="10"/>
  <c r="L469" i="10"/>
  <c r="L262" i="10"/>
  <c r="AD150" i="10"/>
  <c r="L264" i="10"/>
  <c r="AD152" i="10"/>
  <c r="L266" i="10"/>
  <c r="AD154" i="10"/>
  <c r="L268" i="10"/>
  <c r="AD156" i="10"/>
  <c r="L270" i="10"/>
  <c r="AD158" i="10"/>
  <c r="L272" i="10"/>
  <c r="AD160" i="10"/>
  <c r="L274" i="10"/>
  <c r="AD162" i="10"/>
  <c r="L276" i="10"/>
  <c r="AD164" i="10"/>
  <c r="L278" i="10"/>
  <c r="AD166" i="10"/>
  <c r="L280" i="10"/>
  <c r="AD168" i="10"/>
  <c r="L282" i="10"/>
  <c r="AD170" i="10"/>
  <c r="L286" i="10"/>
  <c r="AD174" i="10"/>
  <c r="L288" i="10"/>
  <c r="AD176" i="10"/>
  <c r="L290" i="10"/>
  <c r="AD178" i="10"/>
  <c r="L404" i="10"/>
  <c r="AD292" i="10"/>
  <c r="L294" i="10"/>
  <c r="AD182" i="10"/>
  <c r="L296" i="10"/>
  <c r="AD184" i="10"/>
  <c r="L298" i="10"/>
  <c r="AD186" i="10"/>
  <c r="L300" i="10"/>
  <c r="AD188" i="10"/>
  <c r="L310" i="10"/>
  <c r="AD198" i="10"/>
  <c r="L536" i="10"/>
  <c r="AD424" i="10"/>
  <c r="M315" i="10"/>
  <c r="AD203" i="10"/>
  <c r="AB71" i="10"/>
  <c r="AB39" i="10"/>
  <c r="AB90" i="10"/>
  <c r="AB44" i="10"/>
  <c r="AB17" i="10"/>
  <c r="Q420" i="10"/>
  <c r="S420" i="10" s="1"/>
  <c r="R420" i="10"/>
  <c r="J532" i="10"/>
  <c r="R316" i="10"/>
  <c r="S316" i="10" s="1"/>
  <c r="J411" i="10"/>
  <c r="J523" i="10" s="1"/>
  <c r="R299" i="10"/>
  <c r="J435" i="10"/>
  <c r="R323" i="10"/>
  <c r="S323" i="10" s="1"/>
  <c r="R331" i="10"/>
  <c r="S331" i="10" s="1"/>
  <c r="J443" i="10"/>
  <c r="R288" i="10"/>
  <c r="J400" i="10"/>
  <c r="AL400" i="10" s="1"/>
  <c r="AN400" i="10" s="1"/>
  <c r="X381" i="10"/>
  <c r="AE381" i="10"/>
  <c r="AC202" i="10"/>
  <c r="H464" i="10"/>
  <c r="H576" i="10" s="1"/>
  <c r="AE352" i="10"/>
  <c r="X297" i="10"/>
  <c r="AE297" i="10"/>
  <c r="AC197" i="10"/>
  <c r="R274" i="10"/>
  <c r="S274" i="10" s="1"/>
  <c r="J386" i="10"/>
  <c r="S222" i="10"/>
  <c r="X336" i="10"/>
  <c r="H448" i="10"/>
  <c r="X222" i="10"/>
  <c r="O222" i="10"/>
  <c r="AC222" i="10" s="1"/>
  <c r="AE222" i="10"/>
  <c r="X298" i="10"/>
  <c r="H410" i="10"/>
  <c r="X173" i="10"/>
  <c r="H285" i="10"/>
  <c r="O285" i="10" s="1"/>
  <c r="AC285" i="10" s="1"/>
  <c r="O173" i="10"/>
  <c r="AC173" i="10" s="1"/>
  <c r="X164" i="10"/>
  <c r="O164" i="10"/>
  <c r="AC164" i="10" s="1"/>
  <c r="X146" i="10"/>
  <c r="AA146" i="10" s="1"/>
  <c r="H258" i="10"/>
  <c r="O146" i="10"/>
  <c r="AC146" i="10" s="1"/>
  <c r="L583" i="10"/>
  <c r="L695" i="10" s="1"/>
  <c r="M255" i="10"/>
  <c r="AD143" i="10"/>
  <c r="M260" i="10"/>
  <c r="M372" i="10" s="1"/>
  <c r="M484" i="10" s="1"/>
  <c r="M596" i="10" s="1"/>
  <c r="M708" i="10" s="1"/>
  <c r="AD148" i="10"/>
  <c r="M302" i="10"/>
  <c r="AD190" i="10"/>
  <c r="M528" i="10"/>
  <c r="L306" i="10"/>
  <c r="AD194" i="10"/>
  <c r="M307" i="10"/>
  <c r="AD195" i="10"/>
  <c r="L329" i="10"/>
  <c r="AD217" i="10"/>
  <c r="L332" i="10"/>
  <c r="AD220" i="10"/>
  <c r="AA25" i="10"/>
  <c r="AB25" i="10" s="1"/>
  <c r="AB88" i="10"/>
  <c r="S148" i="10"/>
  <c r="S164" i="10"/>
  <c r="S138" i="10"/>
  <c r="S211" i="10"/>
  <c r="AC201" i="10"/>
  <c r="AE242" i="10"/>
  <c r="S202" i="10"/>
  <c r="AC157" i="10"/>
  <c r="AC151" i="10"/>
  <c r="S207" i="10"/>
  <c r="S136" i="10"/>
  <c r="AC156" i="10"/>
  <c r="S217" i="10"/>
  <c r="AE220" i="10"/>
  <c r="X219" i="10"/>
  <c r="H331" i="10"/>
  <c r="H319" i="10"/>
  <c r="X203" i="10"/>
  <c r="H315" i="10"/>
  <c r="O315" i="10" s="1"/>
  <c r="AC315" i="10" s="1"/>
  <c r="H309" i="10"/>
  <c r="AE309" i="10" s="1"/>
  <c r="H308" i="10"/>
  <c r="H305" i="10"/>
  <c r="O305" i="10" s="1"/>
  <c r="AC305" i="10" s="1"/>
  <c r="H284" i="10"/>
  <c r="O284" i="10" s="1"/>
  <c r="AC284" i="10" s="1"/>
  <c r="X156" i="10"/>
  <c r="AE156" i="10"/>
  <c r="H252" i="10"/>
  <c r="M247" i="10"/>
  <c r="AD135" i="10"/>
  <c r="L261" i="10"/>
  <c r="AD149" i="10"/>
  <c r="L433" i="10"/>
  <c r="L547" i="10"/>
  <c r="L326" i="10"/>
  <c r="AD214" i="10"/>
  <c r="AA102" i="10"/>
  <c r="AB102" i="10" s="1"/>
  <c r="AB215" i="10"/>
  <c r="AB60" i="10"/>
  <c r="S143" i="10"/>
  <c r="S220" i="10"/>
  <c r="S204" i="10"/>
  <c r="AC200" i="10"/>
  <c r="AC138" i="10"/>
  <c r="X157" i="10"/>
  <c r="AE157" i="10"/>
  <c r="AB36" i="10"/>
  <c r="L246" i="10"/>
  <c r="AD134" i="10"/>
  <c r="M252" i="10"/>
  <c r="AD140" i="10"/>
  <c r="L539" i="10"/>
  <c r="L318" i="10"/>
  <c r="AD206" i="10"/>
  <c r="M323" i="10"/>
  <c r="AD211" i="10"/>
  <c r="L333" i="10"/>
  <c r="AD221" i="10"/>
  <c r="L336" i="10"/>
  <c r="AD224" i="10"/>
  <c r="AC192" i="10"/>
  <c r="M355" i="10"/>
  <c r="AD243" i="10"/>
  <c r="L365" i="10"/>
  <c r="L477" i="10" s="1"/>
  <c r="AD253" i="10"/>
  <c r="L525" i="10"/>
  <c r="AD413" i="10"/>
  <c r="L303" i="10"/>
  <c r="AD191" i="10"/>
  <c r="L644" i="10"/>
  <c r="L535" i="10"/>
  <c r="L314" i="10"/>
  <c r="AD202" i="10"/>
  <c r="L540" i="10"/>
  <c r="AD428" i="10"/>
  <c r="L655" i="10"/>
  <c r="L767" i="10" s="1"/>
  <c r="L322" i="10"/>
  <c r="AD210" i="10"/>
  <c r="L660" i="10"/>
  <c r="AD548" i="10"/>
  <c r="L551" i="10"/>
  <c r="L331" i="10"/>
  <c r="AD219" i="10"/>
  <c r="L335" i="10"/>
  <c r="AD223" i="10"/>
  <c r="L339" i="10"/>
  <c r="AD227" i="10"/>
  <c r="L476" i="10"/>
  <c r="L369" i="10"/>
  <c r="AD369" i="10" s="1"/>
  <c r="AD257" i="10"/>
  <c r="M267" i="10"/>
  <c r="AD267" i="10" s="1"/>
  <c r="AD155" i="10"/>
  <c r="M271" i="10"/>
  <c r="AD271" i="10" s="1"/>
  <c r="AD159" i="10"/>
  <c r="M275" i="10"/>
  <c r="AD275" i="10" s="1"/>
  <c r="AD163" i="10"/>
  <c r="M279" i="10"/>
  <c r="AD279" i="10" s="1"/>
  <c r="AD167" i="10"/>
  <c r="M283" i="10"/>
  <c r="AD283" i="10" s="1"/>
  <c r="AD171" i="10"/>
  <c r="M287" i="10"/>
  <c r="AD287" i="10" s="1"/>
  <c r="AD175" i="10"/>
  <c r="M291" i="10"/>
  <c r="AD291" i="10" s="1"/>
  <c r="AD179" i="10"/>
  <c r="M295" i="10"/>
  <c r="AD295" i="10" s="1"/>
  <c r="AD183" i="10"/>
  <c r="M299" i="10"/>
  <c r="AD299" i="10" s="1"/>
  <c r="AD187" i="10"/>
  <c r="M311" i="10"/>
  <c r="AD199" i="10"/>
  <c r="M319" i="10"/>
  <c r="AD207" i="10"/>
  <c r="M327" i="10"/>
  <c r="AD215" i="10"/>
  <c r="L330" i="10"/>
  <c r="AD218" i="10"/>
  <c r="L334" i="10"/>
  <c r="AD222" i="10"/>
  <c r="L338" i="10"/>
  <c r="AD226" i="10"/>
  <c r="AD353" i="10"/>
  <c r="J353" i="11"/>
  <c r="N291" i="11"/>
  <c r="AC291" i="11" s="1"/>
  <c r="Q291" i="11"/>
  <c r="P291" i="11"/>
  <c r="R291" i="11"/>
  <c r="S291" i="11" s="1"/>
  <c r="Z78" i="11"/>
  <c r="AA78" i="11"/>
  <c r="Q78" i="11" s="1"/>
  <c r="E398" i="11"/>
  <c r="I398" i="11" s="1"/>
  <c r="I336" i="11"/>
  <c r="Q372" i="11"/>
  <c r="J434" i="11"/>
  <c r="N372" i="11"/>
  <c r="AC372" i="11" s="1"/>
  <c r="P372" i="11"/>
  <c r="AF217" i="11"/>
  <c r="AG217" i="11" s="1"/>
  <c r="F279" i="11"/>
  <c r="S395" i="11"/>
  <c r="S400" i="11"/>
  <c r="H392" i="11"/>
  <c r="X351" i="11"/>
  <c r="H413" i="11"/>
  <c r="AE351" i="11"/>
  <c r="X350" i="11"/>
  <c r="H412" i="11"/>
  <c r="X395" i="11"/>
  <c r="AE395" i="11"/>
  <c r="Q357" i="11"/>
  <c r="R357" i="11"/>
  <c r="J419" i="11"/>
  <c r="N357" i="11"/>
  <c r="AC357" i="11" s="1"/>
  <c r="P431" i="11"/>
  <c r="N431" i="11"/>
  <c r="AC431" i="11" s="1"/>
  <c r="R431" i="11"/>
  <c r="S431" i="11" s="1"/>
  <c r="Q431" i="11"/>
  <c r="AE330" i="11"/>
  <c r="AF331" i="11"/>
  <c r="AG331" i="11" s="1"/>
  <c r="F393" i="11"/>
  <c r="AF393" i="11" s="1"/>
  <c r="AG393" i="11" s="1"/>
  <c r="AF305" i="11"/>
  <c r="AG305" i="11" s="1"/>
  <c r="F367" i="11"/>
  <c r="AF292" i="11"/>
  <c r="AG292" i="11" s="1"/>
  <c r="F354" i="11"/>
  <c r="AF301" i="11"/>
  <c r="AG301" i="11" s="1"/>
  <c r="F363" i="11"/>
  <c r="R360" i="11"/>
  <c r="J422" i="11"/>
  <c r="Q360" i="11"/>
  <c r="S360" i="11" s="1"/>
  <c r="N360" i="11"/>
  <c r="AC360" i="11" s="1"/>
  <c r="N293" i="11"/>
  <c r="AC293" i="11" s="1"/>
  <c r="R293" i="11"/>
  <c r="Q293" i="11"/>
  <c r="J355" i="11"/>
  <c r="AF210" i="11"/>
  <c r="AG210" i="11" s="1"/>
  <c r="F272" i="11"/>
  <c r="X309" i="11"/>
  <c r="AE309" i="11"/>
  <c r="H371" i="11"/>
  <c r="AF247" i="11"/>
  <c r="AG247" i="11" s="1"/>
  <c r="F309" i="11"/>
  <c r="P309" i="11"/>
  <c r="N309" i="11"/>
  <c r="AC309" i="11" s="1"/>
  <c r="R309" i="11"/>
  <c r="J371" i="11"/>
  <c r="AF368" i="11"/>
  <c r="AG368" i="11" s="1"/>
  <c r="F430" i="11"/>
  <c r="AF430" i="11" s="1"/>
  <c r="AG430" i="11" s="1"/>
  <c r="AF343" i="11"/>
  <c r="AG343" i="11" s="1"/>
  <c r="F405" i="11"/>
  <c r="AF405" i="11" s="1"/>
  <c r="AG405" i="11" s="1"/>
  <c r="Q405" i="11"/>
  <c r="P405" i="11"/>
  <c r="AF311" i="11"/>
  <c r="AG311" i="11" s="1"/>
  <c r="F373" i="11"/>
  <c r="X298" i="11"/>
  <c r="AE298" i="11"/>
  <c r="H360" i="11"/>
  <c r="R396" i="11"/>
  <c r="X342" i="11"/>
  <c r="AE342" i="11"/>
  <c r="H404" i="11"/>
  <c r="AF375" i="11"/>
  <c r="AG375" i="11" s="1"/>
  <c r="F437" i="11"/>
  <c r="AF437" i="11" s="1"/>
  <c r="AG437" i="11" s="1"/>
  <c r="X435" i="11"/>
  <c r="AE435" i="11"/>
  <c r="R435" i="11"/>
  <c r="Q435" i="11"/>
  <c r="R372" i="11"/>
  <c r="S372" i="11" s="1"/>
  <c r="S295" i="11"/>
  <c r="X372" i="11"/>
  <c r="H434" i="11"/>
  <c r="AE372" i="11"/>
  <c r="X292" i="11"/>
  <c r="H354" i="11"/>
  <c r="X284" i="11"/>
  <c r="AE284" i="11"/>
  <c r="H346" i="11"/>
  <c r="P367" i="11"/>
  <c r="Q367" i="11"/>
  <c r="J429" i="11"/>
  <c r="R347" i="11"/>
  <c r="J409" i="11"/>
  <c r="P347" i="11"/>
  <c r="N347" i="11"/>
  <c r="AC347" i="11" s="1"/>
  <c r="AF246" i="11"/>
  <c r="AG246" i="11" s="1"/>
  <c r="F308" i="11"/>
  <c r="R234" i="11"/>
  <c r="N234" i="11"/>
  <c r="AC234" i="11" s="1"/>
  <c r="P234" i="11"/>
  <c r="Q234" i="11"/>
  <c r="J296" i="11"/>
  <c r="X276" i="11"/>
  <c r="AE276" i="11"/>
  <c r="H338" i="11"/>
  <c r="P299" i="11"/>
  <c r="N299" i="11"/>
  <c r="AC299" i="11" s="1"/>
  <c r="R299" i="11"/>
  <c r="J361" i="11"/>
  <c r="Q299" i="11"/>
  <c r="P229" i="11"/>
  <c r="R229" i="11"/>
  <c r="Q229" i="11"/>
  <c r="Q306" i="11"/>
  <c r="R306" i="11"/>
  <c r="S306" i="11" s="1"/>
  <c r="J368" i="11"/>
  <c r="P306" i="11"/>
  <c r="N306" i="11"/>
  <c r="AC306" i="11" s="1"/>
  <c r="AF186" i="11"/>
  <c r="AG186" i="11" s="1"/>
  <c r="F248" i="11"/>
  <c r="AF160" i="11"/>
  <c r="AG160" i="11" s="1"/>
  <c r="F222" i="11"/>
  <c r="E347" i="11"/>
  <c r="I285" i="11"/>
  <c r="AF150" i="11"/>
  <c r="AG150" i="11" s="1"/>
  <c r="F212" i="11"/>
  <c r="E210" i="11"/>
  <c r="I148" i="11"/>
  <c r="E153" i="11"/>
  <c r="I91" i="11"/>
  <c r="E236" i="11"/>
  <c r="I174" i="11"/>
  <c r="AF357" i="11"/>
  <c r="AG357" i="11" s="1"/>
  <c r="F419" i="11"/>
  <c r="AF419" i="11" s="1"/>
  <c r="AG419" i="11" s="1"/>
  <c r="X375" i="11"/>
  <c r="H437" i="11"/>
  <c r="AB414" i="11"/>
  <c r="N405" i="11"/>
  <c r="AC405" i="11" s="1"/>
  <c r="P435" i="11"/>
  <c r="R405" i="11"/>
  <c r="AF361" i="11"/>
  <c r="AG361" i="11" s="1"/>
  <c r="F423" i="11"/>
  <c r="AF423" i="11" s="1"/>
  <c r="AG423" i="11" s="1"/>
  <c r="I290" i="11"/>
  <c r="P328" i="11"/>
  <c r="J390" i="11"/>
  <c r="R328" i="11"/>
  <c r="S328" i="11" s="1"/>
  <c r="N328" i="11"/>
  <c r="AC328" i="11" s="1"/>
  <c r="AE292" i="11"/>
  <c r="Q416" i="11"/>
  <c r="S416" i="11" s="1"/>
  <c r="R416" i="11"/>
  <c r="N416" i="11"/>
  <c r="AC416" i="11" s="1"/>
  <c r="X367" i="11"/>
  <c r="AE367" i="11"/>
  <c r="H429" i="11"/>
  <c r="X333" i="11"/>
  <c r="AE333" i="11"/>
  <c r="P374" i="11"/>
  <c r="R374" i="11"/>
  <c r="Q374" i="11"/>
  <c r="J436" i="11"/>
  <c r="Q351" i="11"/>
  <c r="R351" i="11"/>
  <c r="J413" i="11"/>
  <c r="N351" i="11"/>
  <c r="AC351" i="11" s="1"/>
  <c r="N229" i="11"/>
  <c r="AC229" i="11" s="1"/>
  <c r="Q373" i="11"/>
  <c r="N373" i="11"/>
  <c r="AC373" i="11" s="1"/>
  <c r="R373" i="11"/>
  <c r="I216" i="11"/>
  <c r="E278" i="11"/>
  <c r="X310" i="11"/>
  <c r="AE310" i="11"/>
  <c r="X219" i="11"/>
  <c r="AE219" i="11"/>
  <c r="H281" i="11"/>
  <c r="AF245" i="11"/>
  <c r="AG245" i="11" s="1"/>
  <c r="F307" i="11"/>
  <c r="E343" i="11"/>
  <c r="I281" i="11"/>
  <c r="E341" i="11"/>
  <c r="I279" i="11"/>
  <c r="S339" i="11"/>
  <c r="S432" i="11"/>
  <c r="S310" i="11"/>
  <c r="S292" i="11"/>
  <c r="X234" i="11"/>
  <c r="AE234" i="11"/>
  <c r="J366" i="11"/>
  <c r="P304" i="11"/>
  <c r="N304" i="11"/>
  <c r="AC304" i="11" s="1"/>
  <c r="P221" i="11"/>
  <c r="R221" i="11"/>
  <c r="N221" i="11"/>
  <c r="AC221" i="11" s="1"/>
  <c r="R300" i="11"/>
  <c r="N300" i="11"/>
  <c r="AC300" i="11" s="1"/>
  <c r="AF178" i="11"/>
  <c r="AG178" i="11" s="1"/>
  <c r="F240" i="11"/>
  <c r="I204" i="11"/>
  <c r="E266" i="11"/>
  <c r="E226" i="11"/>
  <c r="I164" i="11"/>
  <c r="X150" i="11"/>
  <c r="H212" i="11"/>
  <c r="AE150" i="11"/>
  <c r="AF84" i="11"/>
  <c r="AG84" i="11" s="1"/>
  <c r="F146" i="11"/>
  <c r="Q84" i="11"/>
  <c r="N84" i="11"/>
  <c r="AC84" i="11" s="1"/>
  <c r="R84" i="11"/>
  <c r="S84" i="11" s="1"/>
  <c r="J146" i="11"/>
  <c r="P84" i="11"/>
  <c r="AF104" i="11"/>
  <c r="AG104" i="11" s="1"/>
  <c r="F166" i="11"/>
  <c r="P104" i="11"/>
  <c r="Q104" i="11"/>
  <c r="N104" i="11"/>
  <c r="AC104" i="11" s="1"/>
  <c r="R104" i="11"/>
  <c r="S104" i="11" s="1"/>
  <c r="J166" i="11"/>
  <c r="AE402" i="11"/>
  <c r="AE421" i="11"/>
  <c r="AB356" i="11"/>
  <c r="AE353" i="11"/>
  <c r="Q350" i="11"/>
  <c r="AE362" i="11"/>
  <c r="Q370" i="11"/>
  <c r="S370" i="11" s="1"/>
  <c r="Q304" i="11"/>
  <c r="S304" i="11" s="1"/>
  <c r="P289" i="11"/>
  <c r="N289" i="11"/>
  <c r="AC289" i="11" s="1"/>
  <c r="Q289" i="11"/>
  <c r="S289" i="11" s="1"/>
  <c r="Q312" i="11"/>
  <c r="N312" i="11"/>
  <c r="AC312" i="11" s="1"/>
  <c r="R312" i="11"/>
  <c r="X220" i="11"/>
  <c r="AE220" i="11"/>
  <c r="X313" i="11"/>
  <c r="AE313" i="11"/>
  <c r="J284" i="11"/>
  <c r="P222" i="11"/>
  <c r="AF169" i="11"/>
  <c r="AG169" i="11" s="1"/>
  <c r="F231" i="11"/>
  <c r="X240" i="11"/>
  <c r="H302" i="11"/>
  <c r="E145" i="11"/>
  <c r="I83" i="11"/>
  <c r="E301" i="11"/>
  <c r="I239" i="11"/>
  <c r="AB283" i="11"/>
  <c r="S335" i="11"/>
  <c r="S427" i="11"/>
  <c r="AB305" i="11"/>
  <c r="AB294" i="11"/>
  <c r="AB306" i="11"/>
  <c r="AB251" i="11"/>
  <c r="AB295" i="11"/>
  <c r="AE283" i="11"/>
  <c r="F300" i="11"/>
  <c r="H332" i="11"/>
  <c r="AE311" i="11"/>
  <c r="P292" i="11"/>
  <c r="Q292" i="11"/>
  <c r="X230" i="11"/>
  <c r="AE230" i="11"/>
  <c r="J283" i="11"/>
  <c r="R214" i="11"/>
  <c r="N214" i="11"/>
  <c r="AC214" i="11" s="1"/>
  <c r="P205" i="11"/>
  <c r="R205" i="11"/>
  <c r="R209" i="11"/>
  <c r="Q209" i="11"/>
  <c r="X169" i="11"/>
  <c r="Z169" i="11" s="1"/>
  <c r="H231" i="11"/>
  <c r="AE169" i="11"/>
  <c r="X161" i="11"/>
  <c r="AE161" i="11"/>
  <c r="H223" i="11"/>
  <c r="X157" i="11"/>
  <c r="Z157" i="11" s="1"/>
  <c r="AE157" i="11"/>
  <c r="X250" i="11"/>
  <c r="H312" i="11"/>
  <c r="AE250" i="11"/>
  <c r="X248" i="11"/>
  <c r="AE248" i="11"/>
  <c r="Q154" i="11"/>
  <c r="J216" i="11"/>
  <c r="N154" i="11"/>
  <c r="AC154" i="11" s="1"/>
  <c r="P154" i="11"/>
  <c r="P150" i="11"/>
  <c r="R150" i="11"/>
  <c r="J212" i="11"/>
  <c r="I149" i="11"/>
  <c r="E211" i="11"/>
  <c r="AF92" i="11"/>
  <c r="AG92" i="11" s="1"/>
  <c r="F154" i="11"/>
  <c r="Q92" i="11"/>
  <c r="N92" i="11"/>
  <c r="AC92" i="11" s="1"/>
  <c r="R92" i="11"/>
  <c r="X99" i="11"/>
  <c r="AE99" i="11"/>
  <c r="I109" i="11"/>
  <c r="E171" i="11"/>
  <c r="AB101" i="11"/>
  <c r="AB127" i="11"/>
  <c r="X179" i="11"/>
  <c r="H241" i="11"/>
  <c r="E205" i="11"/>
  <c r="I143" i="11"/>
  <c r="F144" i="11"/>
  <c r="AF82" i="11"/>
  <c r="AG82" i="11" s="1"/>
  <c r="P82" i="11"/>
  <c r="Q82" i="11"/>
  <c r="J144" i="11"/>
  <c r="R82" i="11"/>
  <c r="N82" i="11"/>
  <c r="AC82" i="11" s="1"/>
  <c r="X83" i="11"/>
  <c r="H145" i="11"/>
  <c r="AE83" i="11"/>
  <c r="I90" i="11"/>
  <c r="E152" i="11"/>
  <c r="X91" i="11"/>
  <c r="H153" i="11"/>
  <c r="R94" i="11"/>
  <c r="N94" i="11"/>
  <c r="AC94" i="11" s="1"/>
  <c r="J156" i="11"/>
  <c r="P94" i="11"/>
  <c r="I97" i="11"/>
  <c r="E159" i="11"/>
  <c r="X103" i="11"/>
  <c r="AE103" i="11"/>
  <c r="Q108" i="11"/>
  <c r="S108" i="11" s="1"/>
  <c r="N108" i="11"/>
  <c r="AC108" i="11" s="1"/>
  <c r="J170" i="11"/>
  <c r="R108" i="11"/>
  <c r="E176" i="11"/>
  <c r="I114" i="11"/>
  <c r="X122" i="11"/>
  <c r="Z122" i="11" s="1"/>
  <c r="H184" i="11"/>
  <c r="AE122" i="11"/>
  <c r="M142" i="11"/>
  <c r="AD80" i="11"/>
  <c r="L268" i="11"/>
  <c r="M146" i="11"/>
  <c r="AD84" i="11"/>
  <c r="L272" i="11"/>
  <c r="M150" i="11"/>
  <c r="AD88" i="11"/>
  <c r="L276" i="11"/>
  <c r="M154" i="11"/>
  <c r="AD92" i="11"/>
  <c r="L280" i="11"/>
  <c r="AD218" i="11"/>
  <c r="L284" i="11"/>
  <c r="AD222" i="11"/>
  <c r="M411" i="11"/>
  <c r="AD411" i="11" s="1"/>
  <c r="AD349" i="11"/>
  <c r="L231" i="11"/>
  <c r="AD169" i="11"/>
  <c r="L235" i="11"/>
  <c r="AD173" i="11"/>
  <c r="L239" i="11"/>
  <c r="AD177" i="11"/>
  <c r="L243" i="11"/>
  <c r="AD181" i="11"/>
  <c r="L247" i="11"/>
  <c r="AD185" i="11"/>
  <c r="L435" i="11"/>
  <c r="AD435" i="11" s="1"/>
  <c r="AD373" i="11"/>
  <c r="AE221" i="11"/>
  <c r="AE295" i="11"/>
  <c r="Q251" i="11"/>
  <c r="P225" i="11"/>
  <c r="J282" i="11"/>
  <c r="Q231" i="11"/>
  <c r="AB116" i="11"/>
  <c r="AB124" i="11"/>
  <c r="AB100" i="11"/>
  <c r="R173" i="11"/>
  <c r="Q177" i="11"/>
  <c r="S177" i="11" s="1"/>
  <c r="P181" i="11"/>
  <c r="Q235" i="11"/>
  <c r="Q243" i="11"/>
  <c r="R142" i="11"/>
  <c r="S142" i="11" s="1"/>
  <c r="R189" i="11"/>
  <c r="R162" i="11"/>
  <c r="Q158" i="11"/>
  <c r="J239" i="11"/>
  <c r="X175" i="11"/>
  <c r="H237" i="11"/>
  <c r="X143" i="11"/>
  <c r="H205" i="11"/>
  <c r="E141" i="11"/>
  <c r="I79" i="11"/>
  <c r="X86" i="11"/>
  <c r="Z86" i="11" s="1"/>
  <c r="H148" i="11"/>
  <c r="AE86" i="11"/>
  <c r="F151" i="11"/>
  <c r="AF89" i="11"/>
  <c r="AG89" i="11" s="1"/>
  <c r="P89" i="11"/>
  <c r="R89" i="11"/>
  <c r="J151" i="11"/>
  <c r="P96" i="11"/>
  <c r="Q96" i="11"/>
  <c r="S96" i="11" s="1"/>
  <c r="N96" i="11"/>
  <c r="AC96" i="11" s="1"/>
  <c r="I101" i="11"/>
  <c r="E163" i="11"/>
  <c r="S297" i="11"/>
  <c r="S223" i="11"/>
  <c r="S217" i="11"/>
  <c r="AB84" i="11"/>
  <c r="J224" i="11"/>
  <c r="AE164" i="11"/>
  <c r="AB81" i="11"/>
  <c r="AE156" i="11"/>
  <c r="AB85" i="11"/>
  <c r="AB117" i="11"/>
  <c r="AB108" i="11"/>
  <c r="Q173" i="11"/>
  <c r="S164" i="11"/>
  <c r="S176" i="11"/>
  <c r="S148" i="11"/>
  <c r="R185" i="11"/>
  <c r="S237" i="11"/>
  <c r="X151" i="11"/>
  <c r="H213" i="11"/>
  <c r="Q94" i="11"/>
  <c r="Q89" i="11"/>
  <c r="S89" i="11" s="1"/>
  <c r="AF78" i="11"/>
  <c r="AG78" i="11" s="1"/>
  <c r="F140" i="11"/>
  <c r="H140" i="11"/>
  <c r="AE78" i="11"/>
  <c r="X79" i="11"/>
  <c r="H141" i="11"/>
  <c r="E209" i="11"/>
  <c r="I147" i="11"/>
  <c r="Q100" i="11"/>
  <c r="N100" i="11"/>
  <c r="AC100" i="11" s="1"/>
  <c r="R100" i="11"/>
  <c r="I105" i="11"/>
  <c r="E167" i="11"/>
  <c r="X113" i="11"/>
  <c r="AE113" i="11"/>
  <c r="X115" i="11"/>
  <c r="AE115" i="11"/>
  <c r="X118" i="11"/>
  <c r="Z118" i="11" s="1"/>
  <c r="H180" i="11"/>
  <c r="M140" i="11"/>
  <c r="M128" i="11"/>
  <c r="AD78" i="11"/>
  <c r="L267" i="11"/>
  <c r="AD205" i="11"/>
  <c r="L271" i="11"/>
  <c r="AD209" i="11"/>
  <c r="L275" i="11"/>
  <c r="AD213" i="11"/>
  <c r="L279" i="11"/>
  <c r="AD217" i="11"/>
  <c r="L283" i="11"/>
  <c r="AD221" i="11"/>
  <c r="L292" i="11"/>
  <c r="AD230" i="11"/>
  <c r="H211" i="11"/>
  <c r="S116" i="11"/>
  <c r="Q66" i="11"/>
  <c r="L264" i="11"/>
  <c r="AD265" i="11"/>
  <c r="L327" i="11"/>
  <c r="L266" i="11"/>
  <c r="M144" i="11"/>
  <c r="AD82" i="11"/>
  <c r="L270" i="11"/>
  <c r="M148" i="11"/>
  <c r="AD86" i="11"/>
  <c r="L274" i="11"/>
  <c r="M152" i="11"/>
  <c r="AD90" i="11"/>
  <c r="L278" i="11"/>
  <c r="L282" i="11"/>
  <c r="AD220" i="11"/>
  <c r="L286" i="11"/>
  <c r="AD224" i="11"/>
  <c r="M288" i="11"/>
  <c r="AD226" i="11"/>
  <c r="AG66" i="11"/>
  <c r="Z54" i="11"/>
  <c r="AA54" i="11"/>
  <c r="Z52" i="11"/>
  <c r="AA52" i="11"/>
  <c r="AB52" i="11" s="1"/>
  <c r="Z50" i="11"/>
  <c r="AA50" i="11"/>
  <c r="Z48" i="11"/>
  <c r="AA48" i="11"/>
  <c r="AB48" i="11" s="1"/>
  <c r="Z46" i="11"/>
  <c r="AA46" i="11"/>
  <c r="Z44" i="11"/>
  <c r="AA44" i="11"/>
  <c r="AB44" i="11" s="1"/>
  <c r="Z42" i="11"/>
  <c r="AA42" i="11"/>
  <c r="Z40" i="11"/>
  <c r="AA40" i="11"/>
  <c r="AB40" i="11" s="1"/>
  <c r="Z38" i="11"/>
  <c r="AA38" i="11"/>
  <c r="Z36" i="11"/>
  <c r="AA36" i="11"/>
  <c r="AB36" i="11" s="1"/>
  <c r="Z34" i="11"/>
  <c r="AA34" i="11"/>
  <c r="Z32" i="11"/>
  <c r="AA32" i="11"/>
  <c r="AB32" i="11" s="1"/>
  <c r="Z30" i="11"/>
  <c r="AA30" i="11"/>
  <c r="R16" i="11"/>
  <c r="R66" i="11" s="1"/>
  <c r="L190" i="11"/>
  <c r="AD269" i="11"/>
  <c r="L331" i="11"/>
  <c r="AD273" i="11"/>
  <c r="L335" i="11"/>
  <c r="AD277" i="11"/>
  <c r="L339" i="11"/>
  <c r="L343" i="11"/>
  <c r="AD281" i="11"/>
  <c r="L347" i="11"/>
  <c r="AD285" i="11"/>
  <c r="AN352" i="10"/>
  <c r="I630" i="10"/>
  <c r="E742" i="10"/>
  <c r="AN464" i="10"/>
  <c r="I735" i="10"/>
  <c r="E746" i="10"/>
  <c r="I634" i="10"/>
  <c r="I240" i="10"/>
  <c r="F743" i="10"/>
  <c r="AF743" i="10" s="1"/>
  <c r="AG743" i="10" s="1"/>
  <c r="F737" i="10"/>
  <c r="AF737" i="10" s="1"/>
  <c r="AG737" i="10" s="1"/>
  <c r="AB386" i="10"/>
  <c r="I518" i="10"/>
  <c r="I522" i="10"/>
  <c r="AH706" i="10"/>
  <c r="AI706" i="10" s="1"/>
  <c r="AH693" i="10"/>
  <c r="AI693" i="10" s="1"/>
  <c r="AJ585" i="10"/>
  <c r="AK585" i="10" s="1"/>
  <c r="G697" i="10"/>
  <c r="AH672" i="10"/>
  <c r="AI672" i="10" s="1"/>
  <c r="G480" i="10"/>
  <c r="AI368" i="10"/>
  <c r="F605" i="10"/>
  <c r="AJ672" i="10"/>
  <c r="AK672" i="10" s="1"/>
  <c r="AJ734" i="10"/>
  <c r="AK734" i="10" s="1"/>
  <c r="AH734" i="10"/>
  <c r="AI734" i="10" s="1"/>
  <c r="I355" i="10"/>
  <c r="G764" i="10"/>
  <c r="AH622" i="10"/>
  <c r="AI622" i="10" s="1"/>
  <c r="AJ622" i="10"/>
  <c r="AK622" i="10" s="1"/>
  <c r="AJ606" i="10"/>
  <c r="AK606" i="10" s="1"/>
  <c r="G718" i="10"/>
  <c r="AH606" i="10"/>
  <c r="AI606" i="10" s="1"/>
  <c r="AF402" i="10"/>
  <c r="AG402" i="10" s="1"/>
  <c r="F514" i="10"/>
  <c r="AI611" i="10"/>
  <c r="AJ611" i="10"/>
  <c r="AK611" i="10" s="1"/>
  <c r="G723" i="10"/>
  <c r="E764" i="10"/>
  <c r="F784" i="10"/>
  <c r="AF784" i="10" s="1"/>
  <c r="AG784" i="10" s="1"/>
  <c r="F770" i="10"/>
  <c r="AF770" i="10" s="1"/>
  <c r="AG770" i="10" s="1"/>
  <c r="F749" i="10"/>
  <c r="AF749" i="10" s="1"/>
  <c r="AG749" i="10" s="1"/>
  <c r="I705" i="10"/>
  <c r="S522" i="10"/>
  <c r="E738" i="10"/>
  <c r="E731" i="10"/>
  <c r="F739" i="10"/>
  <c r="AF739" i="10" s="1"/>
  <c r="AG739" i="10" s="1"/>
  <c r="F732" i="10"/>
  <c r="AF732" i="10" s="1"/>
  <c r="AG732" i="10" s="1"/>
  <c r="E712" i="10"/>
  <c r="F734" i="10"/>
  <c r="AF734" i="10" s="1"/>
  <c r="AG734" i="10" s="1"/>
  <c r="E710" i="10"/>
  <c r="AB391" i="10"/>
  <c r="AB276" i="10"/>
  <c r="AB247" i="10"/>
  <c r="AH585" i="10"/>
  <c r="AI585" i="10" s="1"/>
  <c r="I529" i="10"/>
  <c r="E641" i="10"/>
  <c r="AF376" i="10"/>
  <c r="AG376" i="10" s="1"/>
  <c r="G583" i="10"/>
  <c r="AH471" i="10"/>
  <c r="AI471" i="10" s="1"/>
  <c r="G433" i="10"/>
  <c r="AJ321" i="10"/>
  <c r="AK321" i="10" s="1"/>
  <c r="AL321" i="10" s="1"/>
  <c r="AN321" i="10" s="1"/>
  <c r="G501" i="10"/>
  <c r="AJ389" i="10"/>
  <c r="AK389" i="10" s="1"/>
  <c r="AL389" i="10" s="1"/>
  <c r="AN389" i="10" s="1"/>
  <c r="AF283" i="10"/>
  <c r="AG283" i="10" s="1"/>
  <c r="F395" i="10"/>
  <c r="G532" i="10"/>
  <c r="AJ420" i="10"/>
  <c r="AK420" i="10" s="1"/>
  <c r="AL420" i="10" s="1"/>
  <c r="AN420" i="10" s="1"/>
  <c r="G554" i="10"/>
  <c r="AJ442" i="10"/>
  <c r="AK442" i="10" s="1"/>
  <c r="I335" i="10"/>
  <c r="E447" i="10"/>
  <c r="G514" i="10"/>
  <c r="AJ402" i="10"/>
  <c r="AK402" i="10" s="1"/>
  <c r="AL402" i="10" s="1"/>
  <c r="AN402" i="10" s="1"/>
  <c r="AI578" i="10"/>
  <c r="G639" i="10"/>
  <c r="AJ527" i="10"/>
  <c r="AK527" i="10" s="1"/>
  <c r="AL527" i="10" s="1"/>
  <c r="AN527" i="10" s="1"/>
  <c r="G447" i="10"/>
  <c r="AJ335" i="10"/>
  <c r="AK335" i="10" s="1"/>
  <c r="AL335" i="10" s="1"/>
  <c r="AN335" i="10" s="1"/>
  <c r="J693" i="10"/>
  <c r="P581" i="10"/>
  <c r="Q581" i="10"/>
  <c r="N581" i="10"/>
  <c r="R581" i="10"/>
  <c r="X270" i="10"/>
  <c r="Z270" i="10" s="1"/>
  <c r="AE270" i="10"/>
  <c r="H382" i="10"/>
  <c r="O270" i="10"/>
  <c r="X259" i="10"/>
  <c r="H371" i="10"/>
  <c r="AE259" i="10"/>
  <c r="AF225" i="10"/>
  <c r="AG225" i="10" s="1"/>
  <c r="F337" i="10"/>
  <c r="X221" i="10"/>
  <c r="Z221" i="10" s="1"/>
  <c r="H333" i="10"/>
  <c r="O221" i="10"/>
  <c r="AC221" i="10" s="1"/>
  <c r="I219" i="10"/>
  <c r="E331" i="10"/>
  <c r="X204" i="10"/>
  <c r="H316" i="10"/>
  <c r="O204" i="10"/>
  <c r="AC204" i="10" s="1"/>
  <c r="AE204" i="10"/>
  <c r="AF198" i="10"/>
  <c r="AG198" i="10" s="1"/>
  <c r="F310" i="10"/>
  <c r="X309" i="10"/>
  <c r="H421" i="10"/>
  <c r="X195" i="10"/>
  <c r="H307" i="10"/>
  <c r="O195" i="10"/>
  <c r="AC195" i="10" s="1"/>
  <c r="AE195" i="10"/>
  <c r="AF194" i="10"/>
  <c r="AG194" i="10" s="1"/>
  <c r="F306" i="10"/>
  <c r="X305" i="10"/>
  <c r="I189" i="10"/>
  <c r="E301" i="10"/>
  <c r="AI576" i="10"/>
  <c r="AJ576" i="10" s="1"/>
  <c r="AK576" i="10" s="1"/>
  <c r="AL576" i="10" s="1"/>
  <c r="I423" i="10"/>
  <c r="E560" i="10"/>
  <c r="AF279" i="10"/>
  <c r="AG279" i="10" s="1"/>
  <c r="F391" i="10"/>
  <c r="G522" i="10"/>
  <c r="AJ410" i="10"/>
  <c r="AK410" i="10" s="1"/>
  <c r="AL410" i="10" s="1"/>
  <c r="AN410" i="10" s="1"/>
  <c r="G414" i="10"/>
  <c r="AJ302" i="10"/>
  <c r="AK302" i="10" s="1"/>
  <c r="AL302" i="10" s="1"/>
  <c r="AN302" i="10" s="1"/>
  <c r="G534" i="10"/>
  <c r="AJ422" i="10"/>
  <c r="AK422" i="10" s="1"/>
  <c r="AL422" i="10" s="1"/>
  <c r="AN422" i="10" s="1"/>
  <c r="G546" i="10"/>
  <c r="AJ434" i="10"/>
  <c r="AK434" i="10" s="1"/>
  <c r="I328" i="10"/>
  <c r="E440" i="10"/>
  <c r="G404" i="10"/>
  <c r="AJ292" i="10"/>
  <c r="AK292" i="10" s="1"/>
  <c r="AL292" i="10" s="1"/>
  <c r="AN292" i="10" s="1"/>
  <c r="G500" i="10"/>
  <c r="AF259" i="10"/>
  <c r="AG259" i="10" s="1"/>
  <c r="F371" i="10"/>
  <c r="G417" i="10"/>
  <c r="AJ305" i="10"/>
  <c r="AK305" i="10" s="1"/>
  <c r="AL305" i="10" s="1"/>
  <c r="AN305" i="10" s="1"/>
  <c r="G409" i="10"/>
  <c r="AJ297" i="10"/>
  <c r="AK297" i="10" s="1"/>
  <c r="AL297" i="10" s="1"/>
  <c r="AN297" i="10" s="1"/>
  <c r="R627" i="10"/>
  <c r="N627" i="10"/>
  <c r="J739" i="10"/>
  <c r="P627" i="10"/>
  <c r="Q627" i="10"/>
  <c r="J623" i="10"/>
  <c r="N511" i="10"/>
  <c r="P511" i="10"/>
  <c r="Q511" i="10"/>
  <c r="R511" i="10"/>
  <c r="J643" i="10"/>
  <c r="R531" i="10"/>
  <c r="Q531" i="10"/>
  <c r="N531" i="10"/>
  <c r="P531" i="10"/>
  <c r="S391" i="10"/>
  <c r="E503" i="10"/>
  <c r="I356" i="10"/>
  <c r="G396" i="10"/>
  <c r="AJ284" i="10"/>
  <c r="AK284" i="10" s="1"/>
  <c r="AL284" i="10" s="1"/>
  <c r="AN284" i="10" s="1"/>
  <c r="AJ446" i="10"/>
  <c r="AK446" i="10" s="1"/>
  <c r="AJ558" i="10"/>
  <c r="AK558" i="10" s="1"/>
  <c r="F443" i="10"/>
  <c r="G705" i="10"/>
  <c r="F378" i="10"/>
  <c r="F479" i="10"/>
  <c r="AF363" i="10"/>
  <c r="AG363" i="10" s="1"/>
  <c r="F475" i="10"/>
  <c r="AF307" i="10"/>
  <c r="AG307" i="10" s="1"/>
  <c r="F419" i="10"/>
  <c r="I333" i="10"/>
  <c r="AJ629" i="10"/>
  <c r="AK629" i="10" s="1"/>
  <c r="AL629" i="10" s="1"/>
  <c r="AN629" i="10" s="1"/>
  <c r="G741" i="10"/>
  <c r="AH629" i="10"/>
  <c r="AI629" i="10" s="1"/>
  <c r="AF254" i="10"/>
  <c r="AG254" i="10" s="1"/>
  <c r="F366" i="10"/>
  <c r="AF246" i="10"/>
  <c r="AG246" i="10" s="1"/>
  <c r="F358" i="10"/>
  <c r="J730" i="10"/>
  <c r="Q618" i="10"/>
  <c r="R618" i="10"/>
  <c r="P431" i="10"/>
  <c r="J543" i="10"/>
  <c r="R431" i="10"/>
  <c r="Q431" i="10"/>
  <c r="N431" i="10"/>
  <c r="X288" i="10"/>
  <c r="H400" i="10"/>
  <c r="AE288" i="10"/>
  <c r="AC129" i="10"/>
  <c r="X262" i="10"/>
  <c r="Z262" i="10" s="1"/>
  <c r="H374" i="10"/>
  <c r="AE262" i="10"/>
  <c r="E554" i="10"/>
  <c r="I427" i="10"/>
  <c r="F559" i="10"/>
  <c r="G737" i="10"/>
  <c r="E433" i="10"/>
  <c r="F467" i="10"/>
  <c r="I305" i="10"/>
  <c r="I313" i="10"/>
  <c r="E425" i="10"/>
  <c r="AF315" i="10"/>
  <c r="AG315" i="10" s="1"/>
  <c r="F427" i="10"/>
  <c r="I300" i="10"/>
  <c r="E412" i="10"/>
  <c r="AF302" i="10"/>
  <c r="AG302" i="10" s="1"/>
  <c r="F414" i="10"/>
  <c r="E426" i="10"/>
  <c r="P400" i="10"/>
  <c r="Q400" i="10"/>
  <c r="AF359" i="10"/>
  <c r="AG359" i="10" s="1"/>
  <c r="F471" i="10"/>
  <c r="AF272" i="10"/>
  <c r="AG272" i="10" s="1"/>
  <c r="F384" i="10"/>
  <c r="AF299" i="10"/>
  <c r="AG299" i="10" s="1"/>
  <c r="F411" i="10"/>
  <c r="AF323" i="10"/>
  <c r="AG323" i="10" s="1"/>
  <c r="F435" i="10"/>
  <c r="AF275" i="10"/>
  <c r="AG275" i="10" s="1"/>
  <c r="F387" i="10"/>
  <c r="E403" i="10"/>
  <c r="I291" i="10"/>
  <c r="I307" i="10"/>
  <c r="E419" i="10"/>
  <c r="AF309" i="10"/>
  <c r="AG309" i="10" s="1"/>
  <c r="F421" i="10"/>
  <c r="AF292" i="10"/>
  <c r="AG292" i="10" s="1"/>
  <c r="F404" i="10"/>
  <c r="AF324" i="10"/>
  <c r="AG324" i="10" s="1"/>
  <c r="F436" i="10"/>
  <c r="AF250" i="10"/>
  <c r="AG250" i="10" s="1"/>
  <c r="F362" i="10"/>
  <c r="AF242" i="10"/>
  <c r="AG242" i="10" s="1"/>
  <c r="F354" i="10"/>
  <c r="J590" i="10"/>
  <c r="N478" i="10"/>
  <c r="P478" i="10"/>
  <c r="R478" i="10"/>
  <c r="R443" i="10"/>
  <c r="N443" i="10"/>
  <c r="J555" i="10"/>
  <c r="P443" i="10"/>
  <c r="Q443" i="10"/>
  <c r="N423" i="10"/>
  <c r="R402" i="10"/>
  <c r="N402" i="10"/>
  <c r="P402" i="10"/>
  <c r="Q402" i="10"/>
  <c r="J514" i="10"/>
  <c r="S255" i="10"/>
  <c r="S307" i="10"/>
  <c r="S335" i="10"/>
  <c r="S273" i="10"/>
  <c r="S325" i="10"/>
  <c r="Q646" i="10"/>
  <c r="N672" i="10"/>
  <c r="X664" i="10"/>
  <c r="AE664" i="10"/>
  <c r="X605" i="10"/>
  <c r="H717" i="10"/>
  <c r="AE605" i="10"/>
  <c r="H577" i="10"/>
  <c r="AE465" i="10"/>
  <c r="R604" i="10"/>
  <c r="J716" i="10"/>
  <c r="P604" i="10"/>
  <c r="Q604" i="10"/>
  <c r="J625" i="10"/>
  <c r="R513" i="10"/>
  <c r="P513" i="10"/>
  <c r="Q513" i="10"/>
  <c r="X547" i="10"/>
  <c r="H659" i="10"/>
  <c r="AE547" i="10"/>
  <c r="X430" i="10"/>
  <c r="H542" i="10"/>
  <c r="AE430" i="10"/>
  <c r="X398" i="10"/>
  <c r="AE398" i="10"/>
  <c r="H510" i="10"/>
  <c r="R376" i="10"/>
  <c r="Q376" i="10"/>
  <c r="J488" i="10"/>
  <c r="P376" i="10"/>
  <c r="N376" i="10"/>
  <c r="J471" i="10"/>
  <c r="AL471" i="10" s="1"/>
  <c r="AN471" i="10" s="1"/>
  <c r="P359" i="10"/>
  <c r="N359" i="10"/>
  <c r="AC359" i="10" s="1"/>
  <c r="X267" i="10"/>
  <c r="H379" i="10"/>
  <c r="AE267" i="10"/>
  <c r="J382" i="10"/>
  <c r="R270" i="10"/>
  <c r="Q270" i="10"/>
  <c r="N270" i="10"/>
  <c r="AC270" i="10" s="1"/>
  <c r="R290" i="10"/>
  <c r="S290" i="10" s="1"/>
  <c r="N290" i="10"/>
  <c r="P290" i="10"/>
  <c r="R314" i="10"/>
  <c r="N314" i="10"/>
  <c r="AC314" i="10" s="1"/>
  <c r="R338" i="10"/>
  <c r="J450" i="10"/>
  <c r="P338" i="10"/>
  <c r="J372" i="10"/>
  <c r="AL372" i="10" s="1"/>
  <c r="AN372" i="10" s="1"/>
  <c r="R260" i="10"/>
  <c r="P260" i="10"/>
  <c r="Q260" i="10"/>
  <c r="J416" i="10"/>
  <c r="R304" i="10"/>
  <c r="Q304" i="10"/>
  <c r="S201" i="10"/>
  <c r="X296" i="10"/>
  <c r="H408" i="10"/>
  <c r="AE296" i="10"/>
  <c r="M354" i="10"/>
  <c r="L361" i="10"/>
  <c r="AD249" i="10"/>
  <c r="S246" i="10"/>
  <c r="S269" i="10"/>
  <c r="S317" i="10"/>
  <c r="X727" i="10"/>
  <c r="AE727" i="10"/>
  <c r="P629" i="10"/>
  <c r="J605" i="10"/>
  <c r="R493" i="10"/>
  <c r="P493" i="10"/>
  <c r="J641" i="10"/>
  <c r="R529" i="10"/>
  <c r="S529" i="10" s="1"/>
  <c r="N529" i="10"/>
  <c r="X359" i="10"/>
  <c r="H471" i="10"/>
  <c r="AE359" i="10"/>
  <c r="X424" i="10"/>
  <c r="AE424" i="10"/>
  <c r="H536" i="10"/>
  <c r="N401" i="10"/>
  <c r="P401" i="10"/>
  <c r="R401" i="10"/>
  <c r="Q401" i="10"/>
  <c r="S401" i="10" s="1"/>
  <c r="J502" i="10"/>
  <c r="N390" i="10"/>
  <c r="R390" i="10"/>
  <c r="S390" i="10" s="1"/>
  <c r="P390" i="10"/>
  <c r="X314" i="10"/>
  <c r="H426" i="10"/>
  <c r="AE314" i="10"/>
  <c r="X246" i="10"/>
  <c r="Z246" i="10" s="1"/>
  <c r="H358" i="10"/>
  <c r="AE246" i="10"/>
  <c r="H468" i="10"/>
  <c r="S268" i="10"/>
  <c r="X628" i="10"/>
  <c r="H740" i="10"/>
  <c r="AE628" i="10"/>
  <c r="R469" i="10"/>
  <c r="Q469" i="10"/>
  <c r="X475" i="10"/>
  <c r="H587" i="10"/>
  <c r="AE475" i="10"/>
  <c r="X498" i="10"/>
  <c r="H610" i="10"/>
  <c r="AE498" i="10"/>
  <c r="J538" i="10"/>
  <c r="R426" i="10"/>
  <c r="P426" i="10"/>
  <c r="Q426" i="10"/>
  <c r="N426" i="10"/>
  <c r="R383" i="10"/>
  <c r="S383" i="10" s="1"/>
  <c r="N383" i="10"/>
  <c r="P383" i="10"/>
  <c r="J495" i="10"/>
  <c r="R375" i="10"/>
  <c r="S375" i="10" s="1"/>
  <c r="J487" i="10"/>
  <c r="N375" i="10"/>
  <c r="P375" i="10"/>
  <c r="X338" i="10"/>
  <c r="AA338" i="10" s="1"/>
  <c r="AE338" i="10"/>
  <c r="H450" i="10"/>
  <c r="X439" i="10"/>
  <c r="H551" i="10"/>
  <c r="AE439" i="10"/>
  <c r="X306" i="10"/>
  <c r="Z306" i="10" s="1"/>
  <c r="H418" i="10"/>
  <c r="I129" i="10"/>
  <c r="E241" i="10"/>
  <c r="X187" i="10"/>
  <c r="H299" i="10"/>
  <c r="O187" i="10"/>
  <c r="AC187" i="10" s="1"/>
  <c r="AE187" i="10"/>
  <c r="X284" i="10"/>
  <c r="H396" i="10"/>
  <c r="AE284" i="10"/>
  <c r="X170" i="10"/>
  <c r="AA170" i="10" s="1"/>
  <c r="H282" i="10"/>
  <c r="O170" i="10"/>
  <c r="AC170" i="10" s="1"/>
  <c r="AE170" i="10"/>
  <c r="X165" i="10"/>
  <c r="AE165" i="10"/>
  <c r="H277" i="10"/>
  <c r="O165" i="10"/>
  <c r="AC165" i="10" s="1"/>
  <c r="X145" i="10"/>
  <c r="H257" i="10"/>
  <c r="O145" i="10"/>
  <c r="AC145" i="10" s="1"/>
  <c r="AE145" i="10"/>
  <c r="X143" i="10"/>
  <c r="H255" i="10"/>
  <c r="AE143" i="10"/>
  <c r="O143" i="10"/>
  <c r="AC143" i="10" s="1"/>
  <c r="Z91" i="10"/>
  <c r="AA91" i="10"/>
  <c r="AA84" i="10"/>
  <c r="Z84" i="10"/>
  <c r="Z28" i="10"/>
  <c r="AA28" i="10"/>
  <c r="X183" i="10"/>
  <c r="H295" i="10"/>
  <c r="AE183" i="10"/>
  <c r="O183" i="10"/>
  <c r="AC183" i="10" s="1"/>
  <c r="AE293" i="10"/>
  <c r="X285" i="10"/>
  <c r="X160" i="10"/>
  <c r="H272" i="10"/>
  <c r="AE160" i="10"/>
  <c r="X158" i="10"/>
  <c r="Z158" i="10" s="1"/>
  <c r="O158" i="10"/>
  <c r="X149" i="10"/>
  <c r="Z149" i="10" s="1"/>
  <c r="H261" i="10"/>
  <c r="O149" i="10"/>
  <c r="AC149" i="10" s="1"/>
  <c r="X137" i="10"/>
  <c r="AE137" i="10"/>
  <c r="H249" i="10"/>
  <c r="O137" i="10"/>
  <c r="Z99" i="10"/>
  <c r="AA99" i="10"/>
  <c r="AB99" i="10" s="1"/>
  <c r="J301" i="10"/>
  <c r="N189" i="10"/>
  <c r="AC189" i="10" s="1"/>
  <c r="R189" i="10"/>
  <c r="P174" i="10"/>
  <c r="Q174" i="10"/>
  <c r="S174" i="10" s="1"/>
  <c r="J286" i="10"/>
  <c r="N174" i="10"/>
  <c r="AC174" i="10" s="1"/>
  <c r="R158" i="10"/>
  <c r="P158" i="10"/>
  <c r="N158" i="10"/>
  <c r="AC158" i="10" s="1"/>
  <c r="Q158" i="10"/>
  <c r="J266" i="10"/>
  <c r="AL266" i="10" s="1"/>
  <c r="AN266" i="10" s="1"/>
  <c r="P154" i="10"/>
  <c r="N154" i="10"/>
  <c r="AC154" i="10" s="1"/>
  <c r="R154" i="10"/>
  <c r="Q154" i="10"/>
  <c r="S154" i="10" s="1"/>
  <c r="N150" i="10"/>
  <c r="AC150" i="10" s="1"/>
  <c r="Q150" i="10"/>
  <c r="S150" i="10" s="1"/>
  <c r="J262" i="10"/>
  <c r="L577" i="10"/>
  <c r="AD465" i="10"/>
  <c r="L360" i="10"/>
  <c r="AD248" i="10"/>
  <c r="M254" i="10"/>
  <c r="AD142" i="10"/>
  <c r="L371" i="10"/>
  <c r="AD259" i="10"/>
  <c r="L484" i="10"/>
  <c r="AD372" i="10"/>
  <c r="M375" i="10"/>
  <c r="AD263" i="10"/>
  <c r="M377" i="10"/>
  <c r="AD265" i="10"/>
  <c r="M379" i="10"/>
  <c r="M385" i="10"/>
  <c r="AD273" i="10"/>
  <c r="M387" i="10"/>
  <c r="M389" i="10"/>
  <c r="AD277" i="10"/>
  <c r="M393" i="10"/>
  <c r="AD281" i="10"/>
  <c r="M395" i="10"/>
  <c r="M397" i="10"/>
  <c r="AD285" i="10"/>
  <c r="M401" i="10"/>
  <c r="AD289" i="10"/>
  <c r="M403" i="10"/>
  <c r="M409" i="10"/>
  <c r="AD297" i="10"/>
  <c r="M411" i="10"/>
  <c r="L533" i="10"/>
  <c r="AD421" i="10"/>
  <c r="L541" i="10"/>
  <c r="AD429" i="10"/>
  <c r="L545" i="10"/>
  <c r="L549" i="10"/>
  <c r="AD437" i="10"/>
  <c r="AB69" i="10"/>
  <c r="AA75" i="10"/>
  <c r="AB75" i="10" s="1"/>
  <c r="AB68" i="10"/>
  <c r="X525" i="10"/>
  <c r="H637" i="10"/>
  <c r="AE525" i="10"/>
  <c r="P417" i="10"/>
  <c r="Q417" i="10"/>
  <c r="S417" i="10" s="1"/>
  <c r="Q442" i="10"/>
  <c r="R404" i="10"/>
  <c r="J516" i="10"/>
  <c r="Q404" i="10"/>
  <c r="N358" i="10"/>
  <c r="R358" i="10"/>
  <c r="J470" i="10"/>
  <c r="J491" i="10"/>
  <c r="P379" i="10"/>
  <c r="R379" i="10"/>
  <c r="J500" i="10"/>
  <c r="P388" i="10"/>
  <c r="J559" i="10"/>
  <c r="R447" i="10"/>
  <c r="P447" i="10"/>
  <c r="S292" i="10"/>
  <c r="AE158" i="10"/>
  <c r="X283" i="10"/>
  <c r="H395" i="10"/>
  <c r="X415" i="10"/>
  <c r="H527" i="10"/>
  <c r="S147" i="10"/>
  <c r="J563" i="10"/>
  <c r="N451" i="10"/>
  <c r="X268" i="10"/>
  <c r="H380" i="10"/>
  <c r="AE268" i="10"/>
  <c r="J482" i="10"/>
  <c r="R370" i="10"/>
  <c r="S370" i="10" s="1"/>
  <c r="N370" i="10"/>
  <c r="J425" i="10"/>
  <c r="R313" i="10"/>
  <c r="J545" i="10"/>
  <c r="R433" i="10"/>
  <c r="Q433" i="10"/>
  <c r="J553" i="10"/>
  <c r="P441" i="10"/>
  <c r="J449" i="10"/>
  <c r="R337" i="10"/>
  <c r="R150" i="10"/>
  <c r="S298" i="10"/>
  <c r="S302" i="10"/>
  <c r="S291" i="10"/>
  <c r="S327" i="10"/>
  <c r="S285" i="10"/>
  <c r="S272" i="10"/>
  <c r="S336" i="10"/>
  <c r="AB38" i="10"/>
  <c r="R444" i="10"/>
  <c r="S444" i="10" s="1"/>
  <c r="P444" i="10"/>
  <c r="J556" i="10"/>
  <c r="R440" i="10"/>
  <c r="P440" i="10"/>
  <c r="J552" i="10"/>
  <c r="Q407" i="10"/>
  <c r="N407" i="10"/>
  <c r="R360" i="10"/>
  <c r="S360" i="10" s="1"/>
  <c r="N360" i="10"/>
  <c r="J472" i="10"/>
  <c r="Q445" i="10"/>
  <c r="N445" i="10"/>
  <c r="R429" i="10"/>
  <c r="J541" i="10"/>
  <c r="N429" i="10"/>
  <c r="N397" i="10"/>
  <c r="P397" i="10"/>
  <c r="R381" i="10"/>
  <c r="P381" i="10"/>
  <c r="R365" i="10"/>
  <c r="P365" i="10"/>
  <c r="Q365" i="10"/>
  <c r="N430" i="10"/>
  <c r="AC430" i="10" s="1"/>
  <c r="R430" i="10"/>
  <c r="S430" i="10" s="1"/>
  <c r="J542" i="10"/>
  <c r="N448" i="10"/>
  <c r="Q448" i="10"/>
  <c r="S448" i="10" s="1"/>
  <c r="R384" i="10"/>
  <c r="P384" i="10"/>
  <c r="N384" i="10"/>
  <c r="R396" i="10"/>
  <c r="Q189" i="10"/>
  <c r="S189" i="10" s="1"/>
  <c r="X413" i="10"/>
  <c r="AE413" i="10"/>
  <c r="X410" i="10"/>
  <c r="H522" i="10"/>
  <c r="X286" i="10"/>
  <c r="AE286" i="10"/>
  <c r="X300" i="10"/>
  <c r="H412" i="10"/>
  <c r="AE300" i="10"/>
  <c r="AC18" i="10"/>
  <c r="X303" i="10"/>
  <c r="AE303" i="10"/>
  <c r="AB227" i="10"/>
  <c r="AB167" i="10"/>
  <c r="S156" i="10"/>
  <c r="S152" i="10"/>
  <c r="S144" i="10"/>
  <c r="S184" i="10"/>
  <c r="X291" i="10"/>
  <c r="AE291" i="10"/>
  <c r="H403" i="10"/>
  <c r="AC132" i="10"/>
  <c r="S137" i="10"/>
  <c r="S145" i="10"/>
  <c r="S153" i="10"/>
  <c r="S169" i="10"/>
  <c r="S185" i="10"/>
  <c r="X323" i="10"/>
  <c r="AE323" i="10"/>
  <c r="X144" i="10"/>
  <c r="H256" i="10"/>
  <c r="X254" i="10"/>
  <c r="Z254" i="10" s="1"/>
  <c r="AE254" i="10"/>
  <c r="L352" i="10"/>
  <c r="AD240" i="10"/>
  <c r="M470" i="10"/>
  <c r="M582" i="10" s="1"/>
  <c r="M694" i="10" s="1"/>
  <c r="AB196" i="10"/>
  <c r="X289" i="10"/>
  <c r="H401" i="10"/>
  <c r="AC179" i="10"/>
  <c r="S215" i="10"/>
  <c r="S198" i="10"/>
  <c r="X225" i="10"/>
  <c r="H337" i="10"/>
  <c r="O225" i="10"/>
  <c r="AC225" i="10" s="1"/>
  <c r="X315" i="10"/>
  <c r="H427" i="10"/>
  <c r="AE315" i="10"/>
  <c r="X198" i="10"/>
  <c r="AA198" i="10" s="1"/>
  <c r="H310" i="10"/>
  <c r="O198" i="10"/>
  <c r="AC198" i="10" s="1"/>
  <c r="X182" i="10"/>
  <c r="AE182" i="10"/>
  <c r="H294" i="10"/>
  <c r="X159" i="10"/>
  <c r="AE159" i="10"/>
  <c r="H271" i="10"/>
  <c r="L581" i="10"/>
  <c r="AD469" i="10"/>
  <c r="L250" i="10"/>
  <c r="L228" i="10"/>
  <c r="AD138" i="10"/>
  <c r="M475" i="10"/>
  <c r="S178" i="10"/>
  <c r="S140" i="10"/>
  <c r="S195" i="10"/>
  <c r="S180" i="10"/>
  <c r="S176" i="10"/>
  <c r="L578" i="10"/>
  <c r="M250" i="10"/>
  <c r="M362" i="10" s="1"/>
  <c r="M474" i="10" s="1"/>
  <c r="M586" i="10" s="1"/>
  <c r="M698" i="10" s="1"/>
  <c r="M228" i="10"/>
  <c r="L703" i="10"/>
  <c r="L592" i="10"/>
  <c r="AD480" i="10"/>
  <c r="S293" i="10"/>
  <c r="S261" i="10"/>
  <c r="S299" i="10"/>
  <c r="H385" i="10"/>
  <c r="H357" i="10"/>
  <c r="S133" i="10"/>
  <c r="S181" i="10"/>
  <c r="M464" i="10"/>
  <c r="L691" i="10"/>
  <c r="L588" i="10"/>
  <c r="L594" i="10"/>
  <c r="M600" i="10"/>
  <c r="M712" i="10" s="1"/>
  <c r="M490" i="10"/>
  <c r="M604" i="10"/>
  <c r="M716" i="10" s="1"/>
  <c r="M494" i="10"/>
  <c r="M608" i="10"/>
  <c r="M720" i="10" s="1"/>
  <c r="M498" i="10"/>
  <c r="M612" i="10"/>
  <c r="M724" i="10" s="1"/>
  <c r="M502" i="10"/>
  <c r="M616" i="10"/>
  <c r="M728" i="10" s="1"/>
  <c r="M506" i="10"/>
  <c r="M620" i="10"/>
  <c r="M732" i="10" s="1"/>
  <c r="M510" i="10"/>
  <c r="M624" i="10"/>
  <c r="M736" i="10" s="1"/>
  <c r="M514" i="10"/>
  <c r="M628" i="10"/>
  <c r="M740" i="10" s="1"/>
  <c r="M518" i="10"/>
  <c r="M632" i="10"/>
  <c r="M744" i="10" s="1"/>
  <c r="M522" i="10"/>
  <c r="L526" i="10"/>
  <c r="M527" i="10"/>
  <c r="AD241" i="10"/>
  <c r="AD245" i="10"/>
  <c r="AD368" i="10"/>
  <c r="AD365" i="10"/>
  <c r="L590" i="10"/>
  <c r="L711" i="10"/>
  <c r="L713" i="10"/>
  <c r="L715" i="10"/>
  <c r="L717" i="10"/>
  <c r="L719" i="10"/>
  <c r="L721" i="10"/>
  <c r="L723" i="10"/>
  <c r="L725" i="10"/>
  <c r="L727" i="10"/>
  <c r="L729" i="10"/>
  <c r="L731" i="10"/>
  <c r="L733" i="10"/>
  <c r="L735" i="10"/>
  <c r="L737" i="10"/>
  <c r="L739" i="10"/>
  <c r="L741" i="10"/>
  <c r="L743" i="10"/>
  <c r="L745" i="10"/>
  <c r="L747" i="10"/>
  <c r="S167" i="10"/>
  <c r="AF156" i="9"/>
  <c r="AG156" i="9" s="1"/>
  <c r="F183" i="9"/>
  <c r="AF183" i="9" s="1"/>
  <c r="AG183" i="9" s="1"/>
  <c r="F187" i="9"/>
  <c r="AF187" i="9" s="1"/>
  <c r="AG187" i="9" s="1"/>
  <c r="AF160" i="9"/>
  <c r="AG160" i="9" s="1"/>
  <c r="E156" i="9"/>
  <c r="I129" i="9"/>
  <c r="S129" i="9"/>
  <c r="AF155" i="9"/>
  <c r="AG155" i="9" s="1"/>
  <c r="F182" i="9"/>
  <c r="AF182" i="9" s="1"/>
  <c r="AG182" i="9" s="1"/>
  <c r="F104" i="9"/>
  <c r="AF77" i="9"/>
  <c r="AG77" i="9" s="1"/>
  <c r="F70" i="9"/>
  <c r="AF43" i="9"/>
  <c r="AG43" i="9" s="1"/>
  <c r="R126" i="9"/>
  <c r="J153" i="9"/>
  <c r="N126" i="9"/>
  <c r="AC126" i="9" s="1"/>
  <c r="J97" i="9"/>
  <c r="Q78" i="9"/>
  <c r="R78" i="9"/>
  <c r="P78" i="9"/>
  <c r="J105" i="9"/>
  <c r="N78" i="9"/>
  <c r="AC78" i="9" s="1"/>
  <c r="N74" i="9"/>
  <c r="AC74" i="9" s="1"/>
  <c r="J101" i="9"/>
  <c r="R74" i="9"/>
  <c r="Q74" i="9"/>
  <c r="AE124" i="9"/>
  <c r="I102" i="9"/>
  <c r="I137" i="9"/>
  <c r="S137" i="9"/>
  <c r="AA24" i="9"/>
  <c r="Z24" i="9"/>
  <c r="I164" i="9"/>
  <c r="AF157" i="9"/>
  <c r="AG157" i="9" s="1"/>
  <c r="AE97" i="9"/>
  <c r="AE70" i="9"/>
  <c r="I110" i="9"/>
  <c r="X31" i="9"/>
  <c r="AF106" i="9"/>
  <c r="AG106" i="9" s="1"/>
  <c r="I130" i="9"/>
  <c r="S130" i="9"/>
  <c r="E132" i="9"/>
  <c r="I105" i="9"/>
  <c r="I73" i="9"/>
  <c r="AF82" i="9"/>
  <c r="AG82" i="9" s="1"/>
  <c r="S73" i="9"/>
  <c r="E126" i="9"/>
  <c r="S99" i="9"/>
  <c r="S77" i="9"/>
  <c r="I77" i="9"/>
  <c r="E104" i="9"/>
  <c r="S52" i="9"/>
  <c r="E79" i="9"/>
  <c r="I52" i="9"/>
  <c r="Q126" i="9"/>
  <c r="N99" i="9"/>
  <c r="AC99" i="9" s="1"/>
  <c r="R99" i="9"/>
  <c r="Q99" i="9"/>
  <c r="N80" i="9"/>
  <c r="AC80" i="9" s="1"/>
  <c r="J107" i="9"/>
  <c r="R72" i="9"/>
  <c r="N72" i="9"/>
  <c r="AC72" i="9" s="1"/>
  <c r="P72" i="9"/>
  <c r="Q72" i="9"/>
  <c r="I43" i="9"/>
  <c r="I70" i="9" s="1"/>
  <c r="Z44" i="9"/>
  <c r="AA44" i="9"/>
  <c r="AB44" i="9" s="1"/>
  <c r="L71" i="9"/>
  <c r="AD44" i="9"/>
  <c r="L58" i="9"/>
  <c r="L181" i="9"/>
  <c r="L75" i="9"/>
  <c r="AD48" i="9"/>
  <c r="L158" i="9"/>
  <c r="L79" i="9"/>
  <c r="AD52" i="9"/>
  <c r="L162" i="9"/>
  <c r="L83" i="9"/>
  <c r="AD56" i="9"/>
  <c r="F163" i="9"/>
  <c r="AF136" i="9"/>
  <c r="AG136" i="9" s="1"/>
  <c r="AF54" i="9"/>
  <c r="AG54" i="9" s="1"/>
  <c r="F81" i="9"/>
  <c r="F73" i="9"/>
  <c r="AF46" i="9"/>
  <c r="AG46" i="9" s="1"/>
  <c r="AG58" i="9" s="1"/>
  <c r="H127" i="9"/>
  <c r="X100" i="9"/>
  <c r="AE100" i="9"/>
  <c r="I57" i="9"/>
  <c r="E84" i="9"/>
  <c r="S57" i="9"/>
  <c r="AE151" i="9"/>
  <c r="E191" i="9"/>
  <c r="AE43" i="9"/>
  <c r="F138" i="9"/>
  <c r="E109" i="9"/>
  <c r="I100" i="9"/>
  <c r="S100" i="9"/>
  <c r="E127" i="9"/>
  <c r="F126" i="9"/>
  <c r="AF99" i="9"/>
  <c r="AG99" i="9" s="1"/>
  <c r="I81" i="9"/>
  <c r="E108" i="9"/>
  <c r="S82" i="9"/>
  <c r="F78" i="9"/>
  <c r="AF51" i="9"/>
  <c r="AG51" i="9" s="1"/>
  <c r="P126" i="9"/>
  <c r="N70" i="9"/>
  <c r="P70" i="9" s="1"/>
  <c r="J111" i="9"/>
  <c r="R84" i="9"/>
  <c r="P74" i="9"/>
  <c r="Q16" i="9"/>
  <c r="AB16" i="9"/>
  <c r="R16" i="9" s="1"/>
  <c r="R31" i="9" s="1"/>
  <c r="H74" i="9"/>
  <c r="X47" i="9"/>
  <c r="Z47" i="9" s="1"/>
  <c r="M126" i="9"/>
  <c r="M153" i="9" s="1"/>
  <c r="M180" i="9" s="1"/>
  <c r="AD99" i="9"/>
  <c r="M130" i="9"/>
  <c r="M157" i="9" s="1"/>
  <c r="M184" i="9" s="1"/>
  <c r="AD103" i="9"/>
  <c r="M134" i="9"/>
  <c r="M161" i="9" s="1"/>
  <c r="M188" i="9" s="1"/>
  <c r="AD107" i="9"/>
  <c r="AB46" i="9"/>
  <c r="AB57" i="9"/>
  <c r="E107" i="9"/>
  <c r="Q106" i="9"/>
  <c r="N98" i="9"/>
  <c r="AC98" i="9" s="1"/>
  <c r="N76" i="9"/>
  <c r="AC76" i="9" s="1"/>
  <c r="Z19" i="9"/>
  <c r="AA19" i="9"/>
  <c r="P44" i="9"/>
  <c r="N54" i="9"/>
  <c r="AC54" i="9" s="1"/>
  <c r="J81" i="9"/>
  <c r="R54" i="9"/>
  <c r="H135" i="9"/>
  <c r="X108" i="9"/>
  <c r="X75" i="9"/>
  <c r="H102" i="9"/>
  <c r="J125" i="9"/>
  <c r="R98" i="9"/>
  <c r="N106" i="9"/>
  <c r="AC106" i="9" s="1"/>
  <c r="J133" i="9"/>
  <c r="J127" i="9"/>
  <c r="N100" i="9"/>
  <c r="AC100" i="9" s="1"/>
  <c r="P58" i="9"/>
  <c r="N82" i="9"/>
  <c r="AC82" i="9" s="1"/>
  <c r="J109" i="9"/>
  <c r="J103" i="9"/>
  <c r="Q76" i="9"/>
  <c r="AC44" i="9"/>
  <c r="AG31" i="9"/>
  <c r="I177" i="21" s="1"/>
  <c r="Q71" i="9"/>
  <c r="P71" i="9"/>
  <c r="N71" i="9"/>
  <c r="AC71" i="9" s="1"/>
  <c r="N56" i="9"/>
  <c r="AC56" i="9" s="1"/>
  <c r="J83" i="9"/>
  <c r="P48" i="9"/>
  <c r="N48" i="9"/>
  <c r="AC48" i="9" s="1"/>
  <c r="R48" i="9"/>
  <c r="J75" i="9"/>
  <c r="J85" i="9" s="1"/>
  <c r="F60" i="18" s="1"/>
  <c r="X50" i="9"/>
  <c r="H77" i="9"/>
  <c r="L180" i="9"/>
  <c r="AD153" i="9"/>
  <c r="L184" i="9"/>
  <c r="AD157" i="9"/>
  <c r="L188" i="9"/>
  <c r="AD161" i="9"/>
  <c r="L192" i="9"/>
  <c r="AD192" i="9" s="1"/>
  <c r="AD165" i="9"/>
  <c r="Z17" i="9"/>
  <c r="AA17" i="9"/>
  <c r="AB17" i="9" s="1"/>
  <c r="P50" i="9"/>
  <c r="N50" i="9"/>
  <c r="AC50" i="9" s="1"/>
  <c r="Q45" i="9"/>
  <c r="R45" i="9"/>
  <c r="H111" i="9"/>
  <c r="H82" i="9"/>
  <c r="X55" i="9"/>
  <c r="AA55" i="9" s="1"/>
  <c r="H106" i="9"/>
  <c r="L70" i="9"/>
  <c r="AD43" i="9"/>
  <c r="M100" i="9"/>
  <c r="L101" i="9"/>
  <c r="AD74" i="9"/>
  <c r="AD130" i="9"/>
  <c r="M104" i="9"/>
  <c r="L105" i="9"/>
  <c r="AD78" i="9"/>
  <c r="M108" i="9"/>
  <c r="L82" i="9"/>
  <c r="AD55" i="9"/>
  <c r="AD138" i="9"/>
  <c r="N31" i="9"/>
  <c r="P52" i="9"/>
  <c r="Q52" i="9"/>
  <c r="X83" i="9"/>
  <c r="H110" i="9"/>
  <c r="X49" i="9"/>
  <c r="H76" i="9"/>
  <c r="M97" i="9"/>
  <c r="M85" i="9"/>
  <c r="X56" i="9"/>
  <c r="X53" i="9"/>
  <c r="H80" i="9"/>
  <c r="X45" i="9"/>
  <c r="H72" i="9"/>
  <c r="H71" i="9"/>
  <c r="H78" i="9"/>
  <c r="X51" i="9"/>
  <c r="Z51" i="9" s="1"/>
  <c r="I34" i="18"/>
  <c r="G34" i="18"/>
  <c r="H134" i="18"/>
  <c r="G134" i="18"/>
  <c r="J226" i="5"/>
  <c r="S131" i="10"/>
  <c r="S225" i="10"/>
  <c r="S209" i="10"/>
  <c r="S177" i="10"/>
  <c r="S161" i="10"/>
  <c r="S216" i="10"/>
  <c r="S168" i="10"/>
  <c r="S219" i="10"/>
  <c r="AB78" i="11"/>
  <c r="AA129" i="10"/>
  <c r="AB132" i="10"/>
  <c r="AA169" i="10"/>
  <c r="AB169" i="10" s="1"/>
  <c r="S183" i="10"/>
  <c r="Z153" i="10"/>
  <c r="S187" i="10"/>
  <c r="AB48" i="9"/>
  <c r="AB89" i="11"/>
  <c r="AB109" i="11"/>
  <c r="AB123" i="11"/>
  <c r="AA114" i="11"/>
  <c r="AB114" i="11" s="1"/>
  <c r="AB121" i="11"/>
  <c r="S174" i="11"/>
  <c r="S188" i="11"/>
  <c r="S120" i="11"/>
  <c r="S88" i="11"/>
  <c r="S282" i="10"/>
  <c r="S277" i="10"/>
  <c r="S321" i="10"/>
  <c r="S337" i="10"/>
  <c r="S256" i="10"/>
  <c r="S288" i="10"/>
  <c r="AB129" i="10"/>
  <c r="AA193" i="10"/>
  <c r="AB193" i="10" s="1"/>
  <c r="AB155" i="10"/>
  <c r="AA221" i="10"/>
  <c r="AB221" i="10" s="1"/>
  <c r="S313" i="10"/>
  <c r="S265" i="10"/>
  <c r="S249" i="10"/>
  <c r="S306" i="10"/>
  <c r="S258" i="10"/>
  <c r="S254" i="10"/>
  <c r="S264" i="10"/>
  <c r="S328" i="10"/>
  <c r="S280" i="10"/>
  <c r="S139" i="10"/>
  <c r="Z326" i="10"/>
  <c r="AB326" i="10" s="1"/>
  <c r="AA149" i="11"/>
  <c r="AB149" i="11" s="1"/>
  <c r="AB87" i="11"/>
  <c r="AG128" i="11"/>
  <c r="S112" i="11"/>
  <c r="S80" i="11"/>
  <c r="S97" i="11"/>
  <c r="S81" i="11"/>
  <c r="S130" i="10"/>
  <c r="AA130" i="10"/>
  <c r="AB130" i="10" s="1"/>
  <c r="AB161" i="10"/>
  <c r="AA138" i="10"/>
  <c r="AB138" i="10" s="1"/>
  <c r="AB211" i="10"/>
  <c r="AB207" i="10"/>
  <c r="AB131" i="10"/>
  <c r="S142" i="10"/>
  <c r="S170" i="10"/>
  <c r="S190" i="10"/>
  <c r="S132" i="10"/>
  <c r="S160" i="10"/>
  <c r="S224" i="10"/>
  <c r="S212" i="10"/>
  <c r="S203" i="10"/>
  <c r="AB269" i="10"/>
  <c r="AB80" i="11"/>
  <c r="S145" i="11"/>
  <c r="AA162" i="10"/>
  <c r="AB162" i="10" s="1"/>
  <c r="AB172" i="10"/>
  <c r="S223" i="10"/>
  <c r="S218" i="10"/>
  <c r="Z128" i="10"/>
  <c r="AB128" i="10" s="1"/>
  <c r="AA274" i="10"/>
  <c r="AB274" i="10" s="1"/>
  <c r="Z318" i="10"/>
  <c r="AB318" i="10" s="1"/>
  <c r="AB147" i="11"/>
  <c r="AA185" i="11"/>
  <c r="AA181" i="11"/>
  <c r="AA157" i="11"/>
  <c r="AB157" i="11" s="1"/>
  <c r="AA118" i="11"/>
  <c r="AB118" i="11" s="1"/>
  <c r="AB93" i="11"/>
  <c r="AB120" i="11"/>
  <c r="S129" i="10"/>
  <c r="AA218" i="10"/>
  <c r="AB218" i="10" s="1"/>
  <c r="S227" i="10"/>
  <c r="S194" i="10"/>
  <c r="AB191" i="10"/>
  <c r="S135" i="10"/>
  <c r="S179" i="10"/>
  <c r="Q128" i="11"/>
  <c r="AA222" i="10"/>
  <c r="Z222" i="10"/>
  <c r="AB202" i="10"/>
  <c r="AA190" i="10"/>
  <c r="Z190" i="10"/>
  <c r="AA154" i="10"/>
  <c r="Z154" i="10"/>
  <c r="Z126" i="11"/>
  <c r="AA126" i="11"/>
  <c r="S241" i="10"/>
  <c r="AB73" i="9"/>
  <c r="AB79" i="9"/>
  <c r="Z330" i="10"/>
  <c r="AB330" i="10" s="1"/>
  <c r="AA322" i="10"/>
  <c r="AB322" i="10" s="1"/>
  <c r="Z334" i="10"/>
  <c r="AB334" i="10" s="1"/>
  <c r="Z177" i="11"/>
  <c r="AB177" i="11" s="1"/>
  <c r="AA94" i="11"/>
  <c r="AB94" i="11" s="1"/>
  <c r="Z90" i="11"/>
  <c r="AB90" i="11" s="1"/>
  <c r="AA122" i="11"/>
  <c r="AB122" i="11" s="1"/>
  <c r="AA86" i="11"/>
  <c r="AB86" i="11" s="1"/>
  <c r="AA206" i="10"/>
  <c r="AB206" i="10" s="1"/>
  <c r="S146" i="10"/>
  <c r="AB197" i="10"/>
  <c r="AB153" i="10"/>
  <c r="Z198" i="10"/>
  <c r="Z150" i="10"/>
  <c r="AA142" i="10"/>
  <c r="Z142" i="10"/>
  <c r="AA98" i="11"/>
  <c r="Z98" i="11"/>
  <c r="Z84" i="9"/>
  <c r="AB84" i="9" s="1"/>
  <c r="Z55" i="9"/>
  <c r="AB55" i="9" s="1"/>
  <c r="AA173" i="11"/>
  <c r="AA169" i="11"/>
  <c r="AA165" i="11"/>
  <c r="AB165" i="11" s="1"/>
  <c r="AB167" i="11"/>
  <c r="AA82" i="11"/>
  <c r="AB82" i="11" s="1"/>
  <c r="AA106" i="11"/>
  <c r="AB106" i="11" s="1"/>
  <c r="AB107" i="11"/>
  <c r="AB125" i="11"/>
  <c r="AB223" i="10"/>
  <c r="Z170" i="10"/>
  <c r="AB170" i="10" s="1"/>
  <c r="Z146" i="10"/>
  <c r="AB146" i="10" s="1"/>
  <c r="AB181" i="11"/>
  <c r="Z226" i="10"/>
  <c r="AA226" i="10"/>
  <c r="Z214" i="10"/>
  <c r="AA214" i="10"/>
  <c r="Z194" i="10"/>
  <c r="AA194" i="10"/>
  <c r="AA186" i="10"/>
  <c r="Z186" i="10"/>
  <c r="Z134" i="10"/>
  <c r="AA134" i="10"/>
  <c r="Z110" i="11"/>
  <c r="AA110" i="11"/>
  <c r="Z102" i="11"/>
  <c r="AA102" i="11"/>
  <c r="AB183" i="11"/>
  <c r="AB119" i="11"/>
  <c r="S121" i="11"/>
  <c r="S113" i="11"/>
  <c r="S105" i="11"/>
  <c r="AA166" i="10"/>
  <c r="AB166" i="10" s="1"/>
  <c r="S166" i="10"/>
  <c r="Z177" i="10"/>
  <c r="AB177" i="10" s="1"/>
  <c r="AA185" i="10"/>
  <c r="AB185" i="10" s="1"/>
  <c r="AB311" i="11"/>
  <c r="AB188" i="11"/>
  <c r="AB159" i="11"/>
  <c r="S251" i="11"/>
  <c r="S210" i="11"/>
  <c r="S160" i="11"/>
  <c r="AB415" i="11"/>
  <c r="AB368" i="11"/>
  <c r="S347" i="11"/>
  <c r="Z353" i="10"/>
  <c r="AB353" i="10" s="1"/>
  <c r="Z241" i="10"/>
  <c r="AB241" i="10" s="1"/>
  <c r="AB330" i="11"/>
  <c r="AB290" i="11"/>
  <c r="AB208" i="11"/>
  <c r="AB216" i="11"/>
  <c r="AB156" i="11"/>
  <c r="S238" i="11"/>
  <c r="S303" i="11"/>
  <c r="S309" i="11"/>
  <c r="AB430" i="11"/>
  <c r="S412" i="11"/>
  <c r="S396" i="11"/>
  <c r="AB363" i="11"/>
  <c r="S333" i="11"/>
  <c r="S421" i="11"/>
  <c r="AB172" i="11"/>
  <c r="AB206" i="11"/>
  <c r="Z465" i="10"/>
  <c r="AB465" i="10" s="1"/>
  <c r="Z242" i="10"/>
  <c r="AB242" i="10" s="1"/>
  <c r="S690" i="10"/>
  <c r="AB552" i="10"/>
  <c r="AB404" i="10"/>
  <c r="AB81" i="9"/>
  <c r="AB251" i="10"/>
  <c r="AB410" i="11"/>
  <c r="AB421" i="11"/>
  <c r="AB327" i="10"/>
  <c r="AB348" i="11"/>
  <c r="AB419" i="11"/>
  <c r="AB328" i="11"/>
  <c r="S435" i="11"/>
  <c r="S338" i="11"/>
  <c r="S350" i="11"/>
  <c r="S334" i="11"/>
  <c r="S424" i="11"/>
  <c r="S357" i="11"/>
  <c r="AB266" i="11"/>
  <c r="AB224" i="11"/>
  <c r="S374" i="11"/>
  <c r="S273" i="11"/>
  <c r="AB187" i="11"/>
  <c r="AB173" i="11"/>
  <c r="AB168" i="11"/>
  <c r="AB164" i="11"/>
  <c r="AB144" i="11"/>
  <c r="S244" i="11"/>
  <c r="S219" i="11"/>
  <c r="S222" i="11"/>
  <c r="S227" i="11"/>
  <c r="S225" i="11"/>
  <c r="S204" i="11"/>
  <c r="S226" i="11"/>
  <c r="S298" i="11"/>
  <c r="S215" i="11"/>
  <c r="S178" i="11"/>
  <c r="S182" i="11"/>
  <c r="S186" i="11"/>
  <c r="S143" i="11"/>
  <c r="S183" i="11"/>
  <c r="S167" i="11"/>
  <c r="S150" i="11"/>
  <c r="S187" i="11"/>
  <c r="S247" i="11"/>
  <c r="S141" i="11"/>
  <c r="S181" i="11"/>
  <c r="S165" i="11"/>
  <c r="S175" i="11"/>
  <c r="S236" i="11"/>
  <c r="S171" i="11"/>
  <c r="S401" i="11"/>
  <c r="AB357" i="11"/>
  <c r="AB232" i="11"/>
  <c r="AB176" i="11"/>
  <c r="S308" i="11"/>
  <c r="S305" i="11"/>
  <c r="S205" i="11"/>
  <c r="S229" i="11"/>
  <c r="S221" i="11"/>
  <c r="S203" i="11"/>
  <c r="S179" i="11"/>
  <c r="S161" i="11"/>
  <c r="S153" i="11"/>
  <c r="S157" i="11"/>
  <c r="S249" i="11"/>
  <c r="S162" i="11"/>
  <c r="AB328" i="10"/>
  <c r="AB424" i="11"/>
  <c r="AB420" i="11"/>
  <c r="AB418" i="11"/>
  <c r="S331" i="11"/>
  <c r="S367" i="11"/>
  <c r="S277" i="11"/>
  <c r="S169" i="11"/>
  <c r="S185" i="11"/>
  <c r="AB390" i="11"/>
  <c r="AB280" i="11"/>
  <c r="AB228" i="11"/>
  <c r="AB301" i="10"/>
  <c r="AB406" i="11"/>
  <c r="AB152" i="11"/>
  <c r="AB247" i="11"/>
  <c r="AB160" i="11"/>
  <c r="AB163" i="11"/>
  <c r="S240" i="11"/>
  <c r="S214" i="11"/>
  <c r="S234" i="11"/>
  <c r="S220" i="11"/>
  <c r="S300" i="11"/>
  <c r="S211" i="11"/>
  <c r="S302" i="11"/>
  <c r="S147" i="11"/>
  <c r="S155" i="11"/>
  <c r="S241" i="11"/>
  <c r="S154" i="11"/>
  <c r="S159" i="11"/>
  <c r="S180" i="11"/>
  <c r="S245" i="11"/>
  <c r="AB403" i="11"/>
  <c r="AB353" i="11"/>
  <c r="S437" i="11"/>
  <c r="S389" i="11"/>
  <c r="AB358" i="11"/>
  <c r="AB286" i="11"/>
  <c r="S403" i="11"/>
  <c r="S375" i="11"/>
  <c r="S426" i="11"/>
  <c r="AB278" i="11"/>
  <c r="S267" i="11"/>
  <c r="S276" i="11"/>
  <c r="S359" i="11"/>
  <c r="S343" i="11"/>
  <c r="AB236" i="11"/>
  <c r="AB171" i="11"/>
  <c r="AB288" i="11"/>
  <c r="AB340" i="11"/>
  <c r="S327" i="11"/>
  <c r="S411" i="11"/>
  <c r="AB271" i="11"/>
  <c r="AB307" i="11"/>
  <c r="AB297" i="11"/>
  <c r="AB235" i="11"/>
  <c r="AB169" i="11"/>
  <c r="AB189" i="11"/>
  <c r="AB185" i="11"/>
  <c r="AB238" i="11"/>
  <c r="AB204" i="11"/>
  <c r="AB244" i="11"/>
  <c r="S307" i="11"/>
  <c r="S312" i="11"/>
  <c r="S209" i="11"/>
  <c r="S311" i="11"/>
  <c r="S231" i="11"/>
  <c r="S233" i="11"/>
  <c r="S207" i="11"/>
  <c r="S163" i="11"/>
  <c r="S246" i="11"/>
  <c r="S173" i="11"/>
  <c r="S172" i="11"/>
  <c r="S168" i="11"/>
  <c r="S184" i="11"/>
  <c r="S149" i="11"/>
  <c r="S235" i="11"/>
  <c r="S243" i="11"/>
  <c r="S152" i="11"/>
  <c r="S189" i="11"/>
  <c r="S158" i="11"/>
  <c r="S250" i="11"/>
  <c r="Z243" i="10"/>
  <c r="AA243" i="10"/>
  <c r="S354" i="10"/>
  <c r="S578" i="10"/>
  <c r="S242" i="10"/>
  <c r="AB407" i="11"/>
  <c r="S391" i="11"/>
  <c r="S397" i="11"/>
  <c r="S329" i="11"/>
  <c r="AB344" i="11"/>
  <c r="S393" i="11"/>
  <c r="AB373" i="11"/>
  <c r="AB162" i="11"/>
  <c r="AB146" i="11"/>
  <c r="AB249" i="11"/>
  <c r="I216" i="5"/>
  <c r="I186" i="5"/>
  <c r="J216" i="5"/>
  <c r="J186" i="5"/>
  <c r="K186" i="5"/>
  <c r="L31" i="5"/>
  <c r="L185" i="5"/>
  <c r="I215" i="5"/>
  <c r="I185" i="5"/>
  <c r="K185" i="5"/>
  <c r="J185" i="5"/>
  <c r="K46" i="4"/>
  <c r="K24" i="5"/>
  <c r="H24" i="5"/>
  <c r="L24" i="5"/>
  <c r="I24" i="5"/>
  <c r="J24" i="5"/>
  <c r="J25" i="5"/>
  <c r="H25" i="5"/>
  <c r="K25" i="5"/>
  <c r="K26" i="5"/>
  <c r="J26" i="5"/>
  <c r="L26" i="5"/>
  <c r="I26" i="5"/>
  <c r="H26" i="5"/>
  <c r="E12" i="4"/>
  <c r="E8" i="4" s="1"/>
  <c r="I25" i="5"/>
  <c r="L25" i="5"/>
  <c r="E51" i="4"/>
  <c r="G117" i="5"/>
  <c r="G129" i="5" s="1"/>
  <c r="G143" i="5" s="1"/>
  <c r="G170" i="5" s="1"/>
  <c r="J117" i="5"/>
  <c r="H199" i="5"/>
  <c r="H206" i="5" s="1"/>
  <c r="H129" i="5"/>
  <c r="H143" i="5" s="1"/>
  <c r="H170" i="5" s="1"/>
  <c r="J199" i="5"/>
  <c r="J129" i="5"/>
  <c r="J143" i="5" s="1"/>
  <c r="J170" i="5" s="1"/>
  <c r="K226" i="5"/>
  <c r="J196" i="5"/>
  <c r="L196" i="5"/>
  <c r="L226" i="5"/>
  <c r="J227" i="5"/>
  <c r="I227" i="5"/>
  <c r="I197" i="5"/>
  <c r="J197" i="5"/>
  <c r="K227" i="5"/>
  <c r="I113" i="5"/>
  <c r="K114" i="5"/>
  <c r="L115" i="5"/>
  <c r="L117" i="5" s="1"/>
  <c r="I116" i="5"/>
  <c r="K113" i="5"/>
  <c r="I115" i="5"/>
  <c r="K108" i="5"/>
  <c r="K110" i="5" s="1"/>
  <c r="H186" i="5"/>
  <c r="H216" i="5"/>
  <c r="G31" i="5"/>
  <c r="H185" i="5" s="1"/>
  <c r="H215" i="5"/>
  <c r="G24" i="5"/>
  <c r="J45" i="4"/>
  <c r="G26" i="5"/>
  <c r="L47" i="4"/>
  <c r="J631" i="10" l="1"/>
  <c r="AL631" i="10" s="1"/>
  <c r="AN631" i="10" s="1"/>
  <c r="R519" i="10"/>
  <c r="Q395" i="10"/>
  <c r="P395" i="10"/>
  <c r="Z201" i="10"/>
  <c r="AA201" i="10"/>
  <c r="AA213" i="10"/>
  <c r="Z213" i="10"/>
  <c r="X438" i="10"/>
  <c r="H550" i="10"/>
  <c r="AE438" i="10"/>
  <c r="O438" i="10"/>
  <c r="Q634" i="10"/>
  <c r="S634" i="10" s="1"/>
  <c r="R634" i="10"/>
  <c r="P634" i="10"/>
  <c r="R116" i="10"/>
  <c r="S16" i="10"/>
  <c r="S116" i="10" s="1"/>
  <c r="I15" i="21" s="1"/>
  <c r="I172" i="21" s="1"/>
  <c r="AE354" i="10"/>
  <c r="H466" i="10"/>
  <c r="X354" i="10"/>
  <c r="O354" i="10"/>
  <c r="AC354" i="10" s="1"/>
  <c r="M407" i="10"/>
  <c r="M399" i="10"/>
  <c r="M383" i="10"/>
  <c r="M495" i="10" s="1"/>
  <c r="AA174" i="10"/>
  <c r="Z174" i="10"/>
  <c r="E563" i="10"/>
  <c r="I451" i="10"/>
  <c r="Z178" i="10"/>
  <c r="AA178" i="10"/>
  <c r="AF440" i="10"/>
  <c r="AG440" i="10" s="1"/>
  <c r="F552" i="10"/>
  <c r="J746" i="10"/>
  <c r="F577" i="10"/>
  <c r="AF465" i="10"/>
  <c r="AG465" i="10" s="1"/>
  <c r="AF551" i="10"/>
  <c r="AG551" i="10" s="1"/>
  <c r="F663" i="10"/>
  <c r="AF433" i="10"/>
  <c r="AG433" i="10" s="1"/>
  <c r="F545" i="10"/>
  <c r="AF545" i="10" s="1"/>
  <c r="AG545" i="10" s="1"/>
  <c r="F543" i="10"/>
  <c r="AF431" i="10"/>
  <c r="AG431" i="10" s="1"/>
  <c r="O558" i="10"/>
  <c r="X558" i="10"/>
  <c r="AA558" i="10" s="1"/>
  <c r="H666" i="10"/>
  <c r="O666" i="10" s="1"/>
  <c r="AE554" i="10"/>
  <c r="O554" i="10"/>
  <c r="AF529" i="10"/>
  <c r="AG529" i="10" s="1"/>
  <c r="F641" i="10"/>
  <c r="I415" i="10"/>
  <c r="E527" i="10"/>
  <c r="Z298" i="10"/>
  <c r="AA298" i="10"/>
  <c r="L481" i="10"/>
  <c r="AA286" i="10"/>
  <c r="Z286" i="10"/>
  <c r="AB286" i="10" s="1"/>
  <c r="AA314" i="10"/>
  <c r="Z314" i="10"/>
  <c r="AB314" i="10" s="1"/>
  <c r="AA270" i="10"/>
  <c r="AB270" i="10" s="1"/>
  <c r="Z182" i="10"/>
  <c r="AA182" i="10"/>
  <c r="M391" i="10"/>
  <c r="L373" i="10"/>
  <c r="L485" i="10" s="1"/>
  <c r="AD261" i="10"/>
  <c r="X335" i="10"/>
  <c r="H447" i="10"/>
  <c r="AE335" i="10"/>
  <c r="O335" i="10"/>
  <c r="AC335" i="10" s="1"/>
  <c r="L416" i="10"/>
  <c r="AD304" i="10"/>
  <c r="L396" i="10"/>
  <c r="L508" i="10" s="1"/>
  <c r="AD284" i="10"/>
  <c r="L363" i="10"/>
  <c r="AD251" i="10"/>
  <c r="AB150" i="10"/>
  <c r="Z192" i="10"/>
  <c r="AA192" i="10"/>
  <c r="AB192" i="10" s="1"/>
  <c r="L425" i="10"/>
  <c r="AD313" i="10"/>
  <c r="M405" i="10"/>
  <c r="AD293" i="10"/>
  <c r="AD269" i="10"/>
  <c r="M381" i="10"/>
  <c r="M493" i="10" s="1"/>
  <c r="M370" i="10"/>
  <c r="AD258" i="10"/>
  <c r="M433" i="10"/>
  <c r="AD321" i="10"/>
  <c r="L356" i="10"/>
  <c r="AD244" i="10"/>
  <c r="Z200" i="10"/>
  <c r="AA200" i="10"/>
  <c r="AB200" i="10" s="1"/>
  <c r="R322" i="10"/>
  <c r="P322" i="10"/>
  <c r="Q322" i="10"/>
  <c r="J434" i="10"/>
  <c r="N322" i="10"/>
  <c r="AC322" i="10" s="1"/>
  <c r="Z217" i="10"/>
  <c r="AA217" i="10"/>
  <c r="Z312" i="10"/>
  <c r="AA312" i="10"/>
  <c r="AF553" i="10"/>
  <c r="AG553" i="10" s="1"/>
  <c r="F665" i="10"/>
  <c r="AI444" i="10"/>
  <c r="AH444" i="10"/>
  <c r="AJ444" i="10"/>
  <c r="AK444" i="10" s="1"/>
  <c r="AL444" i="10" s="1"/>
  <c r="AN444" i="10" s="1"/>
  <c r="AF406" i="10"/>
  <c r="AG406" i="10" s="1"/>
  <c r="F518" i="10"/>
  <c r="AL322" i="10"/>
  <c r="AN322" i="10" s="1"/>
  <c r="E526" i="10"/>
  <c r="I414" i="10"/>
  <c r="E543" i="10"/>
  <c r="I431" i="10"/>
  <c r="E618" i="10"/>
  <c r="S506" i="10"/>
  <c r="I506" i="10"/>
  <c r="AF477" i="10"/>
  <c r="AG477" i="10" s="1"/>
  <c r="F589" i="10"/>
  <c r="R412" i="10"/>
  <c r="P412" i="10"/>
  <c r="J524" i="10"/>
  <c r="S326" i="10"/>
  <c r="AG228" i="10"/>
  <c r="AL503" i="10"/>
  <c r="AN503" i="10" s="1"/>
  <c r="Q128" i="10"/>
  <c r="Q228" i="10" s="1"/>
  <c r="AE336" i="10"/>
  <c r="O336" i="10"/>
  <c r="AC336" i="10" s="1"/>
  <c r="AE278" i="10"/>
  <c r="O278" i="10"/>
  <c r="AC278" i="10" s="1"/>
  <c r="AA171" i="10"/>
  <c r="Z171" i="10"/>
  <c r="N330" i="10"/>
  <c r="AC330" i="10" s="1"/>
  <c r="Q330" i="10"/>
  <c r="S330" i="10" s="1"/>
  <c r="P330" i="10"/>
  <c r="Z135" i="10"/>
  <c r="AA135" i="10"/>
  <c r="J652" i="10"/>
  <c r="N540" i="10"/>
  <c r="R540" i="10"/>
  <c r="P540" i="10"/>
  <c r="Q540" i="10"/>
  <c r="S540" i="10" s="1"/>
  <c r="X266" i="10"/>
  <c r="H378" i="10"/>
  <c r="AE266" i="10"/>
  <c r="O266" i="10"/>
  <c r="X325" i="10"/>
  <c r="H437" i="10"/>
  <c r="AE325" i="10"/>
  <c r="O325" i="10"/>
  <c r="AC325" i="10" s="1"/>
  <c r="Q367" i="10"/>
  <c r="J479" i="10"/>
  <c r="P367" i="10"/>
  <c r="R367" i="10"/>
  <c r="S367" i="10" s="1"/>
  <c r="N367" i="10"/>
  <c r="J518" i="10"/>
  <c r="Q406" i="10"/>
  <c r="R406" i="10"/>
  <c r="N406" i="10"/>
  <c r="P406" i="10"/>
  <c r="Q451" i="10"/>
  <c r="R451" i="10"/>
  <c r="S451" i="10" s="1"/>
  <c r="P451" i="10"/>
  <c r="R509" i="10"/>
  <c r="J621" i="10"/>
  <c r="P509" i="10"/>
  <c r="Q509" i="10"/>
  <c r="N509" i="10"/>
  <c r="Z442" i="10"/>
  <c r="AA442" i="10"/>
  <c r="AB442" i="10" s="1"/>
  <c r="R701" i="10"/>
  <c r="N701" i="10"/>
  <c r="P701" i="10"/>
  <c r="Q701" i="10"/>
  <c r="G535" i="10"/>
  <c r="AJ423" i="10"/>
  <c r="AK423" i="10" s="1"/>
  <c r="AH423" i="10"/>
  <c r="AI423" i="10" s="1"/>
  <c r="AF399" i="10"/>
  <c r="AG399" i="10" s="1"/>
  <c r="F511" i="10"/>
  <c r="AF563" i="10"/>
  <c r="AG563" i="10" s="1"/>
  <c r="F675" i="10"/>
  <c r="Z435" i="10"/>
  <c r="AA435" i="10"/>
  <c r="AB435" i="10" s="1"/>
  <c r="AF540" i="10"/>
  <c r="AG540" i="10" s="1"/>
  <c r="F652" i="10"/>
  <c r="AH702" i="10"/>
  <c r="AI702" i="10" s="1"/>
  <c r="AJ702" i="10"/>
  <c r="AK702" i="10" s="1"/>
  <c r="AL451" i="10"/>
  <c r="AN451" i="10" s="1"/>
  <c r="G524" i="10"/>
  <c r="AH412" i="10"/>
  <c r="AI412" i="10" s="1"/>
  <c r="AH438" i="10"/>
  <c r="AI438" i="10"/>
  <c r="AJ716" i="10"/>
  <c r="AK716" i="10" s="1"/>
  <c r="AH716" i="10"/>
  <c r="AI716" i="10" s="1"/>
  <c r="I556" i="10"/>
  <c r="E668" i="10"/>
  <c r="R424" i="10"/>
  <c r="Q424" i="10"/>
  <c r="S424" i="10" s="1"/>
  <c r="J536" i="10"/>
  <c r="P424" i="10"/>
  <c r="N424" i="10"/>
  <c r="AC424" i="10" s="1"/>
  <c r="E647" i="10"/>
  <c r="I535" i="10"/>
  <c r="G485" i="10"/>
  <c r="AJ373" i="10"/>
  <c r="AK373" i="10" s="1"/>
  <c r="AL373" i="10" s="1"/>
  <c r="AN373" i="10" s="1"/>
  <c r="AH373" i="10"/>
  <c r="AI373" i="10" s="1"/>
  <c r="I175" i="21"/>
  <c r="S304" i="10"/>
  <c r="AA210" i="10"/>
  <c r="AB210" i="10" s="1"/>
  <c r="J508" i="10"/>
  <c r="H390" i="10"/>
  <c r="H502" i="10" s="1"/>
  <c r="H365" i="10"/>
  <c r="AL518" i="10"/>
  <c r="AN518" i="10" s="1"/>
  <c r="AJ412" i="10"/>
  <c r="AK412" i="10" s="1"/>
  <c r="AL412" i="10" s="1"/>
  <c r="AN412" i="10" s="1"/>
  <c r="E475" i="10"/>
  <c r="I475" i="10" s="1"/>
  <c r="G550" i="10"/>
  <c r="AJ550" i="10" s="1"/>
  <c r="AK550" i="10" s="1"/>
  <c r="AL550" i="10" s="1"/>
  <c r="AN550" i="10" s="1"/>
  <c r="H451" i="10"/>
  <c r="O339" i="10"/>
  <c r="AC339" i="10" s="1"/>
  <c r="Z141" i="10"/>
  <c r="AA141" i="10"/>
  <c r="AD320" i="10"/>
  <c r="L432" i="10"/>
  <c r="J355" i="10"/>
  <c r="N243" i="10"/>
  <c r="AC243" i="10" s="1"/>
  <c r="P243" i="10"/>
  <c r="Q243" i="10"/>
  <c r="R243" i="10"/>
  <c r="H366" i="10"/>
  <c r="O254" i="10"/>
  <c r="AC254" i="10" s="1"/>
  <c r="L417" i="10"/>
  <c r="AD305" i="10"/>
  <c r="AA220" i="10"/>
  <c r="Z220" i="10"/>
  <c r="P439" i="10"/>
  <c r="Q439" i="10"/>
  <c r="S200" i="10"/>
  <c r="N480" i="10"/>
  <c r="Q480" i="10"/>
  <c r="P480" i="10"/>
  <c r="AA776" i="10"/>
  <c r="Z776" i="10"/>
  <c r="R485" i="10"/>
  <c r="P485" i="10"/>
  <c r="Q485" i="10"/>
  <c r="N485" i="10"/>
  <c r="J597" i="10"/>
  <c r="J689" i="10"/>
  <c r="N577" i="10"/>
  <c r="Q577" i="10"/>
  <c r="P577" i="10"/>
  <c r="R577" i="10"/>
  <c r="P725" i="10"/>
  <c r="N725" i="10"/>
  <c r="AL338" i="10"/>
  <c r="AN338" i="10" s="1"/>
  <c r="AA615" i="10"/>
  <c r="AB615" i="10" s="1"/>
  <c r="Z615" i="10"/>
  <c r="E510" i="10"/>
  <c r="I398" i="10"/>
  <c r="AL330" i="10"/>
  <c r="AN330" i="10" s="1"/>
  <c r="AH560" i="10"/>
  <c r="AI560" i="10" s="1"/>
  <c r="AL424" i="10"/>
  <c r="AN424" i="10" s="1"/>
  <c r="AL243" i="10"/>
  <c r="AN243" i="10" s="1"/>
  <c r="AF397" i="10"/>
  <c r="AG397" i="10" s="1"/>
  <c r="F509" i="10"/>
  <c r="AF379" i="10"/>
  <c r="AG379" i="10" s="1"/>
  <c r="F491" i="10"/>
  <c r="E520" i="10"/>
  <c r="I408" i="10"/>
  <c r="AH696" i="10"/>
  <c r="AI696" i="10" s="1"/>
  <c r="AJ696" i="10"/>
  <c r="AK696" i="10" s="1"/>
  <c r="E708" i="10"/>
  <c r="I708" i="10" s="1"/>
  <c r="I596" i="10"/>
  <c r="F597" i="10"/>
  <c r="AF485" i="10"/>
  <c r="AG485" i="10" s="1"/>
  <c r="L440" i="10"/>
  <c r="AD328" i="10"/>
  <c r="AH762" i="10"/>
  <c r="AI762" i="10" s="1"/>
  <c r="AJ762" i="10"/>
  <c r="AK762" i="10" s="1"/>
  <c r="AH422" i="10"/>
  <c r="AI422" i="10" s="1"/>
  <c r="G465" i="10"/>
  <c r="AH353" i="10"/>
  <c r="AI353" i="10" s="1"/>
  <c r="AJ353" i="10"/>
  <c r="AK353" i="10" s="1"/>
  <c r="AL353" i="10" s="1"/>
  <c r="AN353" i="10" s="1"/>
  <c r="E646" i="10"/>
  <c r="I534" i="10"/>
  <c r="S407" i="10"/>
  <c r="AE464" i="10"/>
  <c r="S376" i="10"/>
  <c r="O309" i="10"/>
  <c r="AC309" i="10" s="1"/>
  <c r="AH652" i="10"/>
  <c r="AI652" i="10" s="1"/>
  <c r="AL672" i="10"/>
  <c r="AN672" i="10" s="1"/>
  <c r="S260" i="10"/>
  <c r="Q338" i="10"/>
  <c r="AL716" i="10"/>
  <c r="AN716" i="10" s="1"/>
  <c r="N400" i="10"/>
  <c r="N618" i="10"/>
  <c r="AL442" i="10"/>
  <c r="AN442" i="10" s="1"/>
  <c r="AC128" i="10"/>
  <c r="R128" i="10" s="1"/>
  <c r="R228" i="10" s="1"/>
  <c r="X278" i="10"/>
  <c r="AB208" i="10"/>
  <c r="Q412" i="10"/>
  <c r="X253" i="10"/>
  <c r="Z253" i="10" s="1"/>
  <c r="AE332" i="10"/>
  <c r="S364" i="10"/>
  <c r="O446" i="10"/>
  <c r="AE298" i="10"/>
  <c r="O298" i="10"/>
  <c r="AC298" i="10" s="1"/>
  <c r="X304" i="10"/>
  <c r="H416" i="10"/>
  <c r="AE304" i="10"/>
  <c r="O304" i="10"/>
  <c r="AC304" i="10" s="1"/>
  <c r="S206" i="10"/>
  <c r="P326" i="10"/>
  <c r="Q326" i="10"/>
  <c r="N326" i="10"/>
  <c r="AC326" i="10" s="1"/>
  <c r="N334" i="10"/>
  <c r="AC334" i="10" s="1"/>
  <c r="P334" i="10"/>
  <c r="Q334" i="10"/>
  <c r="S334" i="10" s="1"/>
  <c r="X329" i="10"/>
  <c r="H441" i="10"/>
  <c r="AE329" i="10"/>
  <c r="O329" i="10"/>
  <c r="AC329" i="10" s="1"/>
  <c r="Q441" i="10"/>
  <c r="S441" i="10" s="1"/>
  <c r="R441" i="10"/>
  <c r="N441" i="10"/>
  <c r="R432" i="10"/>
  <c r="Q432" i="10"/>
  <c r="P432" i="10"/>
  <c r="J544" i="10"/>
  <c r="N432" i="10"/>
  <c r="M420" i="10"/>
  <c r="AD308" i="10"/>
  <c r="X313" i="10"/>
  <c r="AE313" i="10"/>
  <c r="H425" i="10"/>
  <c r="O313" i="10"/>
  <c r="AC313" i="10" s="1"/>
  <c r="AA279" i="10"/>
  <c r="AB279" i="10" s="1"/>
  <c r="Z279" i="10"/>
  <c r="AA273" i="10"/>
  <c r="AB273" i="10" s="1"/>
  <c r="Z273" i="10"/>
  <c r="Z493" i="10"/>
  <c r="AA493" i="10"/>
  <c r="I421" i="10"/>
  <c r="E533" i="10"/>
  <c r="AL406" i="10"/>
  <c r="AN406" i="10" s="1"/>
  <c r="AH719" i="10"/>
  <c r="AI719" i="10" s="1"/>
  <c r="AJ719" i="10"/>
  <c r="AK719" i="10" s="1"/>
  <c r="H409" i="10"/>
  <c r="O297" i="10"/>
  <c r="AC297" i="10" s="1"/>
  <c r="AF420" i="10"/>
  <c r="AG420" i="10" s="1"/>
  <c r="F532" i="10"/>
  <c r="R392" i="10"/>
  <c r="N392" i="10"/>
  <c r="P392" i="10"/>
  <c r="J504" i="10"/>
  <c r="Q392" i="10"/>
  <c r="S392" i="10" s="1"/>
  <c r="P427" i="10"/>
  <c r="J539" i="10"/>
  <c r="R427" i="10"/>
  <c r="Q427" i="10"/>
  <c r="N427" i="10"/>
  <c r="Q415" i="10"/>
  <c r="S415" i="10" s="1"/>
  <c r="N415" i="10"/>
  <c r="AC415" i="10" s="1"/>
  <c r="Q388" i="10"/>
  <c r="R388" i="10"/>
  <c r="N388" i="10"/>
  <c r="AC388" i="10" s="1"/>
  <c r="I446" i="10"/>
  <c r="E558" i="10"/>
  <c r="G493" i="10"/>
  <c r="AH381" i="10"/>
  <c r="AI381" i="10" s="1"/>
  <c r="AJ381" i="10"/>
  <c r="AK381" i="10" s="1"/>
  <c r="AL381" i="10" s="1"/>
  <c r="AN381" i="10" s="1"/>
  <c r="E654" i="10"/>
  <c r="I542" i="10"/>
  <c r="AL367" i="10"/>
  <c r="AN367" i="10" s="1"/>
  <c r="AL701" i="10"/>
  <c r="AN701" i="10" s="1"/>
  <c r="AL558" i="10"/>
  <c r="AN558" i="10" s="1"/>
  <c r="M435" i="10"/>
  <c r="AD323" i="10"/>
  <c r="L430" i="10"/>
  <c r="AD318" i="10"/>
  <c r="AD332" i="10"/>
  <c r="L444" i="10"/>
  <c r="M419" i="10"/>
  <c r="AD307" i="10"/>
  <c r="M640" i="10"/>
  <c r="AA381" i="10"/>
  <c r="Z381" i="10"/>
  <c r="Q411" i="10"/>
  <c r="N411" i="10"/>
  <c r="L412" i="10"/>
  <c r="AD300" i="10"/>
  <c r="L516" i="10"/>
  <c r="AD404" i="10"/>
  <c r="AD396" i="10"/>
  <c r="L388" i="10"/>
  <c r="AD276" i="10"/>
  <c r="L380" i="10"/>
  <c r="AD268" i="10"/>
  <c r="X423" i="10"/>
  <c r="AE423" i="10"/>
  <c r="H535" i="10"/>
  <c r="O423" i="10"/>
  <c r="AC423" i="10" s="1"/>
  <c r="Z168" i="10"/>
  <c r="AA168" i="10"/>
  <c r="AB168" i="10" s="1"/>
  <c r="AA253" i="10"/>
  <c r="N409" i="10"/>
  <c r="P409" i="10"/>
  <c r="J521" i="10"/>
  <c r="Q409" i="10"/>
  <c r="S409" i="10" s="1"/>
  <c r="R409" i="10"/>
  <c r="Q418" i="10"/>
  <c r="P418" i="10"/>
  <c r="N418" i="10"/>
  <c r="R418" i="10"/>
  <c r="J530" i="10"/>
  <c r="J483" i="10"/>
  <c r="Q371" i="10"/>
  <c r="S371" i="10" s="1"/>
  <c r="R371" i="10"/>
  <c r="N371" i="10"/>
  <c r="P371" i="10"/>
  <c r="R438" i="10"/>
  <c r="P438" i="10"/>
  <c r="Q438" i="10"/>
  <c r="J550" i="10"/>
  <c r="N438" i="10"/>
  <c r="AC438" i="10" s="1"/>
  <c r="Z320" i="10"/>
  <c r="AA320" i="10"/>
  <c r="AB320" i="10" s="1"/>
  <c r="AJ635" i="10"/>
  <c r="AK635" i="10" s="1"/>
  <c r="G747" i="10"/>
  <c r="AH635" i="10"/>
  <c r="AI635" i="10" s="1"/>
  <c r="E665" i="10"/>
  <c r="I553" i="10"/>
  <c r="AH630" i="10"/>
  <c r="AI630" i="10" s="1"/>
  <c r="G742" i="10"/>
  <c r="AJ630" i="10"/>
  <c r="AK630" i="10" s="1"/>
  <c r="AF444" i="10"/>
  <c r="AG444" i="10" s="1"/>
  <c r="F556" i="10"/>
  <c r="AF412" i="10"/>
  <c r="AG412" i="10" s="1"/>
  <c r="F524" i="10"/>
  <c r="S387" i="10"/>
  <c r="I387" i="10"/>
  <c r="E499" i="10"/>
  <c r="AJ555" i="10"/>
  <c r="AK555" i="10" s="1"/>
  <c r="AL555" i="10" s="1"/>
  <c r="AN555" i="10" s="1"/>
  <c r="G667" i="10"/>
  <c r="AH555" i="10"/>
  <c r="AI555" i="10" s="1"/>
  <c r="G435" i="10"/>
  <c r="AJ323" i="10"/>
  <c r="AK323" i="10" s="1"/>
  <c r="AL323" i="10" s="1"/>
  <c r="AN323" i="10" s="1"/>
  <c r="AH323" i="10"/>
  <c r="AI323" i="10" s="1"/>
  <c r="F661" i="10"/>
  <c r="AF549" i="10"/>
  <c r="AG549" i="10" s="1"/>
  <c r="I359" i="10"/>
  <c r="E471" i="10"/>
  <c r="S359" i="10"/>
  <c r="G645" i="10"/>
  <c r="AJ533" i="10"/>
  <c r="AK533" i="10" s="1"/>
  <c r="AH533" i="10"/>
  <c r="AI533" i="10"/>
  <c r="AL438" i="10"/>
  <c r="AN438" i="10" s="1"/>
  <c r="I393" i="10"/>
  <c r="E505" i="10"/>
  <c r="AF502" i="10"/>
  <c r="AG502" i="10" s="1"/>
  <c r="F614" i="10"/>
  <c r="AF632" i="10"/>
  <c r="AG632" i="10" s="1"/>
  <c r="F744" i="10"/>
  <c r="AF744" i="10" s="1"/>
  <c r="AG744" i="10" s="1"/>
  <c r="G528" i="10"/>
  <c r="AJ416" i="10"/>
  <c r="AK416" i="10" s="1"/>
  <c r="AH416" i="10"/>
  <c r="AI416" i="10" s="1"/>
  <c r="AL395" i="10"/>
  <c r="AN395" i="10" s="1"/>
  <c r="I500" i="10"/>
  <c r="E612" i="10"/>
  <c r="I603" i="10"/>
  <c r="E715" i="10"/>
  <c r="I715" i="10" s="1"/>
  <c r="X317" i="10"/>
  <c r="AE317" i="10"/>
  <c r="H429" i="10"/>
  <c r="O317" i="10"/>
  <c r="AC317" i="10" s="1"/>
  <c r="I492" i="10"/>
  <c r="S492" i="10"/>
  <c r="E604" i="10"/>
  <c r="G561" i="10"/>
  <c r="AJ449" i="10"/>
  <c r="AK449" i="10" s="1"/>
  <c r="AL449" i="10" s="1"/>
  <c r="AN449" i="10" s="1"/>
  <c r="AI449" i="10"/>
  <c r="AH449" i="10"/>
  <c r="AF562" i="10"/>
  <c r="AG562" i="10" s="1"/>
  <c r="F674" i="10"/>
  <c r="P411" i="10"/>
  <c r="AE393" i="10"/>
  <c r="X356" i="10"/>
  <c r="J507" i="10"/>
  <c r="R507" i="10" s="1"/>
  <c r="R395" i="10"/>
  <c r="S395" i="10" s="1"/>
  <c r="Q423" i="10"/>
  <c r="AL446" i="10"/>
  <c r="AN446" i="10" s="1"/>
  <c r="H21" i="1"/>
  <c r="L450" i="10"/>
  <c r="AD338" i="10"/>
  <c r="M431" i="10"/>
  <c r="AD319" i="10"/>
  <c r="L663" i="10"/>
  <c r="L652" i="10"/>
  <c r="AD540" i="10"/>
  <c r="L415" i="10"/>
  <c r="AD303" i="10"/>
  <c r="M467" i="10"/>
  <c r="AD355" i="10"/>
  <c r="Z157" i="10"/>
  <c r="AA157" i="10"/>
  <c r="L659" i="10"/>
  <c r="X319" i="10"/>
  <c r="AE319" i="10"/>
  <c r="H431" i="10"/>
  <c r="O319" i="10"/>
  <c r="AC319" i="10" s="1"/>
  <c r="Z336" i="10"/>
  <c r="AA336" i="10"/>
  <c r="AA339" i="10"/>
  <c r="AB339" i="10" s="1"/>
  <c r="Z339" i="10"/>
  <c r="Q369" i="10"/>
  <c r="N369" i="10"/>
  <c r="J481" i="10"/>
  <c r="P369" i="10"/>
  <c r="R369" i="10"/>
  <c r="AE444" i="10"/>
  <c r="O444" i="10"/>
  <c r="AC444" i="10" s="1"/>
  <c r="J588" i="10"/>
  <c r="R476" i="10"/>
  <c r="Q476" i="10"/>
  <c r="N476" i="10"/>
  <c r="P476" i="10"/>
  <c r="P519" i="10"/>
  <c r="Q519" i="10"/>
  <c r="S519" i="10" s="1"/>
  <c r="N519" i="10"/>
  <c r="J520" i="10"/>
  <c r="N408" i="10"/>
  <c r="P408" i="10"/>
  <c r="Q408" i="10"/>
  <c r="S408" i="10" s="1"/>
  <c r="R408" i="10"/>
  <c r="AA265" i="10"/>
  <c r="Z265" i="10"/>
  <c r="G403" i="10"/>
  <c r="AJ291" i="10"/>
  <c r="AK291" i="10" s="1"/>
  <c r="AL291" i="10" s="1"/>
  <c r="AN291" i="10" s="1"/>
  <c r="AH291" i="10"/>
  <c r="AI291" i="10" s="1"/>
  <c r="X500" i="10"/>
  <c r="AE500" i="10"/>
  <c r="H612" i="10"/>
  <c r="O500" i="10"/>
  <c r="G674" i="10"/>
  <c r="AJ562" i="10"/>
  <c r="AK562" i="10" s="1"/>
  <c r="AH562" i="10"/>
  <c r="AI562" i="10" s="1"/>
  <c r="S373" i="10"/>
  <c r="I373" i="10"/>
  <c r="E485" i="10"/>
  <c r="Z281" i="10"/>
  <c r="AA281" i="10"/>
  <c r="AB281" i="10" s="1"/>
  <c r="AF429" i="10"/>
  <c r="AG429" i="10" s="1"/>
  <c r="F541" i="10"/>
  <c r="F489" i="10"/>
  <c r="AF377" i="10"/>
  <c r="AG377" i="10" s="1"/>
  <c r="AF281" i="10"/>
  <c r="AG281" i="10" s="1"/>
  <c r="F393" i="10"/>
  <c r="G502" i="10"/>
  <c r="AJ390" i="10"/>
  <c r="AK390" i="10" s="1"/>
  <c r="AL390" i="10" s="1"/>
  <c r="AN390" i="10" s="1"/>
  <c r="AH390" i="10"/>
  <c r="AI390" i="10" s="1"/>
  <c r="E651" i="10"/>
  <c r="I539" i="10"/>
  <c r="AL411" i="10"/>
  <c r="AN411" i="10" s="1"/>
  <c r="AJ551" i="10"/>
  <c r="AK551" i="10" s="1"/>
  <c r="AL551" i="10" s="1"/>
  <c r="AN551" i="10" s="1"/>
  <c r="G663" i="10"/>
  <c r="AH551" i="10"/>
  <c r="AI551" i="10" s="1"/>
  <c r="AF410" i="10"/>
  <c r="AG410" i="10" s="1"/>
  <c r="F522" i="10"/>
  <c r="X302" i="10"/>
  <c r="H414" i="10"/>
  <c r="AE302" i="10"/>
  <c r="O302" i="10"/>
  <c r="AC302" i="10" s="1"/>
  <c r="G661" i="10"/>
  <c r="AJ549" i="10"/>
  <c r="AK549" i="10" s="1"/>
  <c r="AH549" i="10"/>
  <c r="AI549" i="10" s="1"/>
  <c r="G662" i="10"/>
  <c r="AF537" i="10"/>
  <c r="AG537" i="10" s="1"/>
  <c r="F649" i="10"/>
  <c r="I501" i="10"/>
  <c r="S501" i="10"/>
  <c r="E613" i="10"/>
  <c r="N746" i="10"/>
  <c r="R746" i="10"/>
  <c r="S746" i="10" s="1"/>
  <c r="P746" i="10"/>
  <c r="Q746" i="10"/>
  <c r="I400" i="10"/>
  <c r="E512" i="10"/>
  <c r="I562" i="10"/>
  <c r="E674" i="10"/>
  <c r="P646" i="10"/>
  <c r="J758" i="10"/>
  <c r="E752" i="10"/>
  <c r="I752" i="10" s="1"/>
  <c r="I640" i="10"/>
  <c r="G425" i="10"/>
  <c r="AJ313" i="10"/>
  <c r="AK313" i="10" s="1"/>
  <c r="AL313" i="10" s="1"/>
  <c r="AN313" i="10" s="1"/>
  <c r="AH313" i="10"/>
  <c r="AI313" i="10" s="1"/>
  <c r="AA205" i="10"/>
  <c r="Z205" i="10"/>
  <c r="AA133" i="10"/>
  <c r="AB133" i="10" s="1"/>
  <c r="AA246" i="10"/>
  <c r="AB246" i="10" s="1"/>
  <c r="AD373" i="10"/>
  <c r="R411" i="10"/>
  <c r="S411" i="10" s="1"/>
  <c r="H556" i="10"/>
  <c r="AE556" i="10" s="1"/>
  <c r="S379" i="10"/>
  <c r="H505" i="10"/>
  <c r="AE505" i="10" s="1"/>
  <c r="AE558" i="10"/>
  <c r="H778" i="10"/>
  <c r="S314" i="10"/>
  <c r="N395" i="10"/>
  <c r="AC395" i="10" s="1"/>
  <c r="N646" i="10"/>
  <c r="S402" i="10"/>
  <c r="R423" i="10"/>
  <c r="S423" i="10" s="1"/>
  <c r="J535" i="10"/>
  <c r="R400" i="10"/>
  <c r="S400" i="10" s="1"/>
  <c r="AE305" i="10"/>
  <c r="S581" i="10"/>
  <c r="F670" i="10"/>
  <c r="AD260" i="10"/>
  <c r="L445" i="10"/>
  <c r="AD333" i="10"/>
  <c r="L651" i="10"/>
  <c r="L358" i="10"/>
  <c r="AD246" i="10"/>
  <c r="Z156" i="10"/>
  <c r="AA156" i="10"/>
  <c r="X331" i="10"/>
  <c r="H443" i="10"/>
  <c r="AE331" i="10"/>
  <c r="O331" i="10"/>
  <c r="AC331" i="10" s="1"/>
  <c r="L441" i="10"/>
  <c r="AD329" i="10"/>
  <c r="L418" i="10"/>
  <c r="AD306" i="10"/>
  <c r="M414" i="10"/>
  <c r="AD302" i="10"/>
  <c r="M367" i="10"/>
  <c r="AD255" i="10"/>
  <c r="X258" i="10"/>
  <c r="H370" i="10"/>
  <c r="AE258" i="10"/>
  <c r="O258" i="10"/>
  <c r="AC258" i="10" s="1"/>
  <c r="X390" i="10"/>
  <c r="AA173" i="10"/>
  <c r="Z173" i="10"/>
  <c r="R435" i="10"/>
  <c r="P435" i="10"/>
  <c r="J547" i="10"/>
  <c r="Q435" i="10"/>
  <c r="N435" i="10"/>
  <c r="AC435" i="10" s="1"/>
  <c r="R524" i="10"/>
  <c r="J636" i="10"/>
  <c r="N524" i="10"/>
  <c r="P524" i="10"/>
  <c r="Q524" i="10"/>
  <c r="M427" i="10"/>
  <c r="AD315" i="10"/>
  <c r="L422" i="10"/>
  <c r="AD310" i="10"/>
  <c r="L410" i="10"/>
  <c r="AD298" i="10"/>
  <c r="L406" i="10"/>
  <c r="AD294" i="10"/>
  <c r="L402" i="10"/>
  <c r="AD290" i="10"/>
  <c r="L398" i="10"/>
  <c r="AD286" i="10"/>
  <c r="L394" i="10"/>
  <c r="AD282" i="10"/>
  <c r="L390" i="10"/>
  <c r="AD278" i="10"/>
  <c r="L386" i="10"/>
  <c r="AD274" i="10"/>
  <c r="L382" i="10"/>
  <c r="AD270" i="10"/>
  <c r="L378" i="10"/>
  <c r="AD266" i="10"/>
  <c r="L374" i="10"/>
  <c r="AD262" i="10"/>
  <c r="X245" i="10"/>
  <c r="AE245" i="10"/>
  <c r="O245" i="10"/>
  <c r="AC245" i="10" s="1"/>
  <c r="AA152" i="10"/>
  <c r="Z152" i="10"/>
  <c r="Q396" i="10"/>
  <c r="S396" i="10" s="1"/>
  <c r="N396" i="10"/>
  <c r="R445" i="10"/>
  <c r="J557" i="10"/>
  <c r="P445" i="10"/>
  <c r="N421" i="10"/>
  <c r="P421" i="10"/>
  <c r="R421" i="10"/>
  <c r="J533" i="10"/>
  <c r="Q421" i="10"/>
  <c r="Q393" i="10"/>
  <c r="S393" i="10" s="1"/>
  <c r="N393" i="10"/>
  <c r="AC393" i="10" s="1"/>
  <c r="R393" i="10"/>
  <c r="J505" i="10"/>
  <c r="P393" i="10"/>
  <c r="R473" i="10"/>
  <c r="N473" i="10"/>
  <c r="J585" i="10"/>
  <c r="Q473" i="10"/>
  <c r="P473" i="10"/>
  <c r="R442" i="10"/>
  <c r="N442" i="10"/>
  <c r="AC442" i="10" s="1"/>
  <c r="J554" i="10"/>
  <c r="Q362" i="10"/>
  <c r="N362" i="10"/>
  <c r="P362" i="10"/>
  <c r="R362" i="10"/>
  <c r="J474" i="10"/>
  <c r="AA292" i="10"/>
  <c r="Z292" i="10"/>
  <c r="AA332" i="10"/>
  <c r="Z332" i="10"/>
  <c r="X434" i="10"/>
  <c r="H546" i="10"/>
  <c r="AE434" i="10"/>
  <c r="O434" i="10"/>
  <c r="J615" i="10"/>
  <c r="P503" i="10"/>
  <c r="R503" i="10"/>
  <c r="Q503" i="10"/>
  <c r="S503" i="10" s="1"/>
  <c r="N503" i="10"/>
  <c r="AC503" i="10" s="1"/>
  <c r="R527" i="10"/>
  <c r="Q527" i="10"/>
  <c r="N527" i="10"/>
  <c r="P527" i="10"/>
  <c r="J639" i="10"/>
  <c r="R592" i="10"/>
  <c r="J704" i="10"/>
  <c r="Q592" i="10"/>
  <c r="N592" i="10"/>
  <c r="P592" i="10"/>
  <c r="AF240" i="10"/>
  <c r="AG240" i="10" s="1"/>
  <c r="F352" i="10"/>
  <c r="AA181" i="10"/>
  <c r="Z181" i="10"/>
  <c r="Z184" i="10"/>
  <c r="AA184" i="10"/>
  <c r="AA188" i="10"/>
  <c r="Z188" i="10"/>
  <c r="Z388" i="10"/>
  <c r="AA388" i="10"/>
  <c r="I384" i="10"/>
  <c r="E496" i="10"/>
  <c r="AF423" i="10"/>
  <c r="AG423" i="10" s="1"/>
  <c r="F535" i="10"/>
  <c r="I371" i="10"/>
  <c r="E483" i="10"/>
  <c r="AL408" i="10"/>
  <c r="AN408" i="10" s="1"/>
  <c r="Z163" i="10"/>
  <c r="AA163" i="10"/>
  <c r="AF593" i="10"/>
  <c r="AG593" i="10" s="1"/>
  <c r="F705" i="10"/>
  <c r="AF705" i="10" s="1"/>
  <c r="AG705" i="10" s="1"/>
  <c r="AF392" i="10"/>
  <c r="AG392" i="10" s="1"/>
  <c r="F504" i="10"/>
  <c r="E487" i="10"/>
  <c r="I375" i="10"/>
  <c r="G654" i="10"/>
  <c r="AH542" i="10"/>
  <c r="AI542" i="10" s="1"/>
  <c r="AJ542" i="10"/>
  <c r="AK542" i="10" s="1"/>
  <c r="E587" i="10"/>
  <c r="I324" i="10"/>
  <c r="E436" i="10"/>
  <c r="S324" i="10"/>
  <c r="S333" i="10"/>
  <c r="G668" i="10"/>
  <c r="AH556" i="10"/>
  <c r="AI556" i="10" s="1"/>
  <c r="AJ556" i="10"/>
  <c r="AK556" i="10" s="1"/>
  <c r="AL556" i="10" s="1"/>
  <c r="AN556" i="10" s="1"/>
  <c r="AF273" i="10"/>
  <c r="AG273" i="10" s="1"/>
  <c r="F385" i="10"/>
  <c r="AH714" i="10"/>
  <c r="AI714" i="10" s="1"/>
  <c r="AJ714" i="10"/>
  <c r="AK714" i="10" s="1"/>
  <c r="G548" i="10"/>
  <c r="AJ436" i="10"/>
  <c r="AK436" i="10" s="1"/>
  <c r="AL436" i="10" s="1"/>
  <c r="AN436" i="10" s="1"/>
  <c r="AH436" i="10"/>
  <c r="AI436" i="10"/>
  <c r="E479" i="10"/>
  <c r="I367" i="10"/>
  <c r="AL437" i="10"/>
  <c r="AN437" i="10" s="1"/>
  <c r="AL418" i="10"/>
  <c r="AN418" i="10" s="1"/>
  <c r="AL371" i="10"/>
  <c r="AN371" i="10" s="1"/>
  <c r="E726" i="10"/>
  <c r="I726" i="10" s="1"/>
  <c r="I614" i="10"/>
  <c r="Z446" i="10"/>
  <c r="AA446" i="10"/>
  <c r="I365" i="10"/>
  <c r="E477" i="10"/>
  <c r="G617" i="10"/>
  <c r="AJ505" i="10"/>
  <c r="AK505" i="10" s="1"/>
  <c r="AH505" i="10"/>
  <c r="AI505" i="10" s="1"/>
  <c r="AF584" i="10"/>
  <c r="AG584" i="10" s="1"/>
  <c r="F696" i="10"/>
  <c r="AF696" i="10" s="1"/>
  <c r="AG696" i="10" s="1"/>
  <c r="F752" i="10"/>
  <c r="AF752" i="10" s="1"/>
  <c r="AG752" i="10" s="1"/>
  <c r="AF640" i="10"/>
  <c r="AG640" i="10" s="1"/>
  <c r="AL369" i="10"/>
  <c r="AN369" i="10" s="1"/>
  <c r="E581" i="10"/>
  <c r="I469" i="10"/>
  <c r="S377" i="10"/>
  <c r="E489" i="10"/>
  <c r="I377" i="10"/>
  <c r="E536" i="10"/>
  <c r="I424" i="10"/>
  <c r="E610" i="10"/>
  <c r="I498" i="10"/>
  <c r="AC376" i="10"/>
  <c r="AD336" i="10"/>
  <c r="L448" i="10"/>
  <c r="M364" i="10"/>
  <c r="AD252" i="10"/>
  <c r="X252" i="10"/>
  <c r="H364" i="10"/>
  <c r="O252" i="10"/>
  <c r="AC252" i="10" s="1"/>
  <c r="AE252" i="10"/>
  <c r="AA203" i="10"/>
  <c r="Z203" i="10"/>
  <c r="X448" i="10"/>
  <c r="H560" i="10"/>
  <c r="AE448" i="10"/>
  <c r="O448" i="10"/>
  <c r="AC448" i="10" s="1"/>
  <c r="L648" i="10"/>
  <c r="AD536" i="10"/>
  <c r="L408" i="10"/>
  <c r="AD296" i="10"/>
  <c r="L400" i="10"/>
  <c r="AD288" i="10"/>
  <c r="L392" i="10"/>
  <c r="AD280" i="10"/>
  <c r="L384" i="10"/>
  <c r="AD272" i="10"/>
  <c r="L376" i="10"/>
  <c r="AD264" i="10"/>
  <c r="Q437" i="10"/>
  <c r="P437" i="10"/>
  <c r="J549" i="10"/>
  <c r="R437" i="10"/>
  <c r="S437" i="10" s="1"/>
  <c r="N437" i="10"/>
  <c r="AA287" i="10"/>
  <c r="Z287" i="10"/>
  <c r="R446" i="10"/>
  <c r="S446" i="10" s="1"/>
  <c r="N446" i="10"/>
  <c r="J558" i="10"/>
  <c r="X377" i="10"/>
  <c r="H489" i="10"/>
  <c r="AE377" i="10"/>
  <c r="O377" i="10"/>
  <c r="AC377" i="10" s="1"/>
  <c r="X263" i="10"/>
  <c r="H375" i="10"/>
  <c r="O263" i="10"/>
  <c r="AC263" i="10" s="1"/>
  <c r="AE263" i="10"/>
  <c r="AF438" i="10"/>
  <c r="AG438" i="10" s="1"/>
  <c r="F550" i="10"/>
  <c r="E549" i="10"/>
  <c r="I437" i="10"/>
  <c r="J468" i="10"/>
  <c r="P356" i="10"/>
  <c r="Q356" i="10"/>
  <c r="S356" i="10" s="1"/>
  <c r="R356" i="10"/>
  <c r="N356" i="10"/>
  <c r="AC356" i="10" s="1"/>
  <c r="AL356" i="10"/>
  <c r="AN356" i="10" s="1"/>
  <c r="S361" i="10"/>
  <c r="E473" i="10"/>
  <c r="I361" i="10"/>
  <c r="S418" i="10"/>
  <c r="I418" i="10"/>
  <c r="E530" i="10"/>
  <c r="AL520" i="10"/>
  <c r="AN520" i="10" s="1"/>
  <c r="I434" i="10"/>
  <c r="E546" i="10"/>
  <c r="AF498" i="10"/>
  <c r="AG498" i="10" s="1"/>
  <c r="F610" i="10"/>
  <c r="E432" i="10"/>
  <c r="I320" i="10"/>
  <c r="N629" i="10"/>
  <c r="R629" i="10"/>
  <c r="G776" i="10"/>
  <c r="AJ664" i="10"/>
  <c r="AK664" i="10" s="1"/>
  <c r="AH664" i="10"/>
  <c r="AI664" i="10" s="1"/>
  <c r="AL423" i="10"/>
  <c r="AN423" i="10" s="1"/>
  <c r="O324" i="10"/>
  <c r="AC324" i="10" s="1"/>
  <c r="AE324" i="10"/>
  <c r="AJ544" i="10"/>
  <c r="AK544" i="10" s="1"/>
  <c r="G656" i="10"/>
  <c r="AH544" i="10"/>
  <c r="AI544" i="10" s="1"/>
  <c r="I609" i="10"/>
  <c r="E721" i="10"/>
  <c r="AE666" i="10"/>
  <c r="S513" i="10"/>
  <c r="S618" i="10"/>
  <c r="S511" i="10"/>
  <c r="L442" i="10"/>
  <c r="AD330" i="10"/>
  <c r="AD335" i="10"/>
  <c r="L447" i="10"/>
  <c r="L434" i="10"/>
  <c r="AD322" i="10"/>
  <c r="L647" i="10"/>
  <c r="M482" i="10"/>
  <c r="AD370" i="10"/>
  <c r="X308" i="10"/>
  <c r="AE308" i="10"/>
  <c r="H420" i="10"/>
  <c r="O308" i="10"/>
  <c r="AC308" i="10" s="1"/>
  <c r="AA164" i="10"/>
  <c r="Z164" i="10"/>
  <c r="X250" i="10"/>
  <c r="H362" i="10"/>
  <c r="AE250" i="10"/>
  <c r="O250" i="10"/>
  <c r="AC250" i="10" s="1"/>
  <c r="Z180" i="10"/>
  <c r="AA180" i="10"/>
  <c r="AA311" i="10"/>
  <c r="Z311" i="10"/>
  <c r="X376" i="10"/>
  <c r="H488" i="10"/>
  <c r="AE376" i="10"/>
  <c r="O376" i="10"/>
  <c r="H579" i="10"/>
  <c r="AE467" i="10"/>
  <c r="X467" i="10"/>
  <c r="O467" i="10"/>
  <c r="Z151" i="10"/>
  <c r="AA151" i="10"/>
  <c r="H405" i="10"/>
  <c r="O293" i="10"/>
  <c r="AC293" i="10" s="1"/>
  <c r="X321" i="10"/>
  <c r="H433" i="10"/>
  <c r="AE321" i="10"/>
  <c r="O321" i="10"/>
  <c r="AC321" i="10" s="1"/>
  <c r="P672" i="10"/>
  <c r="Q672" i="10"/>
  <c r="J784" i="10"/>
  <c r="Z148" i="10"/>
  <c r="AA148" i="10"/>
  <c r="J723" i="10"/>
  <c r="R611" i="10"/>
  <c r="N611" i="10"/>
  <c r="P611" i="10"/>
  <c r="Q611" i="10"/>
  <c r="AF405" i="10"/>
  <c r="AG405" i="10" s="1"/>
  <c r="F517" i="10"/>
  <c r="AF372" i="10"/>
  <c r="AG372" i="10" s="1"/>
  <c r="F484" i="10"/>
  <c r="E580" i="10"/>
  <c r="I468" i="10"/>
  <c r="X290" i="10"/>
  <c r="H402" i="10"/>
  <c r="AE290" i="10"/>
  <c r="O290" i="10"/>
  <c r="AC290" i="10" s="1"/>
  <c r="AA244" i="10"/>
  <c r="AB244" i="10" s="1"/>
  <c r="Z244" i="10"/>
  <c r="AF480" i="10"/>
  <c r="AG480" i="10" s="1"/>
  <c r="F592" i="10"/>
  <c r="E493" i="10"/>
  <c r="I381" i="10"/>
  <c r="AF521" i="10"/>
  <c r="AG521" i="10" s="1"/>
  <c r="F633" i="10"/>
  <c r="AF487" i="10"/>
  <c r="AG487" i="10" s="1"/>
  <c r="F599" i="10"/>
  <c r="L449" i="10"/>
  <c r="AD337" i="10"/>
  <c r="Z212" i="10"/>
  <c r="AA212" i="10"/>
  <c r="Z248" i="10"/>
  <c r="AA248" i="10"/>
  <c r="I435" i="10"/>
  <c r="E547" i="10"/>
  <c r="AA554" i="10"/>
  <c r="AB554" i="10" s="1"/>
  <c r="Z554" i="10"/>
  <c r="H436" i="10"/>
  <c r="X436" i="10" s="1"/>
  <c r="L340" i="10"/>
  <c r="AE285" i="10"/>
  <c r="S365" i="10"/>
  <c r="S381" i="10"/>
  <c r="X444" i="10"/>
  <c r="AA444" i="10" s="1"/>
  <c r="AB444" i="10" s="1"/>
  <c r="S404" i="10"/>
  <c r="S442" i="10"/>
  <c r="P446" i="10"/>
  <c r="H397" i="10"/>
  <c r="H509" i="10" s="1"/>
  <c r="AB28" i="10"/>
  <c r="AB91" i="10"/>
  <c r="X393" i="10"/>
  <c r="S469" i="10"/>
  <c r="H670" i="10"/>
  <c r="O670" i="10" s="1"/>
  <c r="X666" i="10"/>
  <c r="AE356" i="10"/>
  <c r="S493" i="10"/>
  <c r="Q629" i="10"/>
  <c r="S270" i="10"/>
  <c r="R646" i="10"/>
  <c r="S646" i="10" s="1"/>
  <c r="J512" i="10"/>
  <c r="J624" i="10" s="1"/>
  <c r="I441" i="10"/>
  <c r="AJ388" i="10"/>
  <c r="AK388" i="10" s="1"/>
  <c r="AL388" i="10" s="1"/>
  <c r="AN388" i="10" s="1"/>
  <c r="I388" i="10"/>
  <c r="H417" i="10"/>
  <c r="AL611" i="10"/>
  <c r="AN611" i="10" s="1"/>
  <c r="L446" i="10"/>
  <c r="AD334" i="10"/>
  <c r="M439" i="10"/>
  <c r="AD327" i="10"/>
  <c r="M423" i="10"/>
  <c r="AD311" i="10"/>
  <c r="AD339" i="10"/>
  <c r="L451" i="10"/>
  <c r="AD331" i="10"/>
  <c r="L443" i="10"/>
  <c r="L772" i="10"/>
  <c r="AD772" i="10" s="1"/>
  <c r="AD660" i="10"/>
  <c r="L426" i="10"/>
  <c r="AD314" i="10"/>
  <c r="L756" i="10"/>
  <c r="L637" i="10"/>
  <c r="AD525" i="10"/>
  <c r="L438" i="10"/>
  <c r="AD326" i="10"/>
  <c r="M359" i="10"/>
  <c r="AD247" i="10"/>
  <c r="Z219" i="10"/>
  <c r="AA219" i="10"/>
  <c r="AE410" i="10"/>
  <c r="O410" i="10"/>
  <c r="AC410" i="10" s="1"/>
  <c r="Q386" i="10"/>
  <c r="R386" i="10"/>
  <c r="N386" i="10"/>
  <c r="AC386" i="10" s="1"/>
  <c r="J498" i="10"/>
  <c r="P386" i="10"/>
  <c r="AA297" i="10"/>
  <c r="Z297" i="10"/>
  <c r="N532" i="10"/>
  <c r="P532" i="10"/>
  <c r="Q532" i="10"/>
  <c r="R532" i="10"/>
  <c r="J644" i="10"/>
  <c r="J663" i="10"/>
  <c r="R551" i="10"/>
  <c r="Q551" i="10"/>
  <c r="N551" i="10"/>
  <c r="P551" i="10"/>
  <c r="X280" i="10"/>
  <c r="AE280" i="10"/>
  <c r="H392" i="10"/>
  <c r="O280" i="10"/>
  <c r="AC280" i="10" s="1"/>
  <c r="Z175" i="10"/>
  <c r="AA175" i="10"/>
  <c r="AB175" i="10" s="1"/>
  <c r="X365" i="10"/>
  <c r="H477" i="10"/>
  <c r="AE365" i="10"/>
  <c r="O365" i="10"/>
  <c r="AC365" i="10" s="1"/>
  <c r="Q385" i="10"/>
  <c r="N385" i="10"/>
  <c r="J497" i="10"/>
  <c r="P385" i="10"/>
  <c r="R385" i="10"/>
  <c r="Q363" i="10"/>
  <c r="J475" i="10"/>
  <c r="P363" i="10"/>
  <c r="R363" i="10"/>
  <c r="N363" i="10"/>
  <c r="AC363" i="10" s="1"/>
  <c r="X399" i="10"/>
  <c r="H511" i="10"/>
  <c r="AE399" i="10"/>
  <c r="O399" i="10"/>
  <c r="AC399" i="10" s="1"/>
  <c r="S394" i="10"/>
  <c r="AB49" i="10"/>
  <c r="AA264" i="10"/>
  <c r="AB264" i="10" s="1"/>
  <c r="Z264" i="10"/>
  <c r="J496" i="10"/>
  <c r="Q384" i="10"/>
  <c r="S384" i="10" s="1"/>
  <c r="P414" i="10"/>
  <c r="R414" i="10"/>
  <c r="Q414" i="10"/>
  <c r="N414" i="10"/>
  <c r="J526" i="10"/>
  <c r="X432" i="10"/>
  <c r="AE432" i="10"/>
  <c r="H544" i="10"/>
  <c r="O432" i="10"/>
  <c r="AC432" i="10" s="1"/>
  <c r="J660" i="10"/>
  <c r="R548" i="10"/>
  <c r="P548" i="10"/>
  <c r="Q548" i="10"/>
  <c r="N548" i="10"/>
  <c r="I254" i="10"/>
  <c r="E366" i="10"/>
  <c r="AF303" i="10"/>
  <c r="AG303" i="10" s="1"/>
  <c r="F415" i="10"/>
  <c r="Z209" i="10"/>
  <c r="AA209" i="10"/>
  <c r="AB209" i="10" s="1"/>
  <c r="AF476" i="10"/>
  <c r="AG476" i="10" s="1"/>
  <c r="F588" i="10"/>
  <c r="G736" i="10"/>
  <c r="AH624" i="10"/>
  <c r="AI624" i="10" s="1"/>
  <c r="AJ624" i="10"/>
  <c r="AK624" i="10" s="1"/>
  <c r="G665" i="10"/>
  <c r="AJ553" i="10"/>
  <c r="AK553" i="10" s="1"/>
  <c r="AI553" i="10"/>
  <c r="AH553" i="10"/>
  <c r="X260" i="10"/>
  <c r="AE260" i="10"/>
  <c r="H372" i="10"/>
  <c r="O260" i="10"/>
  <c r="AC260" i="10" s="1"/>
  <c r="AH655" i="10"/>
  <c r="AI655" i="10" s="1"/>
  <c r="G767" i="10"/>
  <c r="AJ655" i="10"/>
  <c r="AK655" i="10" s="1"/>
  <c r="E523" i="10"/>
  <c r="I411" i="10"/>
  <c r="E513" i="10"/>
  <c r="I401" i="10"/>
  <c r="X275" i="10"/>
  <c r="H387" i="10"/>
  <c r="O275" i="10"/>
  <c r="AC275" i="10" s="1"/>
  <c r="AE275" i="10"/>
  <c r="F388" i="10"/>
  <c r="AF276" i="10"/>
  <c r="AG276" i="10" s="1"/>
  <c r="AA516" i="10"/>
  <c r="AB516" i="10" s="1"/>
  <c r="Z516" i="10"/>
  <c r="G539" i="10"/>
  <c r="AJ427" i="10"/>
  <c r="AK427" i="10" s="1"/>
  <c r="AL427" i="10" s="1"/>
  <c r="AN427" i="10" s="1"/>
  <c r="AH427" i="10"/>
  <c r="AI427" i="10" s="1"/>
  <c r="E675" i="10"/>
  <c r="I563" i="10"/>
  <c r="AL443" i="10"/>
  <c r="AN443" i="10" s="1"/>
  <c r="AJ615" i="10"/>
  <c r="AK615" i="10" s="1"/>
  <c r="AL615" i="10" s="1"/>
  <c r="AN615" i="10" s="1"/>
  <c r="AH615" i="10"/>
  <c r="G727" i="10"/>
  <c r="AI615" i="10"/>
  <c r="I449" i="10"/>
  <c r="E561" i="10"/>
  <c r="AF426" i="10"/>
  <c r="AG426" i="10" s="1"/>
  <c r="F538" i="10"/>
  <c r="AF432" i="10"/>
  <c r="AG432" i="10" s="1"/>
  <c r="F544" i="10"/>
  <c r="AL421" i="10"/>
  <c r="AN421" i="10" s="1"/>
  <c r="G642" i="10"/>
  <c r="AJ530" i="10"/>
  <c r="AK530" i="10" s="1"/>
  <c r="AL530" i="10" s="1"/>
  <c r="AN530" i="10" s="1"/>
  <c r="AI530" i="10"/>
  <c r="AH530" i="10"/>
  <c r="F606" i="10"/>
  <c r="AF494" i="10"/>
  <c r="AG494" i="10" s="1"/>
  <c r="X360" i="10"/>
  <c r="AE360" i="10"/>
  <c r="H472" i="10"/>
  <c r="O360" i="10"/>
  <c r="AC360" i="10" s="1"/>
  <c r="AF357" i="10"/>
  <c r="AG357" i="10" s="1"/>
  <c r="F469" i="10"/>
  <c r="S439" i="10"/>
  <c r="E551" i="10"/>
  <c r="I439" i="10"/>
  <c r="AJ619" i="10"/>
  <c r="AK619" i="10" s="1"/>
  <c r="AI619" i="10"/>
  <c r="G731" i="10"/>
  <c r="AH619" i="10"/>
  <c r="AL519" i="10"/>
  <c r="AN519" i="10" s="1"/>
  <c r="AL385" i="10"/>
  <c r="AN385" i="10" s="1"/>
  <c r="G618" i="10"/>
  <c r="AJ506" i="10"/>
  <c r="AK506" i="10" s="1"/>
  <c r="AL506" i="10" s="1"/>
  <c r="AN506" i="10" s="1"/>
  <c r="AH506" i="10"/>
  <c r="AI506" i="10"/>
  <c r="I474" i="10"/>
  <c r="E586" i="10"/>
  <c r="S397" i="10"/>
  <c r="E509" i="10"/>
  <c r="I397" i="10"/>
  <c r="AJ691" i="10"/>
  <c r="AK691" i="10" s="1"/>
  <c r="AH691" i="10"/>
  <c r="AI691" i="10"/>
  <c r="G670" i="10"/>
  <c r="AI558" i="10"/>
  <c r="AH558" i="10"/>
  <c r="AH749" i="10"/>
  <c r="AI749" i="10" s="1"/>
  <c r="AJ749" i="10"/>
  <c r="AK749" i="10" s="1"/>
  <c r="AF318" i="10"/>
  <c r="AG318" i="10" s="1"/>
  <c r="F430" i="10"/>
  <c r="S405" i="10"/>
  <c r="E517" i="10"/>
  <c r="I405" i="10"/>
  <c r="I480" i="10"/>
  <c r="E592" i="10"/>
  <c r="S480" i="10"/>
  <c r="AJ781" i="10"/>
  <c r="AK781" i="10" s="1"/>
  <c r="AH781" i="10"/>
  <c r="AI781" i="10" s="1"/>
  <c r="E696" i="10"/>
  <c r="I696" i="10" s="1"/>
  <c r="I584" i="10"/>
  <c r="AL386" i="10"/>
  <c r="AN386" i="10" s="1"/>
  <c r="AJ595" i="10"/>
  <c r="AK595" i="10" s="1"/>
  <c r="G707" i="10"/>
  <c r="AH595" i="10"/>
  <c r="AI595" i="10" s="1"/>
  <c r="AL688" i="10"/>
  <c r="AN688" i="10" s="1"/>
  <c r="E745" i="10"/>
  <c r="I745" i="10" s="1"/>
  <c r="I633" i="10"/>
  <c r="L409" i="11"/>
  <c r="AD409" i="11" s="1"/>
  <c r="AD347" i="11"/>
  <c r="M202" i="11"/>
  <c r="M190" i="11"/>
  <c r="AD140" i="11"/>
  <c r="P140" i="11"/>
  <c r="X205" i="11"/>
  <c r="AE205" i="11"/>
  <c r="H267" i="11"/>
  <c r="L297" i="11"/>
  <c r="AD235" i="11"/>
  <c r="L338" i="11"/>
  <c r="I205" i="11"/>
  <c r="E267" i="11"/>
  <c r="Z161" i="11"/>
  <c r="AA161" i="11"/>
  <c r="AA230" i="11"/>
  <c r="Z230" i="11"/>
  <c r="AB230" i="11" s="1"/>
  <c r="R284" i="11"/>
  <c r="N284" i="11"/>
  <c r="AC284" i="11" s="1"/>
  <c r="Q284" i="11"/>
  <c r="P284" i="11"/>
  <c r="J346" i="11"/>
  <c r="AF166" i="11"/>
  <c r="AG166" i="11" s="1"/>
  <c r="F228" i="11"/>
  <c r="F369" i="11"/>
  <c r="AF307" i="11"/>
  <c r="AG307" i="11" s="1"/>
  <c r="AA375" i="11"/>
  <c r="AB375" i="11" s="1"/>
  <c r="Z375" i="11"/>
  <c r="AA435" i="11"/>
  <c r="Z435" i="11"/>
  <c r="AF354" i="11"/>
  <c r="AG354" i="11" s="1"/>
  <c r="F416" i="11"/>
  <c r="AF416" i="11" s="1"/>
  <c r="AG416" i="11" s="1"/>
  <c r="X413" i="11"/>
  <c r="AE413" i="11"/>
  <c r="L397" i="11"/>
  <c r="AD397" i="11" s="1"/>
  <c r="AD335" i="11"/>
  <c r="L348" i="11"/>
  <c r="AD286" i="11"/>
  <c r="L340" i="11"/>
  <c r="L336" i="11"/>
  <c r="L332" i="11"/>
  <c r="L328" i="11"/>
  <c r="L326" i="11"/>
  <c r="X211" i="11"/>
  <c r="H273" i="11"/>
  <c r="AE211" i="11"/>
  <c r="L345" i="11"/>
  <c r="AD283" i="11"/>
  <c r="L337" i="11"/>
  <c r="AD275" i="11"/>
  <c r="L329" i="11"/>
  <c r="AD267" i="11"/>
  <c r="X180" i="11"/>
  <c r="AE180" i="11"/>
  <c r="H242" i="11"/>
  <c r="S100" i="11"/>
  <c r="E271" i="11"/>
  <c r="I209" i="11"/>
  <c r="H202" i="11"/>
  <c r="AE140" i="11"/>
  <c r="S94" i="11"/>
  <c r="E225" i="11"/>
  <c r="I163" i="11"/>
  <c r="Z143" i="11"/>
  <c r="AA143" i="11"/>
  <c r="AB143" i="11" s="1"/>
  <c r="L330" i="11"/>
  <c r="X184" i="11"/>
  <c r="H246" i="11"/>
  <c r="AE184" i="11"/>
  <c r="X153" i="11"/>
  <c r="H215" i="11"/>
  <c r="AE153" i="11"/>
  <c r="S82" i="11"/>
  <c r="X241" i="11"/>
  <c r="AE241" i="11"/>
  <c r="H303" i="11"/>
  <c r="E233" i="11"/>
  <c r="I171" i="11"/>
  <c r="S92" i="11"/>
  <c r="Q216" i="11"/>
  <c r="R216" i="11"/>
  <c r="P216" i="11"/>
  <c r="N216" i="11"/>
  <c r="AC216" i="11" s="1"/>
  <c r="J278" i="11"/>
  <c r="F362" i="11"/>
  <c r="AF300" i="11"/>
  <c r="AG300" i="11" s="1"/>
  <c r="AF231" i="11"/>
  <c r="AG231" i="11" s="1"/>
  <c r="F293" i="11"/>
  <c r="I226" i="11"/>
  <c r="E288" i="11"/>
  <c r="P366" i="11"/>
  <c r="R366" i="11"/>
  <c r="Q366" i="11"/>
  <c r="S366" i="11" s="1"/>
  <c r="J428" i="11"/>
  <c r="N366" i="11"/>
  <c r="AC366" i="11" s="1"/>
  <c r="E403" i="11"/>
  <c r="I403" i="11" s="1"/>
  <c r="I341" i="11"/>
  <c r="S373" i="11"/>
  <c r="R436" i="11"/>
  <c r="N436" i="11"/>
  <c r="AC436" i="11" s="1"/>
  <c r="P436" i="11"/>
  <c r="Q436" i="11"/>
  <c r="S436" i="11" s="1"/>
  <c r="Z367" i="11"/>
  <c r="AA367" i="11"/>
  <c r="AB367" i="11" s="1"/>
  <c r="R390" i="11"/>
  <c r="Q390" i="11"/>
  <c r="P390" i="11"/>
  <c r="N390" i="11"/>
  <c r="AC390" i="11" s="1"/>
  <c r="AF212" i="11"/>
  <c r="AG212" i="11" s="1"/>
  <c r="F274" i="11"/>
  <c r="AF222" i="11"/>
  <c r="AG222" i="11" s="1"/>
  <c r="F284" i="11"/>
  <c r="S299" i="11"/>
  <c r="P296" i="11"/>
  <c r="J358" i="11"/>
  <c r="Q296" i="11"/>
  <c r="N296" i="11"/>
  <c r="AC296" i="11" s="1"/>
  <c r="R296" i="11"/>
  <c r="AA284" i="11"/>
  <c r="Z284" i="11"/>
  <c r="X434" i="11"/>
  <c r="AE434" i="11"/>
  <c r="Z342" i="11"/>
  <c r="AA342" i="11"/>
  <c r="AB342" i="11" s="1"/>
  <c r="Z298" i="11"/>
  <c r="AA298" i="11"/>
  <c r="S405" i="11"/>
  <c r="X371" i="11"/>
  <c r="H433" i="11"/>
  <c r="AE371" i="11"/>
  <c r="X412" i="11"/>
  <c r="AE412" i="11"/>
  <c r="AA351" i="11"/>
  <c r="AB351" i="11" s="1"/>
  <c r="Z351" i="11"/>
  <c r="AF279" i="11"/>
  <c r="AG279" i="11" s="1"/>
  <c r="F341" i="11"/>
  <c r="R434" i="11"/>
  <c r="P434" i="11"/>
  <c r="N434" i="11"/>
  <c r="AC434" i="11" s="1"/>
  <c r="Q434" i="11"/>
  <c r="S434" i="11" s="1"/>
  <c r="J286" i="11"/>
  <c r="P224" i="11"/>
  <c r="N224" i="11"/>
  <c r="AC224" i="11" s="1"/>
  <c r="Q224" i="11"/>
  <c r="S224" i="11" s="1"/>
  <c r="R224" i="11"/>
  <c r="L334" i="11"/>
  <c r="E238" i="11"/>
  <c r="I176" i="11"/>
  <c r="P128" i="11"/>
  <c r="AF154" i="11"/>
  <c r="AG154" i="11" s="1"/>
  <c r="F216" i="11"/>
  <c r="Z248" i="11"/>
  <c r="AA248" i="11"/>
  <c r="Z240" i="11"/>
  <c r="AA240" i="11"/>
  <c r="E298" i="11"/>
  <c r="I236" i="11"/>
  <c r="E272" i="11"/>
  <c r="I210" i="11"/>
  <c r="P429" i="11"/>
  <c r="R429" i="11"/>
  <c r="N429" i="11"/>
  <c r="AC429" i="11" s="1"/>
  <c r="Q429" i="11"/>
  <c r="S429" i="11" s="1"/>
  <c r="AA395" i="11"/>
  <c r="AB395" i="11" s="1"/>
  <c r="Z395" i="11"/>
  <c r="R78" i="11"/>
  <c r="L405" i="11"/>
  <c r="AD405" i="11" s="1"/>
  <c r="AD343" i="11"/>
  <c r="AD327" i="11"/>
  <c r="L389" i="11"/>
  <c r="AD389" i="11" s="1"/>
  <c r="S16" i="11"/>
  <c r="S66" i="11" s="1"/>
  <c r="I16" i="21" s="1"/>
  <c r="I173" i="21" s="1"/>
  <c r="Z113" i="11"/>
  <c r="AA113" i="11"/>
  <c r="X141" i="11"/>
  <c r="H203" i="11"/>
  <c r="AE141" i="11"/>
  <c r="AF140" i="11"/>
  <c r="AG140" i="11" s="1"/>
  <c r="F202" i="11"/>
  <c r="X213" i="11"/>
  <c r="AE213" i="11"/>
  <c r="H275" i="11"/>
  <c r="Q151" i="11"/>
  <c r="S151" i="11" s="1"/>
  <c r="N151" i="11"/>
  <c r="AC151" i="11" s="1"/>
  <c r="R151" i="11"/>
  <c r="J213" i="11"/>
  <c r="P151" i="11"/>
  <c r="F213" i="11"/>
  <c r="AF151" i="11"/>
  <c r="AG151" i="11" s="1"/>
  <c r="X237" i="11"/>
  <c r="AE237" i="11"/>
  <c r="H299" i="11"/>
  <c r="N282" i="11"/>
  <c r="AC282" i="11" s="1"/>
  <c r="P282" i="11"/>
  <c r="Q282" i="11"/>
  <c r="R282" i="11"/>
  <c r="S282" i="11" s="1"/>
  <c r="J344" i="11"/>
  <c r="L309" i="11"/>
  <c r="AD247" i="11"/>
  <c r="L301" i="11"/>
  <c r="AD239" i="11"/>
  <c r="L293" i="11"/>
  <c r="AD231" i="11"/>
  <c r="L346" i="11"/>
  <c r="AD284" i="11"/>
  <c r="M216" i="11"/>
  <c r="AD154" i="11"/>
  <c r="M212" i="11"/>
  <c r="AD150" i="11"/>
  <c r="M208" i="11"/>
  <c r="AD146" i="11"/>
  <c r="P170" i="11"/>
  <c r="J232" i="11"/>
  <c r="R170" i="11"/>
  <c r="N170" i="11"/>
  <c r="AC170" i="11" s="1"/>
  <c r="Q170" i="11"/>
  <c r="S170" i="11" s="1"/>
  <c r="AA103" i="11"/>
  <c r="AB103" i="11" s="1"/>
  <c r="Z103" i="11"/>
  <c r="P156" i="11"/>
  <c r="R156" i="11"/>
  <c r="J218" i="11"/>
  <c r="Q156" i="11"/>
  <c r="N156" i="11"/>
  <c r="AC156" i="11" s="1"/>
  <c r="Z91" i="11"/>
  <c r="AA91" i="11"/>
  <c r="X145" i="11"/>
  <c r="H207" i="11"/>
  <c r="AE145" i="11"/>
  <c r="N144" i="11"/>
  <c r="AC144" i="11" s="1"/>
  <c r="P144" i="11"/>
  <c r="R144" i="11"/>
  <c r="J206" i="11"/>
  <c r="Q144" i="11"/>
  <c r="J190" i="11"/>
  <c r="F62" i="18" s="1"/>
  <c r="F206" i="11"/>
  <c r="AF144" i="11"/>
  <c r="AG144" i="11" s="1"/>
  <c r="Z179" i="11"/>
  <c r="AA179" i="11"/>
  <c r="E273" i="11"/>
  <c r="I211" i="11"/>
  <c r="X312" i="11"/>
  <c r="AE312" i="11"/>
  <c r="H374" i="11"/>
  <c r="X223" i="11"/>
  <c r="AE223" i="11"/>
  <c r="H285" i="11"/>
  <c r="X231" i="11"/>
  <c r="AE231" i="11"/>
  <c r="H293" i="11"/>
  <c r="R283" i="11"/>
  <c r="N283" i="11"/>
  <c r="AC283" i="11" s="1"/>
  <c r="Q283" i="11"/>
  <c r="S283" i="11" s="1"/>
  <c r="J345" i="11"/>
  <c r="P283" i="11"/>
  <c r="I145" i="11"/>
  <c r="E207" i="11"/>
  <c r="Z313" i="11"/>
  <c r="AB313" i="11" s="1"/>
  <c r="AA313" i="11"/>
  <c r="X212" i="11"/>
  <c r="AE212" i="11"/>
  <c r="H274" i="11"/>
  <c r="E328" i="11"/>
  <c r="I266" i="11"/>
  <c r="X281" i="11"/>
  <c r="AE281" i="11"/>
  <c r="H343" i="11"/>
  <c r="AA310" i="11"/>
  <c r="Z310" i="11"/>
  <c r="Q413" i="11"/>
  <c r="P413" i="11"/>
  <c r="N413" i="11"/>
  <c r="AC413" i="11" s="1"/>
  <c r="R413" i="11"/>
  <c r="AA333" i="11"/>
  <c r="AB333" i="11" s="1"/>
  <c r="Z333" i="11"/>
  <c r="I140" i="11"/>
  <c r="E215" i="11"/>
  <c r="I153" i="11"/>
  <c r="P361" i="11"/>
  <c r="J423" i="11"/>
  <c r="Q361" i="11"/>
  <c r="S361" i="11" s="1"/>
  <c r="N361" i="11"/>
  <c r="AC361" i="11" s="1"/>
  <c r="R361" i="11"/>
  <c r="X338" i="11"/>
  <c r="AE338" i="11"/>
  <c r="H400" i="11"/>
  <c r="F370" i="11"/>
  <c r="AF308" i="11"/>
  <c r="AG308" i="11" s="1"/>
  <c r="P409" i="11"/>
  <c r="N409" i="11"/>
  <c r="AC409" i="11" s="1"/>
  <c r="R409" i="11"/>
  <c r="Q409" i="11"/>
  <c r="S409" i="11" s="1"/>
  <c r="X354" i="11"/>
  <c r="AE354" i="11"/>
  <c r="H416" i="11"/>
  <c r="AA372" i="11"/>
  <c r="Z372" i="11"/>
  <c r="AB372" i="11" s="1"/>
  <c r="AF373" i="11"/>
  <c r="AG373" i="11" s="1"/>
  <c r="F435" i="11"/>
  <c r="AF435" i="11" s="1"/>
  <c r="AG435" i="11" s="1"/>
  <c r="N355" i="11"/>
  <c r="AC355" i="11" s="1"/>
  <c r="P355" i="11"/>
  <c r="J417" i="11"/>
  <c r="Q355" i="11"/>
  <c r="R355" i="11"/>
  <c r="AF363" i="11"/>
  <c r="AG363" i="11" s="1"/>
  <c r="F425" i="11"/>
  <c r="AF425" i="11" s="1"/>
  <c r="AG425" i="11" s="1"/>
  <c r="AF367" i="11"/>
  <c r="AG367" i="11" s="1"/>
  <c r="F429" i="11"/>
  <c r="AF429" i="11" s="1"/>
  <c r="AG429" i="11" s="1"/>
  <c r="Z350" i="11"/>
  <c r="AA350" i="11"/>
  <c r="X392" i="11"/>
  <c r="AE392" i="11"/>
  <c r="Z115" i="11"/>
  <c r="AB115" i="11" s="1"/>
  <c r="AA115" i="11"/>
  <c r="X148" i="11"/>
  <c r="H210" i="11"/>
  <c r="AE148" i="11"/>
  <c r="P239" i="11"/>
  <c r="J301" i="11"/>
  <c r="R239" i="11"/>
  <c r="N239" i="11"/>
  <c r="AC239" i="11" s="1"/>
  <c r="Q239" i="11"/>
  <c r="L305" i="11"/>
  <c r="AD243" i="11"/>
  <c r="L342" i="11"/>
  <c r="AD280" i="11"/>
  <c r="AA99" i="11"/>
  <c r="Z99" i="11"/>
  <c r="AB99" i="11" s="1"/>
  <c r="R212" i="11"/>
  <c r="N212" i="11"/>
  <c r="AC212" i="11" s="1"/>
  <c r="J274" i="11"/>
  <c r="P212" i="11"/>
  <c r="Q212" i="11"/>
  <c r="S212" i="11" s="1"/>
  <c r="X332" i="11"/>
  <c r="AE332" i="11"/>
  <c r="H394" i="11"/>
  <c r="E363" i="11"/>
  <c r="I301" i="11"/>
  <c r="Z220" i="11"/>
  <c r="AA220" i="11"/>
  <c r="AB220" i="11" s="1"/>
  <c r="AF240" i="11"/>
  <c r="AG240" i="11" s="1"/>
  <c r="F302" i="11"/>
  <c r="Z219" i="11"/>
  <c r="AA219" i="11"/>
  <c r="AB219" i="11" s="1"/>
  <c r="E409" i="11"/>
  <c r="I409" i="11" s="1"/>
  <c r="I347" i="11"/>
  <c r="Z276" i="11"/>
  <c r="AA276" i="11"/>
  <c r="AB276" i="11" s="1"/>
  <c r="AF272" i="11"/>
  <c r="AG272" i="11" s="1"/>
  <c r="F334" i="11"/>
  <c r="P422" i="11"/>
  <c r="N422" i="11"/>
  <c r="AC422" i="11" s="1"/>
  <c r="Q422" i="11"/>
  <c r="S422" i="11" s="1"/>
  <c r="R422" i="11"/>
  <c r="Q419" i="11"/>
  <c r="P419" i="11"/>
  <c r="R419" i="11"/>
  <c r="N419" i="11"/>
  <c r="AC419" i="11" s="1"/>
  <c r="L401" i="11"/>
  <c r="AD401" i="11" s="1"/>
  <c r="AD339" i="11"/>
  <c r="L393" i="11"/>
  <c r="AD393" i="11" s="1"/>
  <c r="AD331" i="11"/>
  <c r="AB30" i="11"/>
  <c r="AB34" i="11"/>
  <c r="AB38" i="11"/>
  <c r="AB42" i="11"/>
  <c r="AB46" i="11"/>
  <c r="AB50" i="11"/>
  <c r="AB54" i="11"/>
  <c r="M350" i="11"/>
  <c r="AD288" i="11"/>
  <c r="L344" i="11"/>
  <c r="AD282" i="11"/>
  <c r="M214" i="11"/>
  <c r="AD152" i="11"/>
  <c r="M210" i="11"/>
  <c r="AD148" i="11"/>
  <c r="M206" i="11"/>
  <c r="AD144" i="11"/>
  <c r="L354" i="11"/>
  <c r="AD292" i="11"/>
  <c r="L341" i="11"/>
  <c r="AD279" i="11"/>
  <c r="L333" i="11"/>
  <c r="AD271" i="11"/>
  <c r="E229" i="11"/>
  <c r="I167" i="11"/>
  <c r="Z79" i="11"/>
  <c r="AA79" i="11"/>
  <c r="AB79" i="11" s="1"/>
  <c r="Z151" i="11"/>
  <c r="AA151" i="11"/>
  <c r="E203" i="11"/>
  <c r="I141" i="11"/>
  <c r="Z175" i="11"/>
  <c r="AA175" i="11"/>
  <c r="L252" i="11"/>
  <c r="M204" i="11"/>
  <c r="AD142" i="11"/>
  <c r="E221" i="11"/>
  <c r="I159" i="11"/>
  <c r="E214" i="11"/>
  <c r="I152" i="11"/>
  <c r="Z83" i="11"/>
  <c r="AA83" i="11"/>
  <c r="AB83" i="11" s="1"/>
  <c r="Z250" i="11"/>
  <c r="AA250" i="11"/>
  <c r="X302" i="11"/>
  <c r="AE302" i="11"/>
  <c r="H364" i="11"/>
  <c r="P166" i="11"/>
  <c r="J228" i="11"/>
  <c r="R166" i="11"/>
  <c r="N166" i="11"/>
  <c r="AC166" i="11" s="1"/>
  <c r="Q166" i="11"/>
  <c r="P146" i="11"/>
  <c r="J208" i="11"/>
  <c r="R146" i="11"/>
  <c r="N146" i="11"/>
  <c r="AC146" i="11" s="1"/>
  <c r="Q146" i="11"/>
  <c r="AF146" i="11"/>
  <c r="AG146" i="11" s="1"/>
  <c r="F208" i="11"/>
  <c r="AA150" i="11"/>
  <c r="AB150" i="11" s="1"/>
  <c r="Z150" i="11"/>
  <c r="Z234" i="11"/>
  <c r="AA234" i="11"/>
  <c r="AB234" i="11" s="1"/>
  <c r="E405" i="11"/>
  <c r="I405" i="11" s="1"/>
  <c r="I343" i="11"/>
  <c r="E340" i="11"/>
  <c r="I278" i="11"/>
  <c r="S351" i="11"/>
  <c r="X429" i="11"/>
  <c r="AE429" i="11"/>
  <c r="X437" i="11"/>
  <c r="AE437" i="11"/>
  <c r="AF248" i="11"/>
  <c r="AG248" i="11" s="1"/>
  <c r="F310" i="11"/>
  <c r="R368" i="11"/>
  <c r="Q368" i="11"/>
  <c r="J430" i="11"/>
  <c r="P368" i="11"/>
  <c r="N368" i="11"/>
  <c r="AC368" i="11" s="1"/>
  <c r="X346" i="11"/>
  <c r="AE346" i="11"/>
  <c r="H408" i="11"/>
  <c r="AA292" i="11"/>
  <c r="AB292" i="11" s="1"/>
  <c r="Z292" i="11"/>
  <c r="X404" i="11"/>
  <c r="AE404" i="11"/>
  <c r="X360" i="11"/>
  <c r="H422" i="11"/>
  <c r="AE360" i="11"/>
  <c r="Q371" i="11"/>
  <c r="R371" i="11"/>
  <c r="S371" i="11" s="1"/>
  <c r="J433" i="11"/>
  <c r="N371" i="11"/>
  <c r="AC371" i="11" s="1"/>
  <c r="P371" i="11"/>
  <c r="AF309" i="11"/>
  <c r="AG309" i="11" s="1"/>
  <c r="F371" i="11"/>
  <c r="AA309" i="11"/>
  <c r="Z309" i="11"/>
  <c r="S293" i="11"/>
  <c r="R353" i="11"/>
  <c r="J415" i="11"/>
  <c r="P353" i="11"/>
  <c r="N353" i="11"/>
  <c r="AC353" i="11" s="1"/>
  <c r="Q353" i="11"/>
  <c r="S353" i="11" s="1"/>
  <c r="AD477" i="10"/>
  <c r="L589" i="10"/>
  <c r="L706" i="10"/>
  <c r="X385" i="10"/>
  <c r="H497" i="10"/>
  <c r="AE385" i="10"/>
  <c r="O385" i="10"/>
  <c r="AC385" i="10" s="1"/>
  <c r="AA159" i="10"/>
  <c r="Z159" i="10"/>
  <c r="X427" i="10"/>
  <c r="AE427" i="10"/>
  <c r="H539" i="10"/>
  <c r="O427" i="10"/>
  <c r="AC427" i="10" s="1"/>
  <c r="Z323" i="10"/>
  <c r="AA323" i="10"/>
  <c r="Z291" i="10"/>
  <c r="AA291" i="10"/>
  <c r="AA300" i="10"/>
  <c r="Z300" i="10"/>
  <c r="AA413" i="10"/>
  <c r="Z413" i="10"/>
  <c r="R541" i="10"/>
  <c r="N541" i="10"/>
  <c r="J653" i="10"/>
  <c r="Q541" i="10"/>
  <c r="P541" i="10"/>
  <c r="J584" i="10"/>
  <c r="R472" i="10"/>
  <c r="N472" i="10"/>
  <c r="P472" i="10"/>
  <c r="Q472" i="10"/>
  <c r="S472" i="10" s="1"/>
  <c r="R556" i="10"/>
  <c r="Q556" i="10"/>
  <c r="P556" i="10"/>
  <c r="J668" i="10"/>
  <c r="N556" i="10"/>
  <c r="Z444" i="10"/>
  <c r="X395" i="10"/>
  <c r="H507" i="10"/>
  <c r="AE395" i="10"/>
  <c r="O395" i="10"/>
  <c r="L661" i="10"/>
  <c r="AD549" i="10"/>
  <c r="L653" i="10"/>
  <c r="AD541" i="10"/>
  <c r="M517" i="10"/>
  <c r="AD405" i="10"/>
  <c r="M509" i="10"/>
  <c r="AD397" i="10"/>
  <c r="M497" i="10"/>
  <c r="AD385" i="10"/>
  <c r="M489" i="10"/>
  <c r="AD377" i="10"/>
  <c r="L483" i="10"/>
  <c r="AD371" i="10"/>
  <c r="L472" i="10"/>
  <c r="AD360" i="10"/>
  <c r="R286" i="10"/>
  <c r="Q286" i="10"/>
  <c r="N286" i="10"/>
  <c r="AC286" i="10" s="1"/>
  <c r="J398" i="10"/>
  <c r="P286" i="10"/>
  <c r="AC137" i="10"/>
  <c r="O228" i="10"/>
  <c r="X255" i="10"/>
  <c r="H367" i="10"/>
  <c r="AE255" i="10"/>
  <c r="O255" i="10"/>
  <c r="AC255" i="10" s="1"/>
  <c r="AA393" i="10"/>
  <c r="Z393" i="10"/>
  <c r="P495" i="10"/>
  <c r="Q495" i="10"/>
  <c r="N495" i="10"/>
  <c r="J607" i="10"/>
  <c r="R495" i="10"/>
  <c r="J650" i="10"/>
  <c r="R538" i="10"/>
  <c r="N538" i="10"/>
  <c r="Q538" i="10"/>
  <c r="P538" i="10"/>
  <c r="AE670" i="10"/>
  <c r="X536" i="10"/>
  <c r="H648" i="10"/>
  <c r="AE536" i="10"/>
  <c r="O536" i="10"/>
  <c r="M466" i="10"/>
  <c r="AD354" i="10"/>
  <c r="P382" i="10"/>
  <c r="N382" i="10"/>
  <c r="Q382" i="10"/>
  <c r="R382" i="10"/>
  <c r="J494" i="10"/>
  <c r="AA267" i="10"/>
  <c r="AB267" i="10" s="1"/>
  <c r="Z267" i="10"/>
  <c r="AA398" i="10"/>
  <c r="Z398" i="10"/>
  <c r="X659" i="10"/>
  <c r="H771" i="10"/>
  <c r="AE659" i="10"/>
  <c r="O659" i="10"/>
  <c r="P625" i="10"/>
  <c r="J737" i="10"/>
  <c r="Q625" i="10"/>
  <c r="R625" i="10"/>
  <c r="N625" i="10"/>
  <c r="AL625" i="10"/>
  <c r="AN625" i="10" s="1"/>
  <c r="AA664" i="10"/>
  <c r="Z664" i="10"/>
  <c r="F474" i="10"/>
  <c r="AF362" i="10"/>
  <c r="AG362" i="10" s="1"/>
  <c r="AF404" i="10"/>
  <c r="AG404" i="10" s="1"/>
  <c r="F516" i="10"/>
  <c r="E531" i="10"/>
  <c r="S419" i="10"/>
  <c r="I419" i="10"/>
  <c r="AF387" i="10"/>
  <c r="AG387" i="10" s="1"/>
  <c r="F499" i="10"/>
  <c r="AF411" i="10"/>
  <c r="AG411" i="10" s="1"/>
  <c r="F523" i="10"/>
  <c r="AF471" i="10"/>
  <c r="AG471" i="10" s="1"/>
  <c r="F583" i="10"/>
  <c r="P512" i="10"/>
  <c r="I433" i="10"/>
  <c r="S433" i="10"/>
  <c r="E545" i="10"/>
  <c r="E666" i="10"/>
  <c r="I554" i="10"/>
  <c r="X400" i="10"/>
  <c r="H512" i="10"/>
  <c r="AE400" i="10"/>
  <c r="O400" i="10"/>
  <c r="AH741" i="10"/>
  <c r="AI741" i="10" s="1"/>
  <c r="AJ741" i="10"/>
  <c r="AK741" i="10" s="1"/>
  <c r="AL741" i="10" s="1"/>
  <c r="AN741" i="10" s="1"/>
  <c r="AF475" i="10"/>
  <c r="AG475" i="10" s="1"/>
  <c r="F587" i="10"/>
  <c r="AL286" i="10"/>
  <c r="AN286" i="10" s="1"/>
  <c r="AF371" i="10"/>
  <c r="AG371" i="10" s="1"/>
  <c r="F483" i="10"/>
  <c r="AF391" i="10"/>
  <c r="AG391" i="10" s="1"/>
  <c r="F503" i="10"/>
  <c r="AL512" i="10"/>
  <c r="AN512" i="10" s="1"/>
  <c r="AA195" i="10"/>
  <c r="Z195" i="10"/>
  <c r="Z309" i="10"/>
  <c r="AA309" i="10"/>
  <c r="F449" i="10"/>
  <c r="AF337" i="10"/>
  <c r="AG337" i="10" s="1"/>
  <c r="AA259" i="10"/>
  <c r="Z259" i="10"/>
  <c r="G559" i="10"/>
  <c r="AJ447" i="10"/>
  <c r="AK447" i="10" s="1"/>
  <c r="AL447" i="10" s="1"/>
  <c r="AN447" i="10" s="1"/>
  <c r="AH447" i="10"/>
  <c r="AI447" i="10" s="1"/>
  <c r="AH639" i="10"/>
  <c r="AI639" i="10" s="1"/>
  <c r="G751" i="10"/>
  <c r="AJ639" i="10"/>
  <c r="AK639" i="10" s="1"/>
  <c r="S447" i="10"/>
  <c r="I447" i="10"/>
  <c r="E559" i="10"/>
  <c r="AF395" i="10"/>
  <c r="AG395" i="10" s="1"/>
  <c r="F507" i="10"/>
  <c r="AL538" i="10"/>
  <c r="AN538" i="10" s="1"/>
  <c r="G695" i="10"/>
  <c r="AH583" i="10"/>
  <c r="AI583" i="10" s="1"/>
  <c r="AJ583" i="10"/>
  <c r="AK583" i="10" s="1"/>
  <c r="AL495" i="10"/>
  <c r="AN495" i="10" s="1"/>
  <c r="I738" i="10"/>
  <c r="I764" i="10"/>
  <c r="F626" i="10"/>
  <c r="AF514" i="10"/>
  <c r="AG514" i="10" s="1"/>
  <c r="G592" i="10"/>
  <c r="AH480" i="10"/>
  <c r="AI480" i="10" s="1"/>
  <c r="AJ480" i="10"/>
  <c r="AK480" i="10" s="1"/>
  <c r="AL480" i="10" s="1"/>
  <c r="AN480" i="10" s="1"/>
  <c r="AJ697" i="10"/>
  <c r="AK697" i="10" s="1"/>
  <c r="AH697" i="10"/>
  <c r="AI697" i="10" s="1"/>
  <c r="I746" i="10"/>
  <c r="H20" i="5"/>
  <c r="AB214" i="10"/>
  <c r="AA254" i="10"/>
  <c r="AB254" i="10" s="1"/>
  <c r="AB154" i="10"/>
  <c r="AB190" i="10"/>
  <c r="J177" i="21"/>
  <c r="I161" i="21" s="1"/>
  <c r="L702" i="10"/>
  <c r="M639" i="10"/>
  <c r="M634" i="10"/>
  <c r="M630" i="10"/>
  <c r="M626" i="10"/>
  <c r="M622" i="10"/>
  <c r="M618" i="10"/>
  <c r="M614" i="10"/>
  <c r="M610" i="10"/>
  <c r="M606" i="10"/>
  <c r="M602" i="10"/>
  <c r="L700" i="10"/>
  <c r="M576" i="10"/>
  <c r="AD485" i="10"/>
  <c r="L597" i="10"/>
  <c r="L362" i="10"/>
  <c r="AD250" i="10"/>
  <c r="L468" i="10"/>
  <c r="AD356" i="10"/>
  <c r="X294" i="10"/>
  <c r="H406" i="10"/>
  <c r="AE294" i="10"/>
  <c r="O294" i="10"/>
  <c r="AC294" i="10" s="1"/>
  <c r="X310" i="10"/>
  <c r="H422" i="10"/>
  <c r="AE310" i="10"/>
  <c r="O310" i="10"/>
  <c r="AC310" i="10" s="1"/>
  <c r="AA315" i="10"/>
  <c r="Z315" i="10"/>
  <c r="X337" i="10"/>
  <c r="H449" i="10"/>
  <c r="AE337" i="10"/>
  <c r="O337" i="10"/>
  <c r="AC337" i="10" s="1"/>
  <c r="L464" i="10"/>
  <c r="AD352" i="10"/>
  <c r="X256" i="10"/>
  <c r="H368" i="10"/>
  <c r="AE256" i="10"/>
  <c r="O256" i="10"/>
  <c r="AC256" i="10" s="1"/>
  <c r="X522" i="10"/>
  <c r="H634" i="10"/>
  <c r="AE522" i="10"/>
  <c r="O522" i="10"/>
  <c r="AC522" i="10" s="1"/>
  <c r="J635" i="10"/>
  <c r="R523" i="10"/>
  <c r="N523" i="10"/>
  <c r="P523" i="10"/>
  <c r="Q523" i="10"/>
  <c r="J654" i="10"/>
  <c r="Q542" i="10"/>
  <c r="N542" i="10"/>
  <c r="R542" i="10"/>
  <c r="P542" i="10"/>
  <c r="R552" i="10"/>
  <c r="P552" i="10"/>
  <c r="Q552" i="10"/>
  <c r="J664" i="10"/>
  <c r="N552" i="10"/>
  <c r="AC552" i="10" s="1"/>
  <c r="R449" i="10"/>
  <c r="J561" i="10"/>
  <c r="Q449" i="10"/>
  <c r="P449" i="10"/>
  <c r="N449" i="10"/>
  <c r="X380" i="10"/>
  <c r="H492" i="10"/>
  <c r="AE380" i="10"/>
  <c r="O380" i="10"/>
  <c r="AC380" i="10" s="1"/>
  <c r="AA283" i="10"/>
  <c r="Z283" i="10"/>
  <c r="R491" i="10"/>
  <c r="N491" i="10"/>
  <c r="P491" i="10"/>
  <c r="Q491" i="10"/>
  <c r="S491" i="10" s="1"/>
  <c r="J603" i="10"/>
  <c r="R516" i="10"/>
  <c r="J628" i="10"/>
  <c r="N516" i="10"/>
  <c r="AC516" i="10" s="1"/>
  <c r="P516" i="10"/>
  <c r="Q516" i="10"/>
  <c r="S516" i="10" s="1"/>
  <c r="J413" i="10"/>
  <c r="N301" i="10"/>
  <c r="AC301" i="10" s="1"/>
  <c r="R301" i="10"/>
  <c r="P301" i="10"/>
  <c r="Q301" i="10"/>
  <c r="X249" i="10"/>
  <c r="H361" i="10"/>
  <c r="AE249" i="10"/>
  <c r="O249" i="10"/>
  <c r="AC249" i="10" s="1"/>
  <c r="X261" i="10"/>
  <c r="AE261" i="10"/>
  <c r="H373" i="10"/>
  <c r="O261" i="10"/>
  <c r="AC261" i="10" s="1"/>
  <c r="Z285" i="10"/>
  <c r="AA285" i="10"/>
  <c r="Z143" i="10"/>
  <c r="AA143" i="10"/>
  <c r="Z145" i="10"/>
  <c r="AA145" i="10"/>
  <c r="Z165" i="10"/>
  <c r="AA165" i="10"/>
  <c r="E353" i="10"/>
  <c r="I241" i="10"/>
  <c r="X587" i="10"/>
  <c r="H699" i="10"/>
  <c r="AE587" i="10"/>
  <c r="O587" i="10"/>
  <c r="X740" i="10"/>
  <c r="AE740" i="10"/>
  <c r="O740" i="10"/>
  <c r="J614" i="10"/>
  <c r="R502" i="10"/>
  <c r="N502" i="10"/>
  <c r="P502" i="10"/>
  <c r="Q502" i="10"/>
  <c r="X471" i="10"/>
  <c r="AE471" i="10"/>
  <c r="H583" i="10"/>
  <c r="O471" i="10"/>
  <c r="J619" i="10"/>
  <c r="N507" i="10"/>
  <c r="P507" i="10"/>
  <c r="X542" i="10"/>
  <c r="H654" i="10"/>
  <c r="AE542" i="10"/>
  <c r="O542" i="10"/>
  <c r="Z547" i="10"/>
  <c r="AA547" i="10"/>
  <c r="X717" i="10"/>
  <c r="AE717" i="10"/>
  <c r="O717" i="10"/>
  <c r="AC400" i="10"/>
  <c r="S426" i="10"/>
  <c r="I426" i="10"/>
  <c r="E538" i="10"/>
  <c r="S412" i="10"/>
  <c r="I412" i="10"/>
  <c r="E524" i="10"/>
  <c r="I425" i="10"/>
  <c r="E537" i="10"/>
  <c r="AF467" i="10"/>
  <c r="AG467" i="10" s="1"/>
  <c r="F579" i="10"/>
  <c r="AH737" i="10"/>
  <c r="AI737" i="10" s="1"/>
  <c r="AJ737" i="10"/>
  <c r="AK737" i="10" s="1"/>
  <c r="AL737" i="10" s="1"/>
  <c r="AN737" i="10" s="1"/>
  <c r="Z288" i="10"/>
  <c r="AA288" i="10"/>
  <c r="R543" i="10"/>
  <c r="P543" i="10"/>
  <c r="J655" i="10"/>
  <c r="Q543" i="10"/>
  <c r="N543" i="10"/>
  <c r="F478" i="10"/>
  <c r="AF366" i="10"/>
  <c r="AG366" i="10" s="1"/>
  <c r="AF419" i="10"/>
  <c r="AG419" i="10" s="1"/>
  <c r="F531" i="10"/>
  <c r="AH705" i="10"/>
  <c r="AI705" i="10" s="1"/>
  <c r="AJ705" i="10"/>
  <c r="AK705" i="10" s="1"/>
  <c r="AL543" i="10"/>
  <c r="AN543" i="10" s="1"/>
  <c r="G521" i="10"/>
  <c r="AJ409" i="10"/>
  <c r="AK409" i="10" s="1"/>
  <c r="AL409" i="10" s="1"/>
  <c r="AN409" i="10" s="1"/>
  <c r="AH409" i="10"/>
  <c r="AI409" i="10" s="1"/>
  <c r="G516" i="10"/>
  <c r="AJ404" i="10"/>
  <c r="AK404" i="10" s="1"/>
  <c r="AL404" i="10" s="1"/>
  <c r="AN404" i="10" s="1"/>
  <c r="AH404" i="10"/>
  <c r="AI404" i="10" s="1"/>
  <c r="G658" i="10"/>
  <c r="AJ546" i="10"/>
  <c r="AK546" i="10" s="1"/>
  <c r="AH546" i="10"/>
  <c r="AI546" i="10" s="1"/>
  <c r="G526" i="10"/>
  <c r="AJ414" i="10"/>
  <c r="AK414" i="10" s="1"/>
  <c r="AL414" i="10" s="1"/>
  <c r="AN414" i="10" s="1"/>
  <c r="AH414" i="10"/>
  <c r="AI414" i="10" s="1"/>
  <c r="F657" i="10"/>
  <c r="AN576" i="10"/>
  <c r="I301" i="10"/>
  <c r="E413" i="10"/>
  <c r="X417" i="10"/>
  <c r="H529" i="10"/>
  <c r="AE417" i="10"/>
  <c r="O417" i="10"/>
  <c r="AC417" i="10" s="1"/>
  <c r="X421" i="10"/>
  <c r="H533" i="10"/>
  <c r="AE421" i="10"/>
  <c r="O421" i="10"/>
  <c r="AF310" i="10"/>
  <c r="AG310" i="10" s="1"/>
  <c r="F422" i="10"/>
  <c r="X316" i="10"/>
  <c r="AE316" i="10"/>
  <c r="H428" i="10"/>
  <c r="O316" i="10"/>
  <c r="AC316" i="10" s="1"/>
  <c r="G545" i="10"/>
  <c r="AJ433" i="10"/>
  <c r="AK433" i="10" s="1"/>
  <c r="AL433" i="10" s="1"/>
  <c r="AN433" i="10" s="1"/>
  <c r="AH433" i="10"/>
  <c r="AI433" i="10" s="1"/>
  <c r="F600" i="10"/>
  <c r="AF488" i="10"/>
  <c r="AG488" i="10" s="1"/>
  <c r="AJ723" i="10"/>
  <c r="AK723" i="10" s="1"/>
  <c r="AL723" i="10" s="1"/>
  <c r="AN723" i="10" s="1"/>
  <c r="AH723" i="10"/>
  <c r="AI723" i="10" s="1"/>
  <c r="AL523" i="10"/>
  <c r="AN523" i="10" s="1"/>
  <c r="I352" i="10"/>
  <c r="O240" i="10"/>
  <c r="X240" i="10"/>
  <c r="P228" i="10"/>
  <c r="N425" i="10"/>
  <c r="Q425" i="10"/>
  <c r="S425" i="10" s="1"/>
  <c r="J537" i="10"/>
  <c r="R425" i="10"/>
  <c r="P425" i="10"/>
  <c r="R563" i="10"/>
  <c r="J675" i="10"/>
  <c r="N563" i="10"/>
  <c r="P563" i="10"/>
  <c r="Q563" i="10"/>
  <c r="S563" i="10" s="1"/>
  <c r="J671" i="10"/>
  <c r="Q559" i="10"/>
  <c r="R559" i="10"/>
  <c r="N559" i="10"/>
  <c r="P559" i="10"/>
  <c r="L657" i="10"/>
  <c r="L645" i="10"/>
  <c r="AD533" i="10"/>
  <c r="M521" i="10"/>
  <c r="AD409" i="10"/>
  <c r="M513" i="10"/>
  <c r="AD401" i="10"/>
  <c r="M505" i="10"/>
  <c r="AD393" i="10"/>
  <c r="M501" i="10"/>
  <c r="AD389" i="10"/>
  <c r="AE397" i="10"/>
  <c r="X257" i="10"/>
  <c r="H369" i="10"/>
  <c r="AE257" i="10"/>
  <c r="O257" i="10"/>
  <c r="AC257" i="10" s="1"/>
  <c r="X282" i="10"/>
  <c r="AE282" i="10"/>
  <c r="H394" i="10"/>
  <c r="O282" i="10"/>
  <c r="AC282" i="10" s="1"/>
  <c r="Z284" i="10"/>
  <c r="AA284" i="10"/>
  <c r="AA187" i="10"/>
  <c r="Z187" i="10"/>
  <c r="AC426" i="10"/>
  <c r="Z666" i="10"/>
  <c r="AA666" i="10"/>
  <c r="X426" i="10"/>
  <c r="H538" i="10"/>
  <c r="AE426" i="10"/>
  <c r="O426" i="10"/>
  <c r="AA158" i="10"/>
  <c r="AB158" i="10" s="1"/>
  <c r="Z338" i="10"/>
  <c r="AB338" i="10" s="1"/>
  <c r="M587" i="10"/>
  <c r="X271" i="10"/>
  <c r="H383" i="10"/>
  <c r="AE271" i="10"/>
  <c r="O271" i="10"/>
  <c r="AC271" i="10" s="1"/>
  <c r="AE436" i="10"/>
  <c r="O436" i="10"/>
  <c r="AC436" i="10" s="1"/>
  <c r="AA225" i="10"/>
  <c r="Z225" i="10"/>
  <c r="X401" i="10"/>
  <c r="H513" i="10"/>
  <c r="AE401" i="10"/>
  <c r="O401" i="10"/>
  <c r="AC401" i="10" s="1"/>
  <c r="AA144" i="10"/>
  <c r="Z144" i="10"/>
  <c r="AB144" i="10" s="1"/>
  <c r="X403" i="10"/>
  <c r="AE403" i="10"/>
  <c r="H515" i="10"/>
  <c r="O403" i="10"/>
  <c r="AC403" i="10" s="1"/>
  <c r="Z410" i="10"/>
  <c r="AA410" i="10"/>
  <c r="J743" i="10"/>
  <c r="P631" i="10"/>
  <c r="Q631" i="10"/>
  <c r="N631" i="10"/>
  <c r="R631" i="10"/>
  <c r="R545" i="10"/>
  <c r="Q545" i="10"/>
  <c r="P545" i="10"/>
  <c r="J657" i="10"/>
  <c r="N545" i="10"/>
  <c r="AA268" i="10"/>
  <c r="Z268" i="10"/>
  <c r="X527" i="10"/>
  <c r="H639" i="10"/>
  <c r="AE527" i="10"/>
  <c r="O527" i="10"/>
  <c r="J612" i="10"/>
  <c r="R500" i="10"/>
  <c r="Q500" i="10"/>
  <c r="N500" i="10"/>
  <c r="P500" i="10"/>
  <c r="R470" i="10"/>
  <c r="N470" i="10"/>
  <c r="P470" i="10"/>
  <c r="J582" i="10"/>
  <c r="Q470" i="10"/>
  <c r="S470" i="10" s="1"/>
  <c r="AL470" i="10"/>
  <c r="AN470" i="10" s="1"/>
  <c r="X637" i="10"/>
  <c r="H749" i="10"/>
  <c r="AE637" i="10"/>
  <c r="O637" i="10"/>
  <c r="M523" i="10"/>
  <c r="AD411" i="10"/>
  <c r="M519" i="10"/>
  <c r="AD407" i="10"/>
  <c r="M515" i="10"/>
  <c r="AD403" i="10"/>
  <c r="M511" i="10"/>
  <c r="AD399" i="10"/>
  <c r="M507" i="10"/>
  <c r="AD395" i="10"/>
  <c r="M503" i="10"/>
  <c r="AD391" i="10"/>
  <c r="M499" i="10"/>
  <c r="AD387" i="10"/>
  <c r="M491" i="10"/>
  <c r="AD379" i="10"/>
  <c r="M487" i="10"/>
  <c r="AD375" i="10"/>
  <c r="L596" i="10"/>
  <c r="AD484" i="10"/>
  <c r="M366" i="10"/>
  <c r="AD254" i="10"/>
  <c r="AD577" i="10"/>
  <c r="L689" i="10"/>
  <c r="AD689" i="10" s="1"/>
  <c r="J378" i="10"/>
  <c r="Q266" i="10"/>
  <c r="R266" i="10"/>
  <c r="N266" i="10"/>
  <c r="AC266" i="10" s="1"/>
  <c r="P266" i="10"/>
  <c r="X272" i="10"/>
  <c r="H384" i="10"/>
  <c r="AE272" i="10"/>
  <c r="O272" i="10"/>
  <c r="AC272" i="10" s="1"/>
  <c r="X295" i="10"/>
  <c r="AE295" i="10"/>
  <c r="H407" i="10"/>
  <c r="O295" i="10"/>
  <c r="AC295" i="10" s="1"/>
  <c r="X551" i="10"/>
  <c r="H663" i="10"/>
  <c r="AE551" i="10"/>
  <c r="O551" i="10"/>
  <c r="AC551" i="10" s="1"/>
  <c r="X450" i="10"/>
  <c r="H562" i="10"/>
  <c r="AE450" i="10"/>
  <c r="O450" i="10"/>
  <c r="J599" i="10"/>
  <c r="N487" i="10"/>
  <c r="R487" i="10"/>
  <c r="P487" i="10"/>
  <c r="Q487" i="10"/>
  <c r="X610" i="10"/>
  <c r="H722" i="10"/>
  <c r="AE610" i="10"/>
  <c r="O610" i="10"/>
  <c r="Z475" i="10"/>
  <c r="AA475" i="10"/>
  <c r="Z628" i="10"/>
  <c r="AA628" i="10"/>
  <c r="X468" i="10"/>
  <c r="H580" i="10"/>
  <c r="AE468" i="10"/>
  <c r="O468" i="10"/>
  <c r="X358" i="10"/>
  <c r="H470" i="10"/>
  <c r="AE358" i="10"/>
  <c r="O358" i="10"/>
  <c r="AC358" i="10" s="1"/>
  <c r="Z424" i="10"/>
  <c r="AA424" i="10"/>
  <c r="AA359" i="10"/>
  <c r="Z359" i="10"/>
  <c r="P605" i="10"/>
  <c r="J717" i="10"/>
  <c r="Q605" i="10"/>
  <c r="R605" i="10"/>
  <c r="N605" i="10"/>
  <c r="AC605" i="10" s="1"/>
  <c r="L473" i="10"/>
  <c r="AD361" i="10"/>
  <c r="X408" i="10"/>
  <c r="H520" i="10"/>
  <c r="AE408" i="10"/>
  <c r="O408" i="10"/>
  <c r="N450" i="10"/>
  <c r="P450" i="10"/>
  <c r="R450" i="10"/>
  <c r="J562" i="10"/>
  <c r="Q450" i="10"/>
  <c r="J600" i="10"/>
  <c r="P488" i="10"/>
  <c r="R488" i="10"/>
  <c r="Q488" i="10"/>
  <c r="N488" i="10"/>
  <c r="AL488" i="10"/>
  <c r="AN488" i="10" s="1"/>
  <c r="X510" i="10"/>
  <c r="AE510" i="10"/>
  <c r="H622" i="10"/>
  <c r="O510" i="10"/>
  <c r="Z430" i="10"/>
  <c r="AA430" i="10"/>
  <c r="AB430" i="10" s="1"/>
  <c r="AA605" i="10"/>
  <c r="Z605" i="10"/>
  <c r="R590" i="10"/>
  <c r="N590" i="10"/>
  <c r="P590" i="10"/>
  <c r="J702" i="10"/>
  <c r="Q590" i="10"/>
  <c r="AL590" i="10"/>
  <c r="AN590" i="10" s="1"/>
  <c r="F466" i="10"/>
  <c r="AF354" i="10"/>
  <c r="AG354" i="10" s="1"/>
  <c r="AF436" i="10"/>
  <c r="AG436" i="10" s="1"/>
  <c r="F548" i="10"/>
  <c r="AF421" i="10"/>
  <c r="AG421" i="10" s="1"/>
  <c r="F533" i="10"/>
  <c r="AF435" i="10"/>
  <c r="AG435" i="10" s="1"/>
  <c r="F547" i="10"/>
  <c r="AF384" i="10"/>
  <c r="AG384" i="10" s="1"/>
  <c r="F496" i="10"/>
  <c r="AF559" i="10"/>
  <c r="AG559" i="10" s="1"/>
  <c r="F671" i="10"/>
  <c r="N228" i="10"/>
  <c r="P730" i="10"/>
  <c r="Q730" i="10"/>
  <c r="N730" i="10"/>
  <c r="R730" i="10"/>
  <c r="AF479" i="10"/>
  <c r="AG479" i="10" s="1"/>
  <c r="F591" i="10"/>
  <c r="AF443" i="10"/>
  <c r="AG443" i="10" s="1"/>
  <c r="F555" i="10"/>
  <c r="E615" i="10"/>
  <c r="I503" i="10"/>
  <c r="AL541" i="10"/>
  <c r="AN541" i="10" s="1"/>
  <c r="J755" i="10"/>
  <c r="R643" i="10"/>
  <c r="Q643" i="10"/>
  <c r="P643" i="10"/>
  <c r="N643" i="10"/>
  <c r="AL643" i="10"/>
  <c r="AN643" i="10" s="1"/>
  <c r="R739" i="10"/>
  <c r="N739" i="10"/>
  <c r="P739" i="10"/>
  <c r="Q739" i="10"/>
  <c r="S440" i="10"/>
  <c r="I440" i="10"/>
  <c r="E552" i="10"/>
  <c r="AL563" i="10"/>
  <c r="AN563" i="10" s="1"/>
  <c r="Z305" i="10"/>
  <c r="AA305" i="10"/>
  <c r="AA204" i="10"/>
  <c r="Z204" i="10"/>
  <c r="X333" i="10"/>
  <c r="AE333" i="10"/>
  <c r="H445" i="10"/>
  <c r="O333" i="10"/>
  <c r="AC333" i="10" s="1"/>
  <c r="X382" i="10"/>
  <c r="H494" i="10"/>
  <c r="AE382" i="10"/>
  <c r="O382" i="10"/>
  <c r="Q693" i="10"/>
  <c r="R693" i="10"/>
  <c r="N693" i="10"/>
  <c r="P693" i="10"/>
  <c r="AL552" i="10"/>
  <c r="AN552" i="10" s="1"/>
  <c r="I712" i="10"/>
  <c r="I731" i="10"/>
  <c r="AH718" i="10"/>
  <c r="AI718" i="10" s="1"/>
  <c r="AJ718" i="10"/>
  <c r="AK718" i="10" s="1"/>
  <c r="E579" i="10"/>
  <c r="I467" i="10"/>
  <c r="AF670" i="10"/>
  <c r="AG670" i="10" s="1"/>
  <c r="F782" i="10"/>
  <c r="AF782" i="10" s="1"/>
  <c r="AG782" i="10" s="1"/>
  <c r="AJ784" i="10"/>
  <c r="AK784" i="10" s="1"/>
  <c r="AH784" i="10"/>
  <c r="AI784" i="10" s="1"/>
  <c r="AL450" i="10"/>
  <c r="AN450" i="10" s="1"/>
  <c r="AL491" i="10"/>
  <c r="AN491" i="10" s="1"/>
  <c r="AL487" i="10"/>
  <c r="AN487" i="10" s="1"/>
  <c r="AL693" i="10"/>
  <c r="AN693" i="10" s="1"/>
  <c r="J620" i="10"/>
  <c r="N508" i="10"/>
  <c r="R508" i="10"/>
  <c r="Q508" i="10"/>
  <c r="P508" i="10"/>
  <c r="H19" i="5"/>
  <c r="AA149" i="10"/>
  <c r="AB149" i="10" s="1"/>
  <c r="AA262" i="10"/>
  <c r="AB262" i="10" s="1"/>
  <c r="AA306" i="10"/>
  <c r="AB306" i="10" s="1"/>
  <c r="L638" i="10"/>
  <c r="AD481" i="10"/>
  <c r="L593" i="10"/>
  <c r="X357" i="10"/>
  <c r="AE357" i="10"/>
  <c r="H469" i="10"/>
  <c r="O357" i="10"/>
  <c r="AC357" i="10" s="1"/>
  <c r="L704" i="10"/>
  <c r="AD704" i="10" s="1"/>
  <c r="AD592" i="10"/>
  <c r="L690" i="10"/>
  <c r="AD581" i="10"/>
  <c r="L693" i="10"/>
  <c r="AD693" i="10" s="1"/>
  <c r="Z324" i="10"/>
  <c r="AA324" i="10"/>
  <c r="AB324" i="10" s="1"/>
  <c r="Z289" i="10"/>
  <c r="AA289" i="10"/>
  <c r="Z303" i="10"/>
  <c r="AA303" i="10"/>
  <c r="AB303" i="10" s="1"/>
  <c r="X412" i="10"/>
  <c r="AE412" i="10"/>
  <c r="H524" i="10"/>
  <c r="O412" i="10"/>
  <c r="AC412" i="10" s="1"/>
  <c r="H668" i="10"/>
  <c r="J665" i="10"/>
  <c r="R553" i="10"/>
  <c r="N553" i="10"/>
  <c r="P553" i="10"/>
  <c r="Q553" i="10"/>
  <c r="AL553" i="10"/>
  <c r="AN553" i="10" s="1"/>
  <c r="J594" i="10"/>
  <c r="R482" i="10"/>
  <c r="N482" i="10"/>
  <c r="Q482" i="10"/>
  <c r="P482" i="10"/>
  <c r="AL482" i="10"/>
  <c r="AN482" i="10" s="1"/>
  <c r="AA415" i="10"/>
  <c r="Z415" i="10"/>
  <c r="Z525" i="10"/>
  <c r="AA525" i="10"/>
  <c r="J374" i="10"/>
  <c r="R262" i="10"/>
  <c r="P262" i="10"/>
  <c r="Q262" i="10"/>
  <c r="N262" i="10"/>
  <c r="J340" i="10"/>
  <c r="F61" i="18" s="1"/>
  <c r="S158" i="10"/>
  <c r="AA137" i="10"/>
  <c r="Z137" i="10"/>
  <c r="Z160" i="10"/>
  <c r="AA160" i="10"/>
  <c r="Z293" i="10"/>
  <c r="AA293" i="10"/>
  <c r="AA183" i="10"/>
  <c r="Z183" i="10"/>
  <c r="AB84" i="10"/>
  <c r="X277" i="10"/>
  <c r="AE277" i="10"/>
  <c r="H389" i="10"/>
  <c r="O277" i="10"/>
  <c r="AC277" i="10" s="1"/>
  <c r="X396" i="10"/>
  <c r="AE396" i="10"/>
  <c r="H508" i="10"/>
  <c r="O396" i="10"/>
  <c r="AC396" i="10" s="1"/>
  <c r="X299" i="10"/>
  <c r="AE299" i="10"/>
  <c r="H411" i="10"/>
  <c r="O299" i="10"/>
  <c r="AC299" i="10" s="1"/>
  <c r="X418" i="10"/>
  <c r="H530" i="10"/>
  <c r="AE418" i="10"/>
  <c r="O418" i="10"/>
  <c r="AC418" i="10" s="1"/>
  <c r="Z439" i="10"/>
  <c r="AA439" i="10"/>
  <c r="H617" i="10"/>
  <c r="AA498" i="10"/>
  <c r="Z498" i="10"/>
  <c r="X778" i="10"/>
  <c r="AE778" i="10"/>
  <c r="O778" i="10"/>
  <c r="Z356" i="10"/>
  <c r="AA356" i="10"/>
  <c r="AE576" i="10"/>
  <c r="H688" i="10"/>
  <c r="P641" i="10"/>
  <c r="R641" i="10"/>
  <c r="Q641" i="10"/>
  <c r="J753" i="10"/>
  <c r="N641" i="10"/>
  <c r="R741" i="10"/>
  <c r="N741" i="10"/>
  <c r="P741" i="10"/>
  <c r="Q741" i="10"/>
  <c r="AA727" i="10"/>
  <c r="Z727" i="10"/>
  <c r="M340" i="10"/>
  <c r="Z296" i="10"/>
  <c r="AA296" i="10"/>
  <c r="AB296" i="10" s="1"/>
  <c r="R416" i="10"/>
  <c r="Q416" i="10"/>
  <c r="J528" i="10"/>
  <c r="N416" i="10"/>
  <c r="P416" i="10"/>
  <c r="P372" i="10"/>
  <c r="J484" i="10"/>
  <c r="R372" i="10"/>
  <c r="N372" i="10"/>
  <c r="Q372" i="10"/>
  <c r="S338" i="10"/>
  <c r="X379" i="10"/>
  <c r="H491" i="10"/>
  <c r="AE379" i="10"/>
  <c r="O379" i="10"/>
  <c r="AC379" i="10" s="1"/>
  <c r="J583" i="10"/>
  <c r="R471" i="10"/>
  <c r="Q471" i="10"/>
  <c r="P471" i="10"/>
  <c r="N471" i="10"/>
  <c r="R716" i="10"/>
  <c r="N716" i="10"/>
  <c r="P716" i="10"/>
  <c r="Q716" i="10"/>
  <c r="AE577" i="10"/>
  <c r="H689" i="10"/>
  <c r="O577" i="10"/>
  <c r="AC577" i="10" s="1"/>
  <c r="X577" i="10"/>
  <c r="J626" i="10"/>
  <c r="R514" i="10"/>
  <c r="P514" i="10"/>
  <c r="Q514" i="10"/>
  <c r="N514" i="10"/>
  <c r="R555" i="10"/>
  <c r="J667" i="10"/>
  <c r="P555" i="10"/>
  <c r="Q555" i="10"/>
  <c r="N555" i="10"/>
  <c r="S403" i="10"/>
  <c r="I403" i="10"/>
  <c r="E515" i="10"/>
  <c r="AF414" i="10"/>
  <c r="AG414" i="10" s="1"/>
  <c r="F526" i="10"/>
  <c r="AF427" i="10"/>
  <c r="AG427" i="10" s="1"/>
  <c r="F539" i="10"/>
  <c r="X374" i="10"/>
  <c r="H486" i="10"/>
  <c r="AE374" i="10"/>
  <c r="O374" i="10"/>
  <c r="S431" i="10"/>
  <c r="AF358" i="10"/>
  <c r="AG358" i="10" s="1"/>
  <c r="F470" i="10"/>
  <c r="S445" i="10"/>
  <c r="E557" i="10"/>
  <c r="I445" i="10"/>
  <c r="AF378" i="10"/>
  <c r="AG378" i="10" s="1"/>
  <c r="F490" i="10"/>
  <c r="G508" i="10"/>
  <c r="AJ396" i="10"/>
  <c r="AK396" i="10" s="1"/>
  <c r="AL396" i="10" s="1"/>
  <c r="AN396" i="10" s="1"/>
  <c r="AI396" i="10"/>
  <c r="AH396" i="10"/>
  <c r="AL301" i="10"/>
  <c r="AN301" i="10" s="1"/>
  <c r="J735" i="10"/>
  <c r="N623" i="10"/>
  <c r="P623" i="10"/>
  <c r="Q623" i="10"/>
  <c r="R623" i="10"/>
  <c r="AL623" i="10"/>
  <c r="AN623" i="10" s="1"/>
  <c r="G529" i="10"/>
  <c r="AJ417" i="10"/>
  <c r="AK417" i="10" s="1"/>
  <c r="AL417" i="10" s="1"/>
  <c r="AN417" i="10" s="1"/>
  <c r="AH417" i="10"/>
  <c r="AI417" i="10" s="1"/>
  <c r="AJ500" i="10"/>
  <c r="AK500" i="10" s="1"/>
  <c r="AL500" i="10" s="1"/>
  <c r="AN500" i="10" s="1"/>
  <c r="G612" i="10"/>
  <c r="AH500" i="10"/>
  <c r="AI500" i="10" s="1"/>
  <c r="AJ534" i="10"/>
  <c r="AK534" i="10" s="1"/>
  <c r="AL534" i="10" s="1"/>
  <c r="AN534" i="10" s="1"/>
  <c r="G646" i="10"/>
  <c r="AH534" i="10"/>
  <c r="AI534" i="10" s="1"/>
  <c r="G634" i="10"/>
  <c r="AJ522" i="10"/>
  <c r="AK522" i="10" s="1"/>
  <c r="AL522" i="10" s="1"/>
  <c r="AN522" i="10" s="1"/>
  <c r="AH522" i="10"/>
  <c r="AI522" i="10" s="1"/>
  <c r="E672" i="10"/>
  <c r="S560" i="10"/>
  <c r="I560" i="10"/>
  <c r="AL416" i="10"/>
  <c r="AN416" i="10" s="1"/>
  <c r="F418" i="10"/>
  <c r="AF306" i="10"/>
  <c r="AG306" i="10" s="1"/>
  <c r="X307" i="10"/>
  <c r="AE307" i="10"/>
  <c r="H419" i="10"/>
  <c r="O307" i="10"/>
  <c r="AC307" i="10" s="1"/>
  <c r="I331" i="10"/>
  <c r="E443" i="10"/>
  <c r="X371" i="10"/>
  <c r="H483" i="10"/>
  <c r="AE371" i="10"/>
  <c r="O371" i="10"/>
  <c r="AC371" i="10" s="1"/>
  <c r="AJ514" i="10"/>
  <c r="AK514" i="10" s="1"/>
  <c r="AL514" i="10" s="1"/>
  <c r="AN514" i="10" s="1"/>
  <c r="G626" i="10"/>
  <c r="AH514" i="10"/>
  <c r="AI514" i="10" s="1"/>
  <c r="AJ554" i="10"/>
  <c r="AK554" i="10" s="1"/>
  <c r="AL554" i="10" s="1"/>
  <c r="AN554" i="10" s="1"/>
  <c r="G666" i="10"/>
  <c r="AH554" i="10"/>
  <c r="AI554" i="10"/>
  <c r="G644" i="10"/>
  <c r="AJ532" i="10"/>
  <c r="AK532" i="10" s="1"/>
  <c r="AL532" i="10" s="1"/>
  <c r="AN532" i="10" s="1"/>
  <c r="AH532" i="10"/>
  <c r="AI532" i="10"/>
  <c r="AJ501" i="10"/>
  <c r="AK501" i="10" s="1"/>
  <c r="AL501" i="10" s="1"/>
  <c r="AN501" i="10" s="1"/>
  <c r="G613" i="10"/>
  <c r="AH501" i="10"/>
  <c r="AI501" i="10"/>
  <c r="AL542" i="10"/>
  <c r="AN542" i="10" s="1"/>
  <c r="I641" i="10"/>
  <c r="E753" i="10"/>
  <c r="AL262" i="10"/>
  <c r="I710" i="10"/>
  <c r="AL382" i="10"/>
  <c r="AN382" i="10" s="1"/>
  <c r="AH764" i="10"/>
  <c r="AI764" i="10" s="1"/>
  <c r="AJ764" i="10"/>
  <c r="AK764" i="10" s="1"/>
  <c r="AF605" i="10"/>
  <c r="AG605" i="10" s="1"/>
  <c r="F717" i="10"/>
  <c r="AF717" i="10" s="1"/>
  <c r="AG717" i="10" s="1"/>
  <c r="AF552" i="10"/>
  <c r="AG552" i="10" s="1"/>
  <c r="F664" i="10"/>
  <c r="AL472" i="10"/>
  <c r="AN472" i="10" s="1"/>
  <c r="I742" i="10"/>
  <c r="F43" i="18"/>
  <c r="I97" i="9"/>
  <c r="X70" i="9"/>
  <c r="X80" i="9"/>
  <c r="H107" i="9"/>
  <c r="AE80" i="9"/>
  <c r="M124" i="9"/>
  <c r="M112" i="9"/>
  <c r="AD126" i="9"/>
  <c r="AD188" i="9"/>
  <c r="Q103" i="9"/>
  <c r="P103" i="9"/>
  <c r="R103" i="9"/>
  <c r="N103" i="9"/>
  <c r="AC103" i="9" s="1"/>
  <c r="J130" i="9"/>
  <c r="Z108" i="9"/>
  <c r="AA108" i="9"/>
  <c r="I109" i="9"/>
  <c r="S109" i="9"/>
  <c r="E136" i="9"/>
  <c r="Q107" i="9"/>
  <c r="R107" i="9"/>
  <c r="P107" i="9"/>
  <c r="J134" i="9"/>
  <c r="N107" i="9"/>
  <c r="AC107" i="9" s="1"/>
  <c r="AB24" i="9"/>
  <c r="P105" i="9"/>
  <c r="R105" i="9"/>
  <c r="Q105" i="9"/>
  <c r="J132" i="9"/>
  <c r="N105" i="9"/>
  <c r="AC105" i="9" s="1"/>
  <c r="F131" i="9"/>
  <c r="AF104" i="9"/>
  <c r="AG104" i="9" s="1"/>
  <c r="X71" i="9"/>
  <c r="H98" i="9"/>
  <c r="AE71" i="9"/>
  <c r="X76" i="9"/>
  <c r="H103" i="9"/>
  <c r="AE76" i="9"/>
  <c r="X82" i="9"/>
  <c r="AE82" i="9"/>
  <c r="H109" i="9"/>
  <c r="H104" i="9"/>
  <c r="X77" i="9"/>
  <c r="AE77" i="9"/>
  <c r="AA47" i="9"/>
  <c r="AB47" i="9" s="1"/>
  <c r="X72" i="9"/>
  <c r="AE72" i="9"/>
  <c r="H99" i="9"/>
  <c r="AA56" i="9"/>
  <c r="Z56" i="9"/>
  <c r="AA49" i="9"/>
  <c r="Z49" i="9"/>
  <c r="L109" i="9"/>
  <c r="AD82" i="9"/>
  <c r="AD105" i="9"/>
  <c r="L132" i="9"/>
  <c r="AD101" i="9"/>
  <c r="L128" i="9"/>
  <c r="L97" i="9"/>
  <c r="AD70" i="9"/>
  <c r="L85" i="9"/>
  <c r="X111" i="9"/>
  <c r="H138" i="9"/>
  <c r="AE111" i="9"/>
  <c r="AD184" i="9"/>
  <c r="AA50" i="9"/>
  <c r="AB50" i="9" s="1"/>
  <c r="Z50" i="9"/>
  <c r="Q133" i="9"/>
  <c r="R133" i="9"/>
  <c r="N133" i="9"/>
  <c r="AC133" i="9" s="1"/>
  <c r="J160" i="9"/>
  <c r="P133" i="9"/>
  <c r="H129" i="9"/>
  <c r="AE102" i="9"/>
  <c r="X102" i="9"/>
  <c r="AB19" i="9"/>
  <c r="Q111" i="9"/>
  <c r="P111" i="9"/>
  <c r="R111" i="9"/>
  <c r="N111" i="9"/>
  <c r="AC111" i="9" s="1"/>
  <c r="J138" i="9"/>
  <c r="AF78" i="9"/>
  <c r="AG78" i="9" s="1"/>
  <c r="F105" i="9"/>
  <c r="AA100" i="9"/>
  <c r="AB100" i="9" s="1"/>
  <c r="Z100" i="9"/>
  <c r="AF81" i="9"/>
  <c r="AG81" i="9" s="1"/>
  <c r="F108" i="9"/>
  <c r="S126" i="9"/>
  <c r="I126" i="9"/>
  <c r="E153" i="9"/>
  <c r="X43" i="9"/>
  <c r="F97" i="9"/>
  <c r="AF70" i="9"/>
  <c r="AG70" i="9" s="1"/>
  <c r="M131" i="9"/>
  <c r="AD104" i="9"/>
  <c r="J102" i="9"/>
  <c r="J112" i="9" s="1"/>
  <c r="G60" i="18" s="1"/>
  <c r="N75" i="9"/>
  <c r="AC75" i="9" s="1"/>
  <c r="P75" i="9"/>
  <c r="Q75" i="9"/>
  <c r="R75" i="9"/>
  <c r="AA75" i="9"/>
  <c r="Z75" i="9"/>
  <c r="S16" i="9"/>
  <c r="S31" i="9" s="1"/>
  <c r="I14" i="21" s="1"/>
  <c r="Q31" i="9"/>
  <c r="S191" i="9"/>
  <c r="I191" i="9"/>
  <c r="X127" i="9"/>
  <c r="H154" i="9"/>
  <c r="AE127" i="9"/>
  <c r="AD180" i="9"/>
  <c r="AF126" i="9"/>
  <c r="AG126" i="9" s="1"/>
  <c r="F153" i="9"/>
  <c r="AA45" i="9"/>
  <c r="Z45" i="9"/>
  <c r="X110" i="9"/>
  <c r="H137" i="9"/>
  <c r="AE110" i="9"/>
  <c r="M135" i="9"/>
  <c r="AD108" i="9"/>
  <c r="M127" i="9"/>
  <c r="AD100" i="9"/>
  <c r="H133" i="9"/>
  <c r="X106" i="9"/>
  <c r="AE106" i="9"/>
  <c r="J110" i="9"/>
  <c r="P83" i="9"/>
  <c r="Q83" i="9"/>
  <c r="N83" i="9"/>
  <c r="AC83" i="9" s="1"/>
  <c r="R83" i="9"/>
  <c r="R81" i="9"/>
  <c r="P81" i="9"/>
  <c r="P85" i="9" s="1"/>
  <c r="Q81" i="9"/>
  <c r="J108" i="9"/>
  <c r="N81" i="9"/>
  <c r="AC81" i="9" s="1"/>
  <c r="I107" i="9"/>
  <c r="S107" i="9"/>
  <c r="E134" i="9"/>
  <c r="N85" i="9"/>
  <c r="AC70" i="9"/>
  <c r="S84" i="9"/>
  <c r="I84" i="9"/>
  <c r="E111" i="9"/>
  <c r="L110" i="9"/>
  <c r="AD83" i="9"/>
  <c r="L106" i="9"/>
  <c r="AD79" i="9"/>
  <c r="L102" i="9"/>
  <c r="AD75" i="9"/>
  <c r="E106" i="9"/>
  <c r="I79" i="9"/>
  <c r="S79" i="9"/>
  <c r="R153" i="9"/>
  <c r="Q153" i="9"/>
  <c r="N153" i="9"/>
  <c r="AC153" i="9" s="1"/>
  <c r="P153" i="9"/>
  <c r="J180" i="9"/>
  <c r="AA51" i="9"/>
  <c r="AB51" i="9" s="1"/>
  <c r="X78" i="9"/>
  <c r="H105" i="9"/>
  <c r="AE78" i="9"/>
  <c r="Z83" i="9"/>
  <c r="AA83" i="9"/>
  <c r="AB83" i="9" s="1"/>
  <c r="AD134" i="9"/>
  <c r="L98" i="9"/>
  <c r="AD71" i="9"/>
  <c r="S132" i="9"/>
  <c r="E159" i="9"/>
  <c r="I132" i="9"/>
  <c r="AA53" i="9"/>
  <c r="Z53" i="9"/>
  <c r="N58" i="9"/>
  <c r="N109" i="9"/>
  <c r="AC109" i="9" s="1"/>
  <c r="J136" i="9"/>
  <c r="P109" i="9"/>
  <c r="R109" i="9"/>
  <c r="Q109" i="9"/>
  <c r="R127" i="9"/>
  <c r="P127" i="9"/>
  <c r="Q127" i="9"/>
  <c r="J154" i="9"/>
  <c r="N127" i="9"/>
  <c r="AC127" i="9" s="1"/>
  <c r="P125" i="9"/>
  <c r="R125" i="9"/>
  <c r="Q125" i="9"/>
  <c r="J152" i="9"/>
  <c r="N125" i="9"/>
  <c r="AC125" i="9" s="1"/>
  <c r="X135" i="9"/>
  <c r="H162" i="9"/>
  <c r="AE135" i="9"/>
  <c r="X74" i="9"/>
  <c r="H101" i="9"/>
  <c r="AE74" i="9"/>
  <c r="I108" i="9"/>
  <c r="S108" i="9"/>
  <c r="E135" i="9"/>
  <c r="I127" i="9"/>
  <c r="E154" i="9"/>
  <c r="S127" i="9"/>
  <c r="F165" i="9"/>
  <c r="AF138" i="9"/>
  <c r="AG138" i="9" s="1"/>
  <c r="F100" i="9"/>
  <c r="AF73" i="9"/>
  <c r="AG73" i="9" s="1"/>
  <c r="AF163" i="9"/>
  <c r="AG163" i="9" s="1"/>
  <c r="F190" i="9"/>
  <c r="AF190" i="9" s="1"/>
  <c r="AG190" i="9" s="1"/>
  <c r="L189" i="9"/>
  <c r="L185" i="9"/>
  <c r="E131" i="9"/>
  <c r="S104" i="9"/>
  <c r="I104" i="9"/>
  <c r="R101" i="9"/>
  <c r="N101" i="9"/>
  <c r="AC101" i="9" s="1"/>
  <c r="J128" i="9"/>
  <c r="Q101" i="9"/>
  <c r="P101" i="9"/>
  <c r="J124" i="9"/>
  <c r="N97" i="9"/>
  <c r="P97" i="9"/>
  <c r="S156" i="9"/>
  <c r="I156" i="9"/>
  <c r="E183" i="9"/>
  <c r="AB174" i="10"/>
  <c r="AB194" i="10"/>
  <c r="AB226" i="10"/>
  <c r="AB102" i="11"/>
  <c r="AB134" i="10"/>
  <c r="AB142" i="10"/>
  <c r="AB198" i="10"/>
  <c r="AB222" i="10"/>
  <c r="AB110" i="11"/>
  <c r="AB186" i="10"/>
  <c r="AB98" i="11"/>
  <c r="AB126" i="11"/>
  <c r="AB178" i="10"/>
  <c r="AB243" i="10"/>
  <c r="H27" i="5"/>
  <c r="I212" i="5" s="1"/>
  <c r="K27" i="5"/>
  <c r="L27" i="5"/>
  <c r="J27" i="5"/>
  <c r="I27" i="5"/>
  <c r="C75" i="4"/>
  <c r="F51" i="4"/>
  <c r="E52" i="4"/>
  <c r="H229" i="5"/>
  <c r="H236" i="5" s="1"/>
  <c r="L199" i="5"/>
  <c r="L206" i="5" s="1"/>
  <c r="L129" i="5"/>
  <c r="L143" i="5" s="1"/>
  <c r="L170" i="5" s="1"/>
  <c r="L227" i="5"/>
  <c r="K197" i="5"/>
  <c r="K117" i="5"/>
  <c r="J206" i="5"/>
  <c r="I117" i="5"/>
  <c r="G27" i="5"/>
  <c r="AB253" i="10" l="1"/>
  <c r="G605" i="10"/>
  <c r="AH493" i="10"/>
  <c r="AI493" i="10" s="1"/>
  <c r="AJ493" i="10"/>
  <c r="AK493" i="10" s="1"/>
  <c r="AL493" i="10" s="1"/>
  <c r="AN493" i="10" s="1"/>
  <c r="Z313" i="10"/>
  <c r="AA313" i="10"/>
  <c r="N544" i="10"/>
  <c r="P544" i="10"/>
  <c r="J656" i="10"/>
  <c r="R544" i="10"/>
  <c r="Q544" i="10"/>
  <c r="H528" i="10"/>
  <c r="O416" i="10"/>
  <c r="AC416" i="10" s="1"/>
  <c r="AE416" i="10"/>
  <c r="X416" i="10"/>
  <c r="G597" i="10"/>
  <c r="AH485" i="10"/>
  <c r="AI485" i="10" s="1"/>
  <c r="AJ485" i="10"/>
  <c r="AK485" i="10" s="1"/>
  <c r="AL485" i="10" s="1"/>
  <c r="AN485" i="10" s="1"/>
  <c r="R652" i="10"/>
  <c r="N652" i="10"/>
  <c r="J764" i="10"/>
  <c r="Q652" i="10"/>
  <c r="P652" i="10"/>
  <c r="AF518" i="10"/>
  <c r="AG518" i="10" s="1"/>
  <c r="F630" i="10"/>
  <c r="N434" i="10"/>
  <c r="AC434" i="10" s="1"/>
  <c r="P434" i="10"/>
  <c r="R434" i="10"/>
  <c r="J546" i="10"/>
  <c r="Q434" i="10"/>
  <c r="X505" i="10"/>
  <c r="X397" i="10"/>
  <c r="S502" i="10"/>
  <c r="AB165" i="10"/>
  <c r="AB143" i="10"/>
  <c r="S301" i="10"/>
  <c r="J452" i="10"/>
  <c r="G61" i="18" s="1"/>
  <c r="AB283" i="10"/>
  <c r="S542" i="10"/>
  <c r="AL583" i="10"/>
  <c r="AN583" i="10" s="1"/>
  <c r="S286" i="10"/>
  <c r="AB413" i="10"/>
  <c r="AB159" i="10"/>
  <c r="S414" i="10"/>
  <c r="AB219" i="10"/>
  <c r="AB203" i="10"/>
  <c r="AB332" i="10"/>
  <c r="AB152" i="10"/>
  <c r="O390" i="10"/>
  <c r="AC390" i="10" s="1"/>
  <c r="AH550" i="10"/>
  <c r="AI550" i="10" s="1"/>
  <c r="I654" i="10"/>
  <c r="E766" i="10"/>
  <c r="I766" i="10" s="1"/>
  <c r="I558" i="10"/>
  <c r="E670" i="10"/>
  <c r="S388" i="10"/>
  <c r="S427" i="10"/>
  <c r="X409" i="10"/>
  <c r="H521" i="10"/>
  <c r="AE409" i="10"/>
  <c r="O409" i="10"/>
  <c r="I533" i="10"/>
  <c r="E645" i="10"/>
  <c r="X441" i="10"/>
  <c r="H553" i="10"/>
  <c r="AE441" i="10"/>
  <c r="O441" i="10"/>
  <c r="AC441" i="10" s="1"/>
  <c r="Z304" i="10"/>
  <c r="AA304" i="10"/>
  <c r="L552" i="10"/>
  <c r="AD440" i="10"/>
  <c r="E632" i="10"/>
  <c r="I520" i="10"/>
  <c r="AB776" i="10"/>
  <c r="AB220" i="10"/>
  <c r="AE366" i="10"/>
  <c r="O366" i="10"/>
  <c r="AC366" i="10" s="1"/>
  <c r="X366" i="10"/>
  <c r="H478" i="10"/>
  <c r="AB141" i="10"/>
  <c r="J648" i="10"/>
  <c r="R536" i="10"/>
  <c r="N536" i="10"/>
  <c r="AC536" i="10" s="1"/>
  <c r="P536" i="10"/>
  <c r="Q536" i="10"/>
  <c r="AL536" i="10"/>
  <c r="AN536" i="10" s="1"/>
  <c r="J733" i="10"/>
  <c r="R621" i="10"/>
  <c r="N621" i="10"/>
  <c r="P621" i="10"/>
  <c r="Q621" i="10"/>
  <c r="AL621" i="10"/>
  <c r="AN621" i="10" s="1"/>
  <c r="S406" i="10"/>
  <c r="AB135" i="10"/>
  <c r="AL652" i="10"/>
  <c r="AN652" i="10" s="1"/>
  <c r="F777" i="10"/>
  <c r="AF777" i="10" s="1"/>
  <c r="AG777" i="10" s="1"/>
  <c r="AF665" i="10"/>
  <c r="AG665" i="10" s="1"/>
  <c r="AB217" i="10"/>
  <c r="S322" i="10"/>
  <c r="M545" i="10"/>
  <c r="AD433" i="10"/>
  <c r="AD425" i="10"/>
  <c r="L537" i="10"/>
  <c r="O447" i="10"/>
  <c r="AC447" i="10" s="1"/>
  <c r="AE447" i="10"/>
  <c r="X447" i="10"/>
  <c r="H559" i="10"/>
  <c r="I527" i="10"/>
  <c r="E639" i="10"/>
  <c r="AF577" i="10"/>
  <c r="AG577" i="10" s="1"/>
  <c r="F689" i="10"/>
  <c r="AF689" i="10" s="1"/>
  <c r="AG689" i="10" s="1"/>
  <c r="X466" i="10"/>
  <c r="O466" i="10"/>
  <c r="AC466" i="10" s="1"/>
  <c r="AE466" i="10"/>
  <c r="H578" i="10"/>
  <c r="AB213" i="10"/>
  <c r="AL764" i="10"/>
  <c r="AN764" i="10" s="1"/>
  <c r="AC425" i="10"/>
  <c r="AL535" i="10"/>
  <c r="AN535" i="10" s="1"/>
  <c r="AF509" i="10"/>
  <c r="AG509" i="10" s="1"/>
  <c r="F621" i="10"/>
  <c r="E622" i="10"/>
  <c r="I510" i="10"/>
  <c r="O451" i="10"/>
  <c r="AC451" i="10" s="1"/>
  <c r="AE451" i="10"/>
  <c r="X451" i="10"/>
  <c r="H563" i="10"/>
  <c r="I668" i="10"/>
  <c r="E780" i="10"/>
  <c r="I780" i="10" s="1"/>
  <c r="AF675" i="10"/>
  <c r="AG675" i="10" s="1"/>
  <c r="F787" i="10"/>
  <c r="AF787" i="10" s="1"/>
  <c r="AG787" i="10" s="1"/>
  <c r="I543" i="10"/>
  <c r="E655" i="10"/>
  <c r="S730" i="10"/>
  <c r="S128" i="10"/>
  <c r="S228" i="10" s="1"/>
  <c r="J15" i="21" s="1"/>
  <c r="S416" i="10"/>
  <c r="O505" i="10"/>
  <c r="AB439" i="10"/>
  <c r="AL784" i="10"/>
  <c r="AN784" i="10" s="1"/>
  <c r="AD383" i="10"/>
  <c r="AC500" i="10"/>
  <c r="AC527" i="10"/>
  <c r="R535" i="10"/>
  <c r="O397" i="10"/>
  <c r="AC397" i="10" s="1"/>
  <c r="AD381" i="10"/>
  <c r="AL546" i="10"/>
  <c r="AN546" i="10" s="1"/>
  <c r="Z558" i="10"/>
  <c r="AB558" i="10" s="1"/>
  <c r="AB323" i="10"/>
  <c r="AB148" i="10"/>
  <c r="S421" i="10"/>
  <c r="AE390" i="10"/>
  <c r="R504" i="10"/>
  <c r="J616" i="10"/>
  <c r="Q504" i="10"/>
  <c r="N504" i="10"/>
  <c r="P504" i="10"/>
  <c r="AF532" i="10"/>
  <c r="AG532" i="10" s="1"/>
  <c r="F644" i="10"/>
  <c r="X425" i="10"/>
  <c r="AE425" i="10"/>
  <c r="H537" i="10"/>
  <c r="O425" i="10"/>
  <c r="M532" i="10"/>
  <c r="AD420" i="10"/>
  <c r="Z329" i="10"/>
  <c r="AA329" i="10"/>
  <c r="AL434" i="10"/>
  <c r="AN434" i="10" s="1"/>
  <c r="G577" i="10"/>
  <c r="AH465" i="10"/>
  <c r="AI465" i="10" s="1"/>
  <c r="AJ465" i="10"/>
  <c r="AK465" i="10" s="1"/>
  <c r="AL465" i="10" s="1"/>
  <c r="AN465" i="10" s="1"/>
  <c r="F603" i="10"/>
  <c r="AF491" i="10"/>
  <c r="AG491" i="10" s="1"/>
  <c r="N689" i="10"/>
  <c r="P689" i="10"/>
  <c r="Q689" i="10"/>
  <c r="R689" i="10"/>
  <c r="P355" i="10"/>
  <c r="Q355" i="10"/>
  <c r="R355" i="10"/>
  <c r="AL355" i="10"/>
  <c r="AN355" i="10" s="1"/>
  <c r="J467" i="10"/>
  <c r="N355" i="10"/>
  <c r="AC355" i="10" s="1"/>
  <c r="I647" i="10"/>
  <c r="E759" i="10"/>
  <c r="I759" i="10" s="1"/>
  <c r="AF511" i="10"/>
  <c r="AG511" i="10" s="1"/>
  <c r="F623" i="10"/>
  <c r="P518" i="10"/>
  <c r="J630" i="10"/>
  <c r="N518" i="10"/>
  <c r="Q518" i="10"/>
  <c r="R518" i="10"/>
  <c r="S518" i="10" s="1"/>
  <c r="J591" i="10"/>
  <c r="AL479" i="10"/>
  <c r="AN479" i="10" s="1"/>
  <c r="R479" i="10"/>
  <c r="P479" i="10"/>
  <c r="Q479" i="10"/>
  <c r="N479" i="10"/>
  <c r="O437" i="10"/>
  <c r="H549" i="10"/>
  <c r="X437" i="10"/>
  <c r="AE437" i="10"/>
  <c r="X378" i="10"/>
  <c r="AE378" i="10"/>
  <c r="H490" i="10"/>
  <c r="O378" i="10"/>
  <c r="AF589" i="10"/>
  <c r="AG589" i="10" s="1"/>
  <c r="F701" i="10"/>
  <c r="AF701" i="10" s="1"/>
  <c r="AG701" i="10" s="1"/>
  <c r="I618" i="10"/>
  <c r="E730" i="10"/>
  <c r="I730" i="10" s="1"/>
  <c r="I526" i="10"/>
  <c r="E638" i="10"/>
  <c r="L475" i="10"/>
  <c r="AD363" i="10"/>
  <c r="L528" i="10"/>
  <c r="AD416" i="10"/>
  <c r="Z335" i="10"/>
  <c r="AA335" i="10"/>
  <c r="AF663" i="10"/>
  <c r="AG663" i="10" s="1"/>
  <c r="F775" i="10"/>
  <c r="AF775" i="10" s="1"/>
  <c r="AG775" i="10" s="1"/>
  <c r="X550" i="10"/>
  <c r="H662" i="10"/>
  <c r="AE550" i="10"/>
  <c r="O550" i="10"/>
  <c r="AB201" i="10"/>
  <c r="AF652" i="10"/>
  <c r="AG652" i="10" s="1"/>
  <c r="F764" i="10"/>
  <c r="AF764" i="10" s="1"/>
  <c r="AG764" i="10" s="1"/>
  <c r="Z354" i="10"/>
  <c r="AA354" i="10"/>
  <c r="S641" i="10"/>
  <c r="AC408" i="10"/>
  <c r="J647" i="10"/>
  <c r="J759" i="10" s="1"/>
  <c r="AB248" i="10"/>
  <c r="AB151" i="10"/>
  <c r="AL544" i="10"/>
  <c r="AN544" i="10" s="1"/>
  <c r="AC446" i="10"/>
  <c r="AC437" i="10"/>
  <c r="AB163" i="10"/>
  <c r="S435" i="10"/>
  <c r="S476" i="10"/>
  <c r="AB336" i="10"/>
  <c r="AC409" i="10"/>
  <c r="J651" i="10"/>
  <c r="P539" i="10"/>
  <c r="Q539" i="10"/>
  <c r="N539" i="10"/>
  <c r="R539" i="10"/>
  <c r="AB493" i="10"/>
  <c r="Z278" i="10"/>
  <c r="AA278" i="10"/>
  <c r="AB278" i="10" s="1"/>
  <c r="I646" i="10"/>
  <c r="E758" i="10"/>
  <c r="I758" i="10" s="1"/>
  <c r="F709" i="10"/>
  <c r="AF709" i="10" s="1"/>
  <c r="AG709" i="10" s="1"/>
  <c r="AF597" i="10"/>
  <c r="AG597" i="10" s="1"/>
  <c r="J709" i="10"/>
  <c r="P597" i="10"/>
  <c r="Q597" i="10"/>
  <c r="R597" i="10"/>
  <c r="N597" i="10"/>
  <c r="L529" i="10"/>
  <c r="AD417" i="10"/>
  <c r="S243" i="10"/>
  <c r="L544" i="10"/>
  <c r="AD432" i="10"/>
  <c r="AJ524" i="10"/>
  <c r="AK524" i="10" s="1"/>
  <c r="AL524" i="10" s="1"/>
  <c r="AN524" i="10" s="1"/>
  <c r="AH524" i="10"/>
  <c r="AI524" i="10" s="1"/>
  <c r="G636" i="10"/>
  <c r="AJ535" i="10"/>
  <c r="AK535" i="10" s="1"/>
  <c r="G647" i="10"/>
  <c r="AH535" i="10"/>
  <c r="AI535" i="10" s="1"/>
  <c r="Z325" i="10"/>
  <c r="AA325" i="10"/>
  <c r="Z266" i="10"/>
  <c r="AA266" i="10"/>
  <c r="AB266" i="10" s="1"/>
  <c r="AB171" i="10"/>
  <c r="AB312" i="10"/>
  <c r="AL504" i="10"/>
  <c r="AN504" i="10" s="1"/>
  <c r="AB182" i="10"/>
  <c r="AB298" i="10"/>
  <c r="AF641" i="10"/>
  <c r="AG641" i="10" s="1"/>
  <c r="F753" i="10"/>
  <c r="AF753" i="10" s="1"/>
  <c r="AG753" i="10" s="1"/>
  <c r="AF543" i="10"/>
  <c r="AG543" i="10" s="1"/>
  <c r="F655" i="10"/>
  <c r="AA438" i="10"/>
  <c r="AB438" i="10" s="1"/>
  <c r="Z438" i="10"/>
  <c r="AH618" i="10"/>
  <c r="AI618" i="10" s="1"/>
  <c r="AJ618" i="10"/>
  <c r="AK618" i="10" s="1"/>
  <c r="AL618" i="10" s="1"/>
  <c r="AN618" i="10" s="1"/>
  <c r="G730" i="10"/>
  <c r="E663" i="10"/>
  <c r="S551" i="10"/>
  <c r="I551" i="10"/>
  <c r="AH767" i="10"/>
  <c r="AI767" i="10" s="1"/>
  <c r="AJ767" i="10"/>
  <c r="AK767" i="10" s="1"/>
  <c r="X372" i="10"/>
  <c r="H484" i="10"/>
  <c r="AE372" i="10"/>
  <c r="O372" i="10"/>
  <c r="AC372" i="10" s="1"/>
  <c r="S366" i="10"/>
  <c r="E478" i="10"/>
  <c r="I366" i="10"/>
  <c r="X544" i="10"/>
  <c r="AE544" i="10"/>
  <c r="H656" i="10"/>
  <c r="O544" i="10"/>
  <c r="AC544" i="10" s="1"/>
  <c r="X511" i="10"/>
  <c r="AE511" i="10"/>
  <c r="H623" i="10"/>
  <c r="O511" i="10"/>
  <c r="AC511" i="10" s="1"/>
  <c r="L749" i="10"/>
  <c r="AD749" i="10" s="1"/>
  <c r="AD637" i="10"/>
  <c r="M535" i="10"/>
  <c r="AD423" i="10"/>
  <c r="AD446" i="10"/>
  <c r="L558" i="10"/>
  <c r="AF633" i="10"/>
  <c r="AG633" i="10" s="1"/>
  <c r="F745" i="10"/>
  <c r="AF745" i="10" s="1"/>
  <c r="AG745" i="10" s="1"/>
  <c r="AF592" i="10"/>
  <c r="AG592" i="10" s="1"/>
  <c r="F704" i="10"/>
  <c r="AF704" i="10" s="1"/>
  <c r="AG704" i="10" s="1"/>
  <c r="O405" i="10"/>
  <c r="AC405" i="10" s="1"/>
  <c r="AE405" i="10"/>
  <c r="X405" i="10"/>
  <c r="H517" i="10"/>
  <c r="L559" i="10"/>
  <c r="AD447" i="10"/>
  <c r="E544" i="10"/>
  <c r="I432" i="10"/>
  <c r="S432" i="10"/>
  <c r="Z263" i="10"/>
  <c r="AA263" i="10"/>
  <c r="AB263" i="10" s="1"/>
  <c r="L488" i="10"/>
  <c r="AD376" i="10"/>
  <c r="L520" i="10"/>
  <c r="AD408" i="10"/>
  <c r="I477" i="10"/>
  <c r="S477" i="10"/>
  <c r="E589" i="10"/>
  <c r="AF504" i="10"/>
  <c r="AG504" i="10" s="1"/>
  <c r="F616" i="10"/>
  <c r="J751" i="10"/>
  <c r="P639" i="10"/>
  <c r="R639" i="10"/>
  <c r="Q639" i="10"/>
  <c r="N639" i="10"/>
  <c r="R585" i="10"/>
  <c r="N585" i="10"/>
  <c r="J697" i="10"/>
  <c r="P585" i="10"/>
  <c r="Q585" i="10"/>
  <c r="R505" i="10"/>
  <c r="S505" i="10" s="1"/>
  <c r="P505" i="10"/>
  <c r="Q505" i="10"/>
  <c r="J617" i="10"/>
  <c r="N505" i="10"/>
  <c r="AC505" i="10" s="1"/>
  <c r="L486" i="10"/>
  <c r="AD374" i="10"/>
  <c r="L502" i="10"/>
  <c r="AD390" i="10"/>
  <c r="L510" i="10"/>
  <c r="AD398" i="10"/>
  <c r="L534" i="10"/>
  <c r="AD422" i="10"/>
  <c r="L530" i="10"/>
  <c r="AD418" i="10"/>
  <c r="L763" i="10"/>
  <c r="P758" i="10"/>
  <c r="Q758" i="10"/>
  <c r="R758" i="10"/>
  <c r="N758" i="10"/>
  <c r="AF522" i="10"/>
  <c r="AG522" i="10" s="1"/>
  <c r="F634" i="10"/>
  <c r="G786" i="10"/>
  <c r="AH674" i="10"/>
  <c r="AI674" i="10" s="1"/>
  <c r="AJ674" i="10"/>
  <c r="AK674" i="10" s="1"/>
  <c r="Z500" i="10"/>
  <c r="AA500" i="10"/>
  <c r="I604" i="10"/>
  <c r="E716" i="10"/>
  <c r="I716" i="10" s="1"/>
  <c r="E617" i="10"/>
  <c r="I505" i="10"/>
  <c r="AF661" i="10"/>
  <c r="AG661" i="10" s="1"/>
  <c r="F773" i="10"/>
  <c r="AF773" i="10" s="1"/>
  <c r="AG773" i="10" s="1"/>
  <c r="I499" i="10"/>
  <c r="E611" i="10"/>
  <c r="S499" i="10"/>
  <c r="X556" i="10"/>
  <c r="AA556" i="10" s="1"/>
  <c r="AB605" i="10"/>
  <c r="Q535" i="10"/>
  <c r="S535" i="10" s="1"/>
  <c r="S604" i="10"/>
  <c r="AB259" i="10"/>
  <c r="N512" i="10"/>
  <c r="H782" i="10"/>
  <c r="O782" i="10" s="1"/>
  <c r="X472" i="10"/>
  <c r="H584" i="10"/>
  <c r="O472" i="10"/>
  <c r="AC472" i="10" s="1"/>
  <c r="AE472" i="10"/>
  <c r="G754" i="10"/>
  <c r="AH642" i="10"/>
  <c r="AI642" i="10" s="1"/>
  <c r="AJ642" i="10"/>
  <c r="AK642" i="10" s="1"/>
  <c r="I523" i="10"/>
  <c r="E635" i="10"/>
  <c r="N496" i="10"/>
  <c r="J608" i="10"/>
  <c r="P496" i="10"/>
  <c r="Q496" i="10"/>
  <c r="AL496" i="10"/>
  <c r="AN496" i="10" s="1"/>
  <c r="R496" i="10"/>
  <c r="J587" i="10"/>
  <c r="Q475" i="10"/>
  <c r="N475" i="10"/>
  <c r="AC475" i="10" s="1"/>
  <c r="AL475" i="10"/>
  <c r="AN475" i="10" s="1"/>
  <c r="P475" i="10"/>
  <c r="R475" i="10"/>
  <c r="AB297" i="10"/>
  <c r="L563" i="10"/>
  <c r="AD451" i="10"/>
  <c r="E659" i="10"/>
  <c r="I547" i="10"/>
  <c r="L561" i="10"/>
  <c r="AD449" i="10"/>
  <c r="X488" i="10"/>
  <c r="AE488" i="10"/>
  <c r="H600" i="10"/>
  <c r="O488" i="10"/>
  <c r="AC488" i="10" s="1"/>
  <c r="AB164" i="10"/>
  <c r="Z308" i="10"/>
  <c r="AA308" i="10"/>
  <c r="P468" i="10"/>
  <c r="Q468" i="10"/>
  <c r="R468" i="10"/>
  <c r="N468" i="10"/>
  <c r="J580" i="10"/>
  <c r="AL468" i="10"/>
  <c r="AN468" i="10" s="1"/>
  <c r="AB287" i="10"/>
  <c r="X560" i="10"/>
  <c r="H672" i="10"/>
  <c r="AE560" i="10"/>
  <c r="O560" i="10"/>
  <c r="AC560" i="10" s="1"/>
  <c r="I587" i="10"/>
  <c r="E699" i="10"/>
  <c r="I699" i="10" s="1"/>
  <c r="Q615" i="10"/>
  <c r="S615" i="10" s="1"/>
  <c r="P615" i="10"/>
  <c r="J727" i="10"/>
  <c r="R615" i="10"/>
  <c r="N615" i="10"/>
  <c r="AC615" i="10" s="1"/>
  <c r="AB292" i="10"/>
  <c r="N533" i="10"/>
  <c r="Q533" i="10"/>
  <c r="R533" i="10"/>
  <c r="J645" i="10"/>
  <c r="P533" i="10"/>
  <c r="X370" i="10"/>
  <c r="H482" i="10"/>
  <c r="AE370" i="10"/>
  <c r="O370" i="10"/>
  <c r="AC370" i="10" s="1"/>
  <c r="I651" i="10"/>
  <c r="E763" i="10"/>
  <c r="AF489" i="10"/>
  <c r="AG489" i="10" s="1"/>
  <c r="F601" i="10"/>
  <c r="AB265" i="10"/>
  <c r="AA319" i="10"/>
  <c r="AB319" i="10" s="1"/>
  <c r="Z319" i="10"/>
  <c r="M579" i="10"/>
  <c r="AD467" i="10"/>
  <c r="M543" i="10"/>
  <c r="AD431" i="10"/>
  <c r="F786" i="10"/>
  <c r="AF786" i="10" s="1"/>
  <c r="AG786" i="10" s="1"/>
  <c r="AF674" i="10"/>
  <c r="AG674" i="10" s="1"/>
  <c r="R550" i="10"/>
  <c r="J662" i="10"/>
  <c r="P550" i="10"/>
  <c r="Q550" i="10"/>
  <c r="N550" i="10"/>
  <c r="R483" i="10"/>
  <c r="N483" i="10"/>
  <c r="P483" i="10"/>
  <c r="Q483" i="10"/>
  <c r="S483" i="10" s="1"/>
  <c r="J595" i="10"/>
  <c r="X535" i="10"/>
  <c r="AE535" i="10"/>
  <c r="H647" i="10"/>
  <c r="O535" i="10"/>
  <c r="L492" i="10"/>
  <c r="AD380" i="10"/>
  <c r="L620" i="10"/>
  <c r="AD508" i="10"/>
  <c r="L524" i="10"/>
  <c r="AD412" i="10"/>
  <c r="AB381" i="10"/>
  <c r="AD419" i="10"/>
  <c r="M531" i="10"/>
  <c r="L542" i="10"/>
  <c r="AD430" i="10"/>
  <c r="S514" i="10"/>
  <c r="AB727" i="10"/>
  <c r="AB183" i="10"/>
  <c r="O556" i="10"/>
  <c r="H548" i="10"/>
  <c r="P535" i="10"/>
  <c r="AC421" i="10"/>
  <c r="S543" i="10"/>
  <c r="Q507" i="10"/>
  <c r="S507" i="10" s="1"/>
  <c r="AB315" i="10"/>
  <c r="AL639" i="10"/>
  <c r="AN639" i="10" s="1"/>
  <c r="R512" i="10"/>
  <c r="X670" i="10"/>
  <c r="Z670" i="10" s="1"/>
  <c r="AF469" i="10"/>
  <c r="AG469" i="10" s="1"/>
  <c r="F581" i="10"/>
  <c r="AH727" i="10"/>
  <c r="AI727" i="10" s="1"/>
  <c r="AJ727" i="10"/>
  <c r="AK727" i="10" s="1"/>
  <c r="AL727" i="10" s="1"/>
  <c r="AN727" i="10" s="1"/>
  <c r="Z260" i="10"/>
  <c r="AA260" i="10"/>
  <c r="AB260" i="10" s="1"/>
  <c r="G777" i="10"/>
  <c r="AH665" i="10"/>
  <c r="AI665" i="10" s="1"/>
  <c r="AJ665" i="10"/>
  <c r="AK665" i="10" s="1"/>
  <c r="AF415" i="10"/>
  <c r="AG415" i="10" s="1"/>
  <c r="F527" i="10"/>
  <c r="P660" i="10"/>
  <c r="Q660" i="10"/>
  <c r="J772" i="10"/>
  <c r="R660" i="10"/>
  <c r="N660" i="10"/>
  <c r="AA432" i="10"/>
  <c r="Z432" i="10"/>
  <c r="S363" i="10"/>
  <c r="O477" i="10"/>
  <c r="AC477" i="10" s="1"/>
  <c r="AE477" i="10"/>
  <c r="X477" i="10"/>
  <c r="H589" i="10"/>
  <c r="J775" i="10"/>
  <c r="R663" i="10"/>
  <c r="P663" i="10"/>
  <c r="Q663" i="10"/>
  <c r="N663" i="10"/>
  <c r="S386" i="10"/>
  <c r="L550" i="10"/>
  <c r="AD438" i="10"/>
  <c r="M551" i="10"/>
  <c r="AD439" i="10"/>
  <c r="AB212" i="10"/>
  <c r="AF599" i="10"/>
  <c r="AG599" i="10" s="1"/>
  <c r="F711" i="10"/>
  <c r="AF711" i="10" s="1"/>
  <c r="AG711" i="10" s="1"/>
  <c r="O402" i="10"/>
  <c r="AC402" i="10" s="1"/>
  <c r="H514" i="10"/>
  <c r="AE402" i="10"/>
  <c r="X402" i="10"/>
  <c r="I580" i="10"/>
  <c r="E692" i="10"/>
  <c r="I692" i="10" s="1"/>
  <c r="P784" i="10"/>
  <c r="N784" i="10"/>
  <c r="R784" i="10"/>
  <c r="Q784" i="10"/>
  <c r="AA321" i="10"/>
  <c r="Z321" i="10"/>
  <c r="AE579" i="10"/>
  <c r="H691" i="10"/>
  <c r="X579" i="10"/>
  <c r="O579" i="10"/>
  <c r="AA376" i="10"/>
  <c r="Z376" i="10"/>
  <c r="AB180" i="10"/>
  <c r="O362" i="10"/>
  <c r="AE362" i="10"/>
  <c r="H474" i="10"/>
  <c r="X362" i="10"/>
  <c r="I530" i="10"/>
  <c r="E642" i="10"/>
  <c r="I473" i="10"/>
  <c r="E585" i="10"/>
  <c r="S473" i="10"/>
  <c r="L496" i="10"/>
  <c r="AD384" i="10"/>
  <c r="L512" i="10"/>
  <c r="AD400" i="10"/>
  <c r="L760" i="10"/>
  <c r="AD760" i="10" s="1"/>
  <c r="AD648" i="10"/>
  <c r="Z448" i="10"/>
  <c r="AA448" i="10"/>
  <c r="AB448" i="10" s="1"/>
  <c r="M476" i="10"/>
  <c r="AD364" i="10"/>
  <c r="I581" i="10"/>
  <c r="E693" i="10"/>
  <c r="I693" i="10" s="1"/>
  <c r="AL505" i="10"/>
  <c r="AN505" i="10" s="1"/>
  <c r="AB446" i="10"/>
  <c r="E591" i="10"/>
  <c r="I479" i="10"/>
  <c r="S479" i="10"/>
  <c r="F497" i="10"/>
  <c r="AF385" i="10"/>
  <c r="AG385" i="10" s="1"/>
  <c r="S436" i="10"/>
  <c r="E548" i="10"/>
  <c r="I436" i="10"/>
  <c r="AF535" i="10"/>
  <c r="AG535" i="10" s="1"/>
  <c r="F647" i="10"/>
  <c r="AB188" i="10"/>
  <c r="AB181" i="10"/>
  <c r="P704" i="10"/>
  <c r="R704" i="10"/>
  <c r="Q704" i="10"/>
  <c r="N704" i="10"/>
  <c r="N474" i="10"/>
  <c r="P474" i="10"/>
  <c r="Q474" i="10"/>
  <c r="J586" i="10"/>
  <c r="AL474" i="10"/>
  <c r="AN474" i="10" s="1"/>
  <c r="R474" i="10"/>
  <c r="S362" i="10"/>
  <c r="P557" i="10"/>
  <c r="Q557" i="10"/>
  <c r="N557" i="10"/>
  <c r="J669" i="10"/>
  <c r="R557" i="10"/>
  <c r="AL557" i="10"/>
  <c r="AN557" i="10" s="1"/>
  <c r="Z245" i="10"/>
  <c r="AA245" i="10"/>
  <c r="AB245" i="10" s="1"/>
  <c r="L490" i="10"/>
  <c r="AD378" i="10"/>
  <c r="L498" i="10"/>
  <c r="AD386" i="10"/>
  <c r="L506" i="10"/>
  <c r="AD394" i="10"/>
  <c r="L514" i="10"/>
  <c r="AD402" i="10"/>
  <c r="L522" i="10"/>
  <c r="AD410" i="10"/>
  <c r="M539" i="10"/>
  <c r="AD427" i="10"/>
  <c r="J748" i="10"/>
  <c r="N636" i="10"/>
  <c r="R636" i="10"/>
  <c r="P636" i="10"/>
  <c r="Q636" i="10"/>
  <c r="J659" i="10"/>
  <c r="Q547" i="10"/>
  <c r="R547" i="10"/>
  <c r="N547" i="10"/>
  <c r="AC547" i="10" s="1"/>
  <c r="P547" i="10"/>
  <c r="AB173" i="10"/>
  <c r="AA390" i="10"/>
  <c r="Z390" i="10"/>
  <c r="Z258" i="10"/>
  <c r="AA258" i="10"/>
  <c r="AB258" i="10" s="1"/>
  <c r="M526" i="10"/>
  <c r="AD414" i="10"/>
  <c r="L553" i="10"/>
  <c r="AD441" i="10"/>
  <c r="Z331" i="10"/>
  <c r="AA331" i="10"/>
  <c r="L470" i="10"/>
  <c r="AD358" i="10"/>
  <c r="AB205" i="10"/>
  <c r="I674" i="10"/>
  <c r="E786" i="10"/>
  <c r="I786" i="10" s="1"/>
  <c r="I613" i="10"/>
  <c r="E725" i="10"/>
  <c r="S613" i="10"/>
  <c r="AF649" i="10"/>
  <c r="AG649" i="10" s="1"/>
  <c r="F761" i="10"/>
  <c r="AF761" i="10" s="1"/>
  <c r="AG761" i="10" s="1"/>
  <c r="AL549" i="10"/>
  <c r="AN549" i="10" s="1"/>
  <c r="X414" i="10"/>
  <c r="H526" i="10"/>
  <c r="AE414" i="10"/>
  <c r="O414" i="10"/>
  <c r="AC414" i="10" s="1"/>
  <c r="AF393" i="10"/>
  <c r="AG393" i="10" s="1"/>
  <c r="F505" i="10"/>
  <c r="AF541" i="10"/>
  <c r="AG541" i="10" s="1"/>
  <c r="F653" i="10"/>
  <c r="I485" i="10"/>
  <c r="E597" i="10"/>
  <c r="S485" i="10"/>
  <c r="X612" i="10"/>
  <c r="AE612" i="10"/>
  <c r="O612" i="10"/>
  <c r="H724" i="10"/>
  <c r="J632" i="10"/>
  <c r="P520" i="10"/>
  <c r="R520" i="10"/>
  <c r="Q520" i="10"/>
  <c r="N520" i="10"/>
  <c r="J700" i="10"/>
  <c r="P588" i="10"/>
  <c r="Q588" i="10"/>
  <c r="N588" i="10"/>
  <c r="R588" i="10"/>
  <c r="AL588" i="10"/>
  <c r="AN588" i="10" s="1"/>
  <c r="AB157" i="10"/>
  <c r="G673" i="10"/>
  <c r="AI561" i="10"/>
  <c r="AJ561" i="10"/>
  <c r="AK561" i="10" s="1"/>
  <c r="AL561" i="10" s="1"/>
  <c r="AN561" i="10" s="1"/>
  <c r="AH561" i="10"/>
  <c r="Z317" i="10"/>
  <c r="AA317" i="10"/>
  <c r="AB317" i="10" s="1"/>
  <c r="AF614" i="10"/>
  <c r="AG614" i="10" s="1"/>
  <c r="F726" i="10"/>
  <c r="AF726" i="10" s="1"/>
  <c r="AG726" i="10" s="1"/>
  <c r="AL533" i="10"/>
  <c r="AN533" i="10" s="1"/>
  <c r="AJ667" i="10"/>
  <c r="AK667" i="10" s="1"/>
  <c r="AL667" i="10" s="1"/>
  <c r="AN667" i="10" s="1"/>
  <c r="AH667" i="10"/>
  <c r="AI667" i="10" s="1"/>
  <c r="G779" i="10"/>
  <c r="AH742" i="10"/>
  <c r="AI742" i="10" s="1"/>
  <c r="AJ742" i="10"/>
  <c r="AK742" i="10" s="1"/>
  <c r="I665" i="10"/>
  <c r="E777" i="10"/>
  <c r="I777" i="10" s="1"/>
  <c r="S438" i="10"/>
  <c r="J642" i="10"/>
  <c r="N530" i="10"/>
  <c r="R530" i="10"/>
  <c r="P530" i="10"/>
  <c r="Q530" i="10"/>
  <c r="S530" i="10" s="1"/>
  <c r="L556" i="10"/>
  <c r="AD444" i="10"/>
  <c r="AL595" i="10"/>
  <c r="AN595" i="10" s="1"/>
  <c r="I592" i="10"/>
  <c r="E704" i="10"/>
  <c r="S592" i="10"/>
  <c r="AJ670" i="10"/>
  <c r="AK670" i="10" s="1"/>
  <c r="G782" i="10"/>
  <c r="AH670" i="10"/>
  <c r="AI670" i="10" s="1"/>
  <c r="AH731" i="10"/>
  <c r="AI731" i="10" s="1"/>
  <c r="AJ731" i="10"/>
  <c r="AK731" i="10" s="1"/>
  <c r="X387" i="10"/>
  <c r="H499" i="10"/>
  <c r="AE387" i="10"/>
  <c r="O387" i="10"/>
  <c r="AC387" i="10" s="1"/>
  <c r="M471" i="10"/>
  <c r="AD359" i="10"/>
  <c r="L538" i="10"/>
  <c r="AD426" i="10"/>
  <c r="AA467" i="10"/>
  <c r="Z467" i="10"/>
  <c r="I721" i="10"/>
  <c r="G768" i="10"/>
  <c r="AH656" i="10"/>
  <c r="AI656" i="10" s="1"/>
  <c r="AJ656" i="10"/>
  <c r="AK656" i="10" s="1"/>
  <c r="AJ776" i="10"/>
  <c r="AK776" i="10" s="1"/>
  <c r="AH776" i="10"/>
  <c r="AI776" i="10" s="1"/>
  <c r="AA377" i="10"/>
  <c r="AB377" i="10" s="1"/>
  <c r="Z377" i="10"/>
  <c r="Q549" i="10"/>
  <c r="R549" i="10"/>
  <c r="N549" i="10"/>
  <c r="P549" i="10"/>
  <c r="J661" i="10"/>
  <c r="L504" i="10"/>
  <c r="AD392" i="10"/>
  <c r="AA252" i="10"/>
  <c r="Z252" i="10"/>
  <c r="E608" i="10"/>
  <c r="I496" i="10"/>
  <c r="X546" i="10"/>
  <c r="AE546" i="10"/>
  <c r="O546" i="10"/>
  <c r="H658" i="10"/>
  <c r="L494" i="10"/>
  <c r="AD382" i="10"/>
  <c r="L518" i="10"/>
  <c r="AD406" i="10"/>
  <c r="M479" i="10"/>
  <c r="AD367" i="10"/>
  <c r="L557" i="10"/>
  <c r="AD445" i="10"/>
  <c r="E624" i="10"/>
  <c r="I512" i="10"/>
  <c r="AJ663" i="10"/>
  <c r="AK663" i="10" s="1"/>
  <c r="AL663" i="10" s="1"/>
  <c r="AN663" i="10" s="1"/>
  <c r="G775" i="10"/>
  <c r="AH663" i="10"/>
  <c r="AI663" i="10" s="1"/>
  <c r="G21" i="1"/>
  <c r="H18" i="5"/>
  <c r="H21" i="5"/>
  <c r="I214" i="5" s="1"/>
  <c r="X429" i="10"/>
  <c r="H541" i="10"/>
  <c r="AE429" i="10"/>
  <c r="O429" i="10"/>
  <c r="AC429" i="10" s="1"/>
  <c r="AJ747" i="10"/>
  <c r="AK747" i="10" s="1"/>
  <c r="AH747" i="10"/>
  <c r="AI747" i="10" s="1"/>
  <c r="H16" i="5"/>
  <c r="AC468" i="10"/>
  <c r="AF430" i="10"/>
  <c r="AG430" i="10" s="1"/>
  <c r="F542" i="10"/>
  <c r="E621" i="10"/>
  <c r="I509" i="10"/>
  <c r="S509" i="10"/>
  <c r="AF606" i="10"/>
  <c r="AG606" i="10" s="1"/>
  <c r="F718" i="10"/>
  <c r="AF718" i="10" s="1"/>
  <c r="AG718" i="10" s="1"/>
  <c r="AF538" i="10"/>
  <c r="AG538" i="10" s="1"/>
  <c r="F650" i="10"/>
  <c r="AF388" i="10"/>
  <c r="AG388" i="10" s="1"/>
  <c r="F500" i="10"/>
  <c r="AA275" i="10"/>
  <c r="Z275" i="10"/>
  <c r="AJ736" i="10"/>
  <c r="AK736" i="10" s="1"/>
  <c r="AH736" i="10"/>
  <c r="AI736" i="10" s="1"/>
  <c r="Z399" i="10"/>
  <c r="AA399" i="10"/>
  <c r="R497" i="10"/>
  <c r="N497" i="10"/>
  <c r="P497" i="10"/>
  <c r="J609" i="10"/>
  <c r="Q497" i="10"/>
  <c r="S497" i="10" s="1"/>
  <c r="AL497" i="10"/>
  <c r="AN497" i="10" s="1"/>
  <c r="AA280" i="10"/>
  <c r="Z280" i="10"/>
  <c r="S532" i="10"/>
  <c r="F629" i="10"/>
  <c r="AF517" i="10"/>
  <c r="AG517" i="10" s="1"/>
  <c r="X433" i="10"/>
  <c r="AE433" i="10"/>
  <c r="H545" i="10"/>
  <c r="O433" i="10"/>
  <c r="AC433" i="10" s="1"/>
  <c r="AB311" i="10"/>
  <c r="L759" i="10"/>
  <c r="AF610" i="10"/>
  <c r="AG610" i="10" s="1"/>
  <c r="F722" i="10"/>
  <c r="AF722" i="10" s="1"/>
  <c r="AG722" i="10" s="1"/>
  <c r="AF550" i="10"/>
  <c r="AG550" i="10" s="1"/>
  <c r="F662" i="10"/>
  <c r="J670" i="10"/>
  <c r="P558" i="10"/>
  <c r="Q558" i="10"/>
  <c r="N558" i="10"/>
  <c r="AC558" i="10" s="1"/>
  <c r="R558" i="10"/>
  <c r="AL585" i="10"/>
  <c r="AN585" i="10" s="1"/>
  <c r="E648" i="10"/>
  <c r="S536" i="10"/>
  <c r="I536" i="10"/>
  <c r="AJ654" i="10"/>
  <c r="AK654" i="10" s="1"/>
  <c r="G766" i="10"/>
  <c r="AH654" i="10"/>
  <c r="AI654" i="10" s="1"/>
  <c r="AF352" i="10"/>
  <c r="AG352" i="10" s="1"/>
  <c r="F464" i="10"/>
  <c r="Z434" i="10"/>
  <c r="AA434" i="10"/>
  <c r="AC362" i="10"/>
  <c r="O502" i="10"/>
  <c r="AC502" i="10" s="1"/>
  <c r="X502" i="10"/>
  <c r="H614" i="10"/>
  <c r="AE502" i="10"/>
  <c r="H555" i="10"/>
  <c r="O443" i="10"/>
  <c r="AC443" i="10" s="1"/>
  <c r="AE443" i="10"/>
  <c r="X443" i="10"/>
  <c r="G537" i="10"/>
  <c r="AJ425" i="10"/>
  <c r="AK425" i="10" s="1"/>
  <c r="AL425" i="10" s="1"/>
  <c r="AN425" i="10" s="1"/>
  <c r="AH425" i="10"/>
  <c r="AI425" i="10"/>
  <c r="AH662" i="10"/>
  <c r="AI662" i="10" s="1"/>
  <c r="G774" i="10"/>
  <c r="AJ662" i="10"/>
  <c r="AK662" i="10" s="1"/>
  <c r="AL662" i="10" s="1"/>
  <c r="AN662" i="10" s="1"/>
  <c r="AJ502" i="10"/>
  <c r="AK502" i="10" s="1"/>
  <c r="AL502" i="10" s="1"/>
  <c r="AN502" i="10" s="1"/>
  <c r="G614" i="10"/>
  <c r="AH502" i="10"/>
  <c r="AI502" i="10" s="1"/>
  <c r="S369" i="10"/>
  <c r="L764" i="10"/>
  <c r="AD764" i="10" s="1"/>
  <c r="AD652" i="10"/>
  <c r="E724" i="10"/>
  <c r="I724" i="10" s="1"/>
  <c r="I612" i="10"/>
  <c r="I471" i="10"/>
  <c r="E583" i="10"/>
  <c r="J633" i="10"/>
  <c r="N521" i="10"/>
  <c r="P521" i="10"/>
  <c r="Q521" i="10"/>
  <c r="R521" i="10"/>
  <c r="AG340" i="10"/>
  <c r="S471" i="10"/>
  <c r="AB356" i="10"/>
  <c r="AB293" i="10"/>
  <c r="S488" i="10"/>
  <c r="S631" i="10"/>
  <c r="AB225" i="10"/>
  <c r="N535" i="10"/>
  <c r="AC535" i="10" s="1"/>
  <c r="AB666" i="10"/>
  <c r="AB187" i="10"/>
  <c r="AL507" i="10"/>
  <c r="AN507" i="10" s="1"/>
  <c r="S449" i="10"/>
  <c r="Q512" i="10"/>
  <c r="S512" i="10" s="1"/>
  <c r="AJ707" i="10"/>
  <c r="AK707" i="10" s="1"/>
  <c r="AH707" i="10"/>
  <c r="AI707" i="10" s="1"/>
  <c r="I517" i="10"/>
  <c r="S517" i="10"/>
  <c r="E629" i="10"/>
  <c r="S629" i="10" s="1"/>
  <c r="E698" i="10"/>
  <c r="I698" i="10" s="1"/>
  <c r="I586" i="10"/>
  <c r="Z360" i="10"/>
  <c r="AA360" i="10"/>
  <c r="AF544" i="10"/>
  <c r="AG544" i="10" s="1"/>
  <c r="F656" i="10"/>
  <c r="I561" i="10"/>
  <c r="E673" i="10"/>
  <c r="E787" i="10"/>
  <c r="I787" i="10" s="1"/>
  <c r="I675" i="10"/>
  <c r="G651" i="10"/>
  <c r="AJ539" i="10"/>
  <c r="AK539" i="10" s="1"/>
  <c r="AL539" i="10" s="1"/>
  <c r="AN539" i="10" s="1"/>
  <c r="AH539" i="10"/>
  <c r="AI539" i="10" s="1"/>
  <c r="E625" i="10"/>
  <c r="I513" i="10"/>
  <c r="AF588" i="10"/>
  <c r="AG588" i="10" s="1"/>
  <c r="F700" i="10"/>
  <c r="AF700" i="10" s="1"/>
  <c r="AG700" i="10" s="1"/>
  <c r="J638" i="10"/>
  <c r="P526" i="10"/>
  <c r="Q526" i="10"/>
  <c r="R526" i="10"/>
  <c r="N526" i="10"/>
  <c r="S385" i="10"/>
  <c r="Z365" i="10"/>
  <c r="AA365" i="10"/>
  <c r="X392" i="10"/>
  <c r="H504" i="10"/>
  <c r="AE392" i="10"/>
  <c r="O392" i="10"/>
  <c r="AC392" i="10" s="1"/>
  <c r="P644" i="10"/>
  <c r="Q644" i="10"/>
  <c r="N644" i="10"/>
  <c r="J756" i="10"/>
  <c r="R644" i="10"/>
  <c r="Q498" i="10"/>
  <c r="R498" i="10"/>
  <c r="S498" i="10" s="1"/>
  <c r="P498" i="10"/>
  <c r="AL498" i="10"/>
  <c r="AN498" i="10" s="1"/>
  <c r="N498" i="10"/>
  <c r="AC498" i="10" s="1"/>
  <c r="J610" i="10"/>
  <c r="L555" i="10"/>
  <c r="AD443" i="10"/>
  <c r="I493" i="10"/>
  <c r="E605" i="10"/>
  <c r="AA290" i="10"/>
  <c r="Z290" i="10"/>
  <c r="AF484" i="10"/>
  <c r="AG484" i="10" s="1"/>
  <c r="F596" i="10"/>
  <c r="R723" i="10"/>
  <c r="P723" i="10"/>
  <c r="Q723" i="10"/>
  <c r="N723" i="10"/>
  <c r="AA250" i="10"/>
  <c r="Z250" i="10"/>
  <c r="X420" i="10"/>
  <c r="H532" i="10"/>
  <c r="AE420" i="10"/>
  <c r="O420" i="10"/>
  <c r="AC420" i="10" s="1"/>
  <c r="M594" i="10"/>
  <c r="AD482" i="10"/>
  <c r="L546" i="10"/>
  <c r="AD434" i="10"/>
  <c r="L554" i="10"/>
  <c r="AD442" i="10"/>
  <c r="E658" i="10"/>
  <c r="I546" i="10"/>
  <c r="I549" i="10"/>
  <c r="E661" i="10"/>
  <c r="S549" i="10"/>
  <c r="X375" i="10"/>
  <c r="AE375" i="10"/>
  <c r="H487" i="10"/>
  <c r="O375" i="10"/>
  <c r="AC375" i="10" s="1"/>
  <c r="O489" i="10"/>
  <c r="AC489" i="10" s="1"/>
  <c r="H601" i="10"/>
  <c r="X489" i="10"/>
  <c r="AE489" i="10"/>
  <c r="O364" i="10"/>
  <c r="AC364" i="10" s="1"/>
  <c r="H476" i="10"/>
  <c r="AE364" i="10"/>
  <c r="X364" i="10"/>
  <c r="L560" i="10"/>
  <c r="AD448" i="10"/>
  <c r="I610" i="10"/>
  <c r="E722" i="10"/>
  <c r="I722" i="10" s="1"/>
  <c r="S489" i="10"/>
  <c r="I489" i="10"/>
  <c r="E601" i="10"/>
  <c r="AH617" i="10"/>
  <c r="AI617" i="10" s="1"/>
  <c r="AJ617" i="10"/>
  <c r="AK617" i="10" s="1"/>
  <c r="AL617" i="10" s="1"/>
  <c r="AN617" i="10" s="1"/>
  <c r="G729" i="10"/>
  <c r="AH548" i="10"/>
  <c r="AI548" i="10" s="1"/>
  <c r="G660" i="10"/>
  <c r="AJ548" i="10"/>
  <c r="AK548" i="10" s="1"/>
  <c r="AL548" i="10" s="1"/>
  <c r="AN548" i="10" s="1"/>
  <c r="AJ668" i="10"/>
  <c r="AK668" i="10" s="1"/>
  <c r="AH668" i="10"/>
  <c r="AI668" i="10"/>
  <c r="G780" i="10"/>
  <c r="I487" i="10"/>
  <c r="E599" i="10"/>
  <c r="I483" i="10"/>
  <c r="E595" i="10"/>
  <c r="AB388" i="10"/>
  <c r="AB184" i="10"/>
  <c r="S527" i="10"/>
  <c r="R554" i="10"/>
  <c r="Q554" i="10"/>
  <c r="S554" i="10" s="1"/>
  <c r="N554" i="10"/>
  <c r="AC554" i="10" s="1"/>
  <c r="P554" i="10"/>
  <c r="J666" i="10"/>
  <c r="AB156" i="10"/>
  <c r="AJ661" i="10"/>
  <c r="AK661" i="10" s="1"/>
  <c r="AL661" i="10" s="1"/>
  <c r="AN661" i="10" s="1"/>
  <c r="G773" i="10"/>
  <c r="AH661" i="10"/>
  <c r="AI661" i="10" s="1"/>
  <c r="Z302" i="10"/>
  <c r="AA302" i="10"/>
  <c r="AB302" i="10" s="1"/>
  <c r="AJ403" i="10"/>
  <c r="AK403" i="10" s="1"/>
  <c r="AL403" i="10" s="1"/>
  <c r="AN403" i="10" s="1"/>
  <c r="G515" i="10"/>
  <c r="AH403" i="10"/>
  <c r="AI403" i="10"/>
  <c r="J593" i="10"/>
  <c r="Q481" i="10"/>
  <c r="R481" i="10"/>
  <c r="AL481" i="10"/>
  <c r="AN481" i="10" s="1"/>
  <c r="N481" i="10"/>
  <c r="P481" i="10"/>
  <c r="X431" i="10"/>
  <c r="AE431" i="10"/>
  <c r="H543" i="10"/>
  <c r="O431" i="10"/>
  <c r="AC431" i="10" s="1"/>
  <c r="L771" i="10"/>
  <c r="L527" i="10"/>
  <c r="AD415" i="10"/>
  <c r="L775" i="10"/>
  <c r="AD450" i="10"/>
  <c r="L562" i="10"/>
  <c r="AL483" i="10"/>
  <c r="AN483" i="10" s="1"/>
  <c r="G640" i="10"/>
  <c r="AJ528" i="10"/>
  <c r="AK528" i="10" s="1"/>
  <c r="AH528" i="10"/>
  <c r="AI528" i="10" s="1"/>
  <c r="AH645" i="10"/>
  <c r="AI645" i="10" s="1"/>
  <c r="G757" i="10"/>
  <c r="AJ645" i="10"/>
  <c r="AK645" i="10" s="1"/>
  <c r="AH435" i="10"/>
  <c r="AI435" i="10" s="1"/>
  <c r="AJ435" i="10"/>
  <c r="AK435" i="10" s="1"/>
  <c r="AL435" i="10" s="1"/>
  <c r="AN435" i="10" s="1"/>
  <c r="G547" i="10"/>
  <c r="AF524" i="10"/>
  <c r="AG524" i="10" s="1"/>
  <c r="F636" i="10"/>
  <c r="AF556" i="10"/>
  <c r="AG556" i="10" s="1"/>
  <c r="F668" i="10"/>
  <c r="Z423" i="10"/>
  <c r="AA423" i="10"/>
  <c r="L500" i="10"/>
  <c r="AD388" i="10"/>
  <c r="L628" i="10"/>
  <c r="AD516" i="10"/>
  <c r="M752" i="10"/>
  <c r="M547" i="10"/>
  <c r="AD435" i="10"/>
  <c r="Z437" i="11"/>
  <c r="AA437" i="11"/>
  <c r="F270" i="11"/>
  <c r="AF208" i="11"/>
  <c r="AG208" i="11" s="1"/>
  <c r="X364" i="11"/>
  <c r="H426" i="11"/>
  <c r="AE364" i="11"/>
  <c r="Z223" i="11"/>
  <c r="AB223" i="11" s="1"/>
  <c r="AA223" i="11"/>
  <c r="Q206" i="11"/>
  <c r="S206" i="11" s="1"/>
  <c r="R206" i="11"/>
  <c r="N206" i="11"/>
  <c r="AC206" i="11" s="1"/>
  <c r="J268" i="11"/>
  <c r="J252" i="11"/>
  <c r="G62" i="18" s="1"/>
  <c r="P206" i="11"/>
  <c r="M274" i="11"/>
  <c r="AD212" i="11"/>
  <c r="L363" i="11"/>
  <c r="AD301" i="11"/>
  <c r="X299" i="11"/>
  <c r="H361" i="11"/>
  <c r="AE299" i="11"/>
  <c r="AF213" i="11"/>
  <c r="AG213" i="11" s="1"/>
  <c r="F275" i="11"/>
  <c r="X203" i="11"/>
  <c r="H265" i="11"/>
  <c r="AE203" i="11"/>
  <c r="AF362" i="11"/>
  <c r="AG362" i="11" s="1"/>
  <c r="F424" i="11"/>
  <c r="AF424" i="11" s="1"/>
  <c r="AG424" i="11" s="1"/>
  <c r="L392" i="11"/>
  <c r="H264" i="11"/>
  <c r="AE202" i="11"/>
  <c r="L407" i="11"/>
  <c r="AD407" i="11" s="1"/>
  <c r="AD345" i="11"/>
  <c r="R346" i="11"/>
  <c r="Q346" i="11"/>
  <c r="J408" i="11"/>
  <c r="N346" i="11"/>
  <c r="AC346" i="11" s="1"/>
  <c r="P346" i="11"/>
  <c r="X408" i="11"/>
  <c r="AE408" i="11"/>
  <c r="AF310" i="11"/>
  <c r="AG310" i="11" s="1"/>
  <c r="F372" i="11"/>
  <c r="E402" i="11"/>
  <c r="I402" i="11" s="1"/>
  <c r="I340" i="11"/>
  <c r="P208" i="11"/>
  <c r="Q208" i="11"/>
  <c r="S208" i="11" s="1"/>
  <c r="R208" i="11"/>
  <c r="N208" i="11"/>
  <c r="AC208" i="11" s="1"/>
  <c r="J270" i="11"/>
  <c r="I203" i="11"/>
  <c r="E265" i="11"/>
  <c r="L395" i="11"/>
  <c r="AD395" i="11" s="1"/>
  <c r="AD333" i="11"/>
  <c r="L416" i="11"/>
  <c r="AD416" i="11" s="1"/>
  <c r="AD354" i="11"/>
  <c r="M272" i="11"/>
  <c r="AD210" i="11"/>
  <c r="L406" i="11"/>
  <c r="AD406" i="11" s="1"/>
  <c r="AD344" i="11"/>
  <c r="X394" i="11"/>
  <c r="AE394" i="11"/>
  <c r="X210" i="11"/>
  <c r="AE210" i="11"/>
  <c r="H272" i="11"/>
  <c r="Z338" i="11"/>
  <c r="AA338" i="11"/>
  <c r="P423" i="11"/>
  <c r="N423" i="11"/>
  <c r="AC423" i="11" s="1"/>
  <c r="R423" i="11"/>
  <c r="S423" i="11" s="1"/>
  <c r="Q423" i="11"/>
  <c r="I202" i="11"/>
  <c r="AB310" i="11"/>
  <c r="Z212" i="11"/>
  <c r="AA212" i="11"/>
  <c r="Z231" i="11"/>
  <c r="AA231" i="11"/>
  <c r="X374" i="11"/>
  <c r="AE374" i="11"/>
  <c r="H436" i="11"/>
  <c r="E335" i="11"/>
  <c r="I273" i="11"/>
  <c r="AF206" i="11"/>
  <c r="AG206" i="11" s="1"/>
  <c r="F268" i="11"/>
  <c r="X207" i="11"/>
  <c r="AE207" i="11"/>
  <c r="H269" i="11"/>
  <c r="F264" i="11"/>
  <c r="AF202" i="11"/>
  <c r="AG202" i="11" s="1"/>
  <c r="Z141" i="11"/>
  <c r="AA141" i="11"/>
  <c r="R128" i="11"/>
  <c r="S78" i="11"/>
  <c r="S128" i="11" s="1"/>
  <c r="J16" i="21" s="1"/>
  <c r="E334" i="11"/>
  <c r="I272" i="11"/>
  <c r="AB240" i="11"/>
  <c r="Z412" i="11"/>
  <c r="AA412" i="11"/>
  <c r="AB284" i="11"/>
  <c r="P358" i="11"/>
  <c r="N358" i="11"/>
  <c r="AC358" i="11" s="1"/>
  <c r="R358" i="11"/>
  <c r="Q358" i="11"/>
  <c r="J420" i="11"/>
  <c r="F355" i="11"/>
  <c r="AF293" i="11"/>
  <c r="AG293" i="11" s="1"/>
  <c r="Q278" i="11"/>
  <c r="N278" i="11"/>
  <c r="AC278" i="11" s="1"/>
  <c r="R278" i="11"/>
  <c r="P278" i="11"/>
  <c r="J340" i="11"/>
  <c r="S216" i="11"/>
  <c r="X303" i="11"/>
  <c r="AE303" i="11"/>
  <c r="H365" i="11"/>
  <c r="X246" i="11"/>
  <c r="AE246" i="11"/>
  <c r="H308" i="11"/>
  <c r="L390" i="11"/>
  <c r="L398" i="11"/>
  <c r="L410" i="11"/>
  <c r="AD410" i="11" s="1"/>
  <c r="AD348" i="11"/>
  <c r="Z413" i="11"/>
  <c r="AA413" i="11"/>
  <c r="AB413" i="11" s="1"/>
  <c r="AB435" i="11"/>
  <c r="AF369" i="11"/>
  <c r="AG369" i="11" s="1"/>
  <c r="F431" i="11"/>
  <c r="AF431" i="11" s="1"/>
  <c r="AG431" i="11" s="1"/>
  <c r="I267" i="11"/>
  <c r="E329" i="11"/>
  <c r="AA205" i="11"/>
  <c r="AB205" i="11" s="1"/>
  <c r="Z205" i="11"/>
  <c r="M264" i="11"/>
  <c r="M252" i="11"/>
  <c r="P202" i="11"/>
  <c r="AD202" i="11"/>
  <c r="AA360" i="11"/>
  <c r="AB360" i="11" s="1"/>
  <c r="Z360" i="11"/>
  <c r="L404" i="11"/>
  <c r="AD404" i="11" s="1"/>
  <c r="AD342" i="11"/>
  <c r="Z354" i="11"/>
  <c r="AA354" i="11"/>
  <c r="E277" i="11"/>
  <c r="I215" i="11"/>
  <c r="AA281" i="11"/>
  <c r="AB281" i="11" s="1"/>
  <c r="Z281" i="11"/>
  <c r="I207" i="11"/>
  <c r="E269" i="11"/>
  <c r="L408" i="11"/>
  <c r="AD408" i="11" s="1"/>
  <c r="AD346" i="11"/>
  <c r="E300" i="11"/>
  <c r="I238" i="11"/>
  <c r="AF341" i="11"/>
  <c r="AG341" i="11" s="1"/>
  <c r="F403" i="11"/>
  <c r="AF403" i="11" s="1"/>
  <c r="AG403" i="11" s="1"/>
  <c r="AF284" i="11"/>
  <c r="AG284" i="11" s="1"/>
  <c r="F346" i="11"/>
  <c r="I233" i="11"/>
  <c r="E295" i="11"/>
  <c r="E287" i="11"/>
  <c r="I225" i="11"/>
  <c r="L391" i="11"/>
  <c r="AD391" i="11" s="1"/>
  <c r="AD329" i="11"/>
  <c r="L400" i="11"/>
  <c r="P415" i="11"/>
  <c r="R415" i="11"/>
  <c r="N415" i="11"/>
  <c r="AC415" i="11" s="1"/>
  <c r="Q415" i="11"/>
  <c r="AB309" i="11"/>
  <c r="Z404" i="11"/>
  <c r="AA404" i="11"/>
  <c r="R430" i="11"/>
  <c r="P430" i="11"/>
  <c r="Q430" i="11"/>
  <c r="S430" i="11" s="1"/>
  <c r="N430" i="11"/>
  <c r="AC430" i="11" s="1"/>
  <c r="AA429" i="11"/>
  <c r="Z429" i="11"/>
  <c r="S146" i="11"/>
  <c r="Q228" i="11"/>
  <c r="N228" i="11"/>
  <c r="AC228" i="11" s="1"/>
  <c r="R228" i="11"/>
  <c r="J290" i="11"/>
  <c r="P228" i="11"/>
  <c r="AA302" i="11"/>
  <c r="Z302" i="11"/>
  <c r="AB302" i="11" s="1"/>
  <c r="E283" i="11"/>
  <c r="I221" i="11"/>
  <c r="AB175" i="11"/>
  <c r="AB151" i="11"/>
  <c r="S419" i="11"/>
  <c r="P274" i="11"/>
  <c r="Q274" i="11"/>
  <c r="J336" i="11"/>
  <c r="R274" i="11"/>
  <c r="N274" i="11"/>
  <c r="AC274" i="11" s="1"/>
  <c r="L367" i="11"/>
  <c r="AD305" i="11"/>
  <c r="Q301" i="11"/>
  <c r="J363" i="11"/>
  <c r="P301" i="11"/>
  <c r="N301" i="11"/>
  <c r="AC301" i="11" s="1"/>
  <c r="R301" i="11"/>
  <c r="Z148" i="11"/>
  <c r="AA148" i="11"/>
  <c r="Z392" i="11"/>
  <c r="AA392" i="11"/>
  <c r="S355" i="11"/>
  <c r="X416" i="11"/>
  <c r="AE416" i="11"/>
  <c r="AF370" i="11"/>
  <c r="AG370" i="11" s="1"/>
  <c r="F432" i="11"/>
  <c r="AF432" i="11" s="1"/>
  <c r="AG432" i="11" s="1"/>
  <c r="X343" i="11"/>
  <c r="H405" i="11"/>
  <c r="AE343" i="11"/>
  <c r="E390" i="11"/>
  <c r="I390" i="11" s="1"/>
  <c r="I328" i="11"/>
  <c r="X285" i="11"/>
  <c r="H347" i="11"/>
  <c r="AE285" i="11"/>
  <c r="AB179" i="11"/>
  <c r="F61" i="20"/>
  <c r="F45" i="18"/>
  <c r="AA145" i="11"/>
  <c r="Z145" i="11"/>
  <c r="S156" i="11"/>
  <c r="M270" i="11"/>
  <c r="AD208" i="11"/>
  <c r="M278" i="11"/>
  <c r="AD216" i="11"/>
  <c r="L355" i="11"/>
  <c r="L376" i="11" s="1"/>
  <c r="AD293" i="11"/>
  <c r="L371" i="11"/>
  <c r="AD309" i="11"/>
  <c r="AA237" i="11"/>
  <c r="Z237" i="11"/>
  <c r="Q213" i="11"/>
  <c r="P213" i="11"/>
  <c r="N213" i="11"/>
  <c r="AC213" i="11" s="1"/>
  <c r="R213" i="11"/>
  <c r="J275" i="11"/>
  <c r="X275" i="11"/>
  <c r="AE275" i="11"/>
  <c r="H337" i="11"/>
  <c r="AG190" i="11"/>
  <c r="AB113" i="11"/>
  <c r="AB248" i="11"/>
  <c r="L396" i="11"/>
  <c r="AB298" i="11"/>
  <c r="S296" i="11"/>
  <c r="AF274" i="11"/>
  <c r="AG274" i="11" s="1"/>
  <c r="F336" i="11"/>
  <c r="X215" i="11"/>
  <c r="AE215" i="11"/>
  <c r="H277" i="11"/>
  <c r="Z184" i="11"/>
  <c r="AA184" i="11"/>
  <c r="AB184" i="11" s="1"/>
  <c r="X140" i="11"/>
  <c r="I271" i="11"/>
  <c r="E333" i="11"/>
  <c r="AA180" i="11"/>
  <c r="AB180" i="11" s="1"/>
  <c r="Z180" i="11"/>
  <c r="L399" i="11"/>
  <c r="AD399" i="11" s="1"/>
  <c r="AD337" i="11"/>
  <c r="X273" i="11"/>
  <c r="AE273" i="11"/>
  <c r="H335" i="11"/>
  <c r="L388" i="11"/>
  <c r="F290" i="11"/>
  <c r="AF228" i="11"/>
  <c r="AG228" i="11" s="1"/>
  <c r="S284" i="11"/>
  <c r="L359" i="11"/>
  <c r="AD297" i="11"/>
  <c r="P190" i="11"/>
  <c r="E276" i="11"/>
  <c r="I214" i="11"/>
  <c r="M266" i="11"/>
  <c r="AD204" i="11"/>
  <c r="E425" i="11"/>
  <c r="I425" i="11" s="1"/>
  <c r="I363" i="11"/>
  <c r="Z213" i="11"/>
  <c r="AA213" i="11"/>
  <c r="AB213" i="11" s="1"/>
  <c r="AF216" i="11"/>
  <c r="AG216" i="11" s="1"/>
  <c r="F278" i="11"/>
  <c r="Z371" i="11"/>
  <c r="AA371" i="11"/>
  <c r="AB371" i="11" s="1"/>
  <c r="X242" i="11"/>
  <c r="H304" i="11"/>
  <c r="AE242" i="11"/>
  <c r="AF371" i="11"/>
  <c r="AG371" i="11" s="1"/>
  <c r="F433" i="11"/>
  <c r="AF433" i="11" s="1"/>
  <c r="AG433" i="11" s="1"/>
  <c r="R433" i="11"/>
  <c r="Q433" i="11"/>
  <c r="P433" i="11"/>
  <c r="N433" i="11"/>
  <c r="AC433" i="11" s="1"/>
  <c r="X422" i="11"/>
  <c r="AE422" i="11"/>
  <c r="Z346" i="11"/>
  <c r="AA346" i="11"/>
  <c r="S368" i="11"/>
  <c r="S166" i="11"/>
  <c r="AB250" i="11"/>
  <c r="E291" i="11"/>
  <c r="I229" i="11"/>
  <c r="L403" i="11"/>
  <c r="AD403" i="11" s="1"/>
  <c r="AD341" i="11"/>
  <c r="M268" i="11"/>
  <c r="AD206" i="11"/>
  <c r="M276" i="11"/>
  <c r="AD214" i="11"/>
  <c r="M412" i="11"/>
  <c r="AD412" i="11" s="1"/>
  <c r="AD350" i="11"/>
  <c r="AF334" i="11"/>
  <c r="AG334" i="11" s="1"/>
  <c r="F396" i="11"/>
  <c r="AF396" i="11" s="1"/>
  <c r="AG396" i="11" s="1"/>
  <c r="AF302" i="11"/>
  <c r="AG302" i="11" s="1"/>
  <c r="F364" i="11"/>
  <c r="AA332" i="11"/>
  <c r="Z332" i="11"/>
  <c r="S239" i="11"/>
  <c r="AB350" i="11"/>
  <c r="Q417" i="11"/>
  <c r="N417" i="11"/>
  <c r="AC417" i="11" s="1"/>
  <c r="P417" i="11"/>
  <c r="R417" i="11"/>
  <c r="X400" i="11"/>
  <c r="AE400" i="11"/>
  <c r="S413" i="11"/>
  <c r="X274" i="11"/>
  <c r="AE274" i="11"/>
  <c r="H336" i="11"/>
  <c r="R345" i="11"/>
  <c r="J407" i="11"/>
  <c r="N345" i="11"/>
  <c r="AC345" i="11" s="1"/>
  <c r="P345" i="11"/>
  <c r="Q345" i="11"/>
  <c r="S345" i="11" s="1"/>
  <c r="X293" i="11"/>
  <c r="AE293" i="11"/>
  <c r="H355" i="11"/>
  <c r="AA312" i="11"/>
  <c r="AB312" i="11" s="1"/>
  <c r="Z312" i="11"/>
  <c r="S144" i="11"/>
  <c r="AB91" i="11"/>
  <c r="P218" i="11"/>
  <c r="N218" i="11"/>
  <c r="AC218" i="11" s="1"/>
  <c r="J280" i="11"/>
  <c r="Q218" i="11"/>
  <c r="S218" i="11" s="1"/>
  <c r="R218" i="11"/>
  <c r="R232" i="11"/>
  <c r="J294" i="11"/>
  <c r="N232" i="11"/>
  <c r="AC232" i="11" s="1"/>
  <c r="P232" i="11"/>
  <c r="Q232" i="11"/>
  <c r="S232" i="11" s="1"/>
  <c r="P344" i="11"/>
  <c r="R344" i="11"/>
  <c r="Q344" i="11"/>
  <c r="J406" i="11"/>
  <c r="N344" i="11"/>
  <c r="AC344" i="11" s="1"/>
  <c r="E360" i="11"/>
  <c r="I298" i="11"/>
  <c r="R286" i="11"/>
  <c r="P286" i="11"/>
  <c r="N286" i="11"/>
  <c r="AC286" i="11" s="1"/>
  <c r="Q286" i="11"/>
  <c r="S286" i="11" s="1"/>
  <c r="J348" i="11"/>
  <c r="X433" i="11"/>
  <c r="AE433" i="11"/>
  <c r="AA434" i="11"/>
  <c r="AB434" i="11" s="1"/>
  <c r="Z434" i="11"/>
  <c r="S390" i="11"/>
  <c r="R428" i="11"/>
  <c r="P428" i="11"/>
  <c r="Q428" i="11"/>
  <c r="N428" i="11"/>
  <c r="AC428" i="11" s="1"/>
  <c r="E350" i="11"/>
  <c r="I288" i="11"/>
  <c r="Z241" i="11"/>
  <c r="AA241" i="11"/>
  <c r="Z153" i="11"/>
  <c r="AA153" i="11"/>
  <c r="Z211" i="11"/>
  <c r="AA211" i="11"/>
  <c r="L314" i="11"/>
  <c r="L394" i="11"/>
  <c r="L402" i="11"/>
  <c r="AB161" i="11"/>
  <c r="X267" i="11"/>
  <c r="H329" i="11"/>
  <c r="AE267" i="11"/>
  <c r="AJ644" i="10"/>
  <c r="AK644" i="10" s="1"/>
  <c r="AL644" i="10" s="1"/>
  <c r="AN644" i="10" s="1"/>
  <c r="G756" i="10"/>
  <c r="AH644" i="10"/>
  <c r="AI644" i="10"/>
  <c r="X530" i="10"/>
  <c r="H642" i="10"/>
  <c r="AE530" i="10"/>
  <c r="O530" i="10"/>
  <c r="AC530" i="10" s="1"/>
  <c r="AF547" i="10"/>
  <c r="AG547" i="10" s="1"/>
  <c r="F659" i="10"/>
  <c r="AF548" i="10"/>
  <c r="AG548" i="10" s="1"/>
  <c r="F660" i="10"/>
  <c r="N702" i="10"/>
  <c r="P702" i="10"/>
  <c r="R702" i="10"/>
  <c r="Q702" i="10"/>
  <c r="AL702" i="10"/>
  <c r="AN702" i="10" s="1"/>
  <c r="AF422" i="10"/>
  <c r="AG422" i="10" s="1"/>
  <c r="F534" i="10"/>
  <c r="X533" i="10"/>
  <c r="H645" i="10"/>
  <c r="AE533" i="10"/>
  <c r="O533" i="10"/>
  <c r="AC533" i="10" s="1"/>
  <c r="X529" i="10"/>
  <c r="H641" i="10"/>
  <c r="AE529" i="10"/>
  <c r="O529" i="10"/>
  <c r="AC529" i="10" s="1"/>
  <c r="AF531" i="10"/>
  <c r="AG531" i="10" s="1"/>
  <c r="F643" i="10"/>
  <c r="R735" i="10"/>
  <c r="P735" i="10"/>
  <c r="Q735" i="10"/>
  <c r="N735" i="10"/>
  <c r="AL735" i="10"/>
  <c r="AN735" i="10" s="1"/>
  <c r="AF470" i="10"/>
  <c r="AG470" i="10" s="1"/>
  <c r="F582" i="10"/>
  <c r="F44" i="18"/>
  <c r="F60" i="20"/>
  <c r="F63" i="18"/>
  <c r="AA412" i="10"/>
  <c r="Z412" i="10"/>
  <c r="F783" i="10"/>
  <c r="AF783" i="10" s="1"/>
  <c r="AG783" i="10" s="1"/>
  <c r="AF671" i="10"/>
  <c r="AG671" i="10" s="1"/>
  <c r="AN262" i="10"/>
  <c r="AN340" i="10" s="1"/>
  <c r="AL340" i="10" s="1"/>
  <c r="I21" i="1"/>
  <c r="Z307" i="10"/>
  <c r="AA307" i="10"/>
  <c r="AJ646" i="10"/>
  <c r="AK646" i="10" s="1"/>
  <c r="AL646" i="10" s="1"/>
  <c r="AN646" i="10" s="1"/>
  <c r="G758" i="10"/>
  <c r="AH646" i="10"/>
  <c r="AI646" i="10" s="1"/>
  <c r="G724" i="10"/>
  <c r="AJ612" i="10"/>
  <c r="AK612" i="10" s="1"/>
  <c r="AL612" i="10" s="1"/>
  <c r="AN612" i="10" s="1"/>
  <c r="AH612" i="10"/>
  <c r="AI612" i="10" s="1"/>
  <c r="S623" i="10"/>
  <c r="Z778" i="10"/>
  <c r="AA778" i="10"/>
  <c r="AB498" i="10"/>
  <c r="Z418" i="10"/>
  <c r="AA418" i="10"/>
  <c r="Z299" i="10"/>
  <c r="AA299" i="10"/>
  <c r="AB299" i="10" s="1"/>
  <c r="Z396" i="10"/>
  <c r="AA396" i="10"/>
  <c r="Z277" i="10"/>
  <c r="AA277" i="10"/>
  <c r="AC262" i="10"/>
  <c r="N340" i="10"/>
  <c r="P374" i="10"/>
  <c r="R374" i="10"/>
  <c r="N374" i="10"/>
  <c r="Q374" i="10"/>
  <c r="J486" i="10"/>
  <c r="AL374" i="10"/>
  <c r="R594" i="10"/>
  <c r="P594" i="10"/>
  <c r="Q594" i="10"/>
  <c r="S594" i="10" s="1"/>
  <c r="J706" i="10"/>
  <c r="N594" i="10"/>
  <c r="AL594" i="10"/>
  <c r="AN594" i="10" s="1"/>
  <c r="AA357" i="10"/>
  <c r="Z357" i="10"/>
  <c r="AA403" i="10"/>
  <c r="Z403" i="10"/>
  <c r="AA436" i="10"/>
  <c r="Z436" i="10"/>
  <c r="AA271" i="10"/>
  <c r="Z271" i="10"/>
  <c r="AJ516" i="10"/>
  <c r="AK516" i="10" s="1"/>
  <c r="AL516" i="10" s="1"/>
  <c r="AN516" i="10" s="1"/>
  <c r="G628" i="10"/>
  <c r="AH516" i="10"/>
  <c r="AI516" i="10" s="1"/>
  <c r="AJ521" i="10"/>
  <c r="AK521" i="10" s="1"/>
  <c r="AL521" i="10" s="1"/>
  <c r="AN521" i="10" s="1"/>
  <c r="G633" i="10"/>
  <c r="AH521" i="10"/>
  <c r="AI521" i="10" s="1"/>
  <c r="G738" i="10"/>
  <c r="AH626" i="10"/>
  <c r="AJ626" i="10"/>
  <c r="AK626" i="10" s="1"/>
  <c r="AL626" i="10" s="1"/>
  <c r="AN626" i="10" s="1"/>
  <c r="AI626" i="10"/>
  <c r="X483" i="10"/>
  <c r="H595" i="10"/>
  <c r="AE483" i="10"/>
  <c r="O483" i="10"/>
  <c r="AC483" i="10" s="1"/>
  <c r="AE688" i="10"/>
  <c r="X663" i="10"/>
  <c r="H775" i="10"/>
  <c r="AE663" i="10"/>
  <c r="O663" i="10"/>
  <c r="AC663" i="10" s="1"/>
  <c r="X384" i="10"/>
  <c r="H496" i="10"/>
  <c r="AE384" i="10"/>
  <c r="O384" i="10"/>
  <c r="AC384" i="10" s="1"/>
  <c r="L708" i="10"/>
  <c r="AD708" i="10" s="1"/>
  <c r="AD596" i="10"/>
  <c r="M603" i="10"/>
  <c r="AD491" i="10"/>
  <c r="M611" i="10"/>
  <c r="AD499" i="10"/>
  <c r="M619" i="10"/>
  <c r="AD507" i="10"/>
  <c r="M627" i="10"/>
  <c r="AD515" i="10"/>
  <c r="M635" i="10"/>
  <c r="AD523" i="10"/>
  <c r="Z637" i="10"/>
  <c r="AA637" i="10"/>
  <c r="AB637" i="10" s="1"/>
  <c r="R582" i="10"/>
  <c r="N582" i="10"/>
  <c r="J694" i="10"/>
  <c r="P582" i="10"/>
  <c r="Q582" i="10"/>
  <c r="S582" i="10" s="1"/>
  <c r="AL582" i="10"/>
  <c r="AN582" i="10" s="1"/>
  <c r="R612" i="10"/>
  <c r="J724" i="10"/>
  <c r="P612" i="10"/>
  <c r="Q612" i="10"/>
  <c r="S612" i="10" s="1"/>
  <c r="N612" i="10"/>
  <c r="AA527" i="10"/>
  <c r="Z527" i="10"/>
  <c r="N657" i="10"/>
  <c r="J769" i="10"/>
  <c r="P657" i="10"/>
  <c r="R657" i="10"/>
  <c r="Q657" i="10"/>
  <c r="AA426" i="10"/>
  <c r="Z426" i="10"/>
  <c r="Z282" i="10"/>
  <c r="AA282" i="10"/>
  <c r="Z257" i="10"/>
  <c r="AA257" i="10"/>
  <c r="AB257" i="10" s="1"/>
  <c r="Z397" i="10"/>
  <c r="AA397" i="10"/>
  <c r="M605" i="10"/>
  <c r="AD493" i="10"/>
  <c r="M617" i="10"/>
  <c r="AD505" i="10"/>
  <c r="M633" i="10"/>
  <c r="AD521" i="10"/>
  <c r="O352" i="10"/>
  <c r="X352" i="10"/>
  <c r="I464" i="10"/>
  <c r="G638" i="10"/>
  <c r="AJ526" i="10"/>
  <c r="AK526" i="10" s="1"/>
  <c r="AL526" i="10" s="1"/>
  <c r="AN526" i="10" s="1"/>
  <c r="AH526" i="10"/>
  <c r="AI526" i="10" s="1"/>
  <c r="AH658" i="10"/>
  <c r="AI658" i="10" s="1"/>
  <c r="G770" i="10"/>
  <c r="AJ658" i="10"/>
  <c r="AK658" i="10" s="1"/>
  <c r="I672" i="10"/>
  <c r="S672" i="10"/>
  <c r="E784" i="10"/>
  <c r="AH634" i="10"/>
  <c r="AJ634" i="10"/>
  <c r="AK634" i="10" s="1"/>
  <c r="AL634" i="10" s="1"/>
  <c r="AN634" i="10" s="1"/>
  <c r="AI634" i="10"/>
  <c r="G746" i="10"/>
  <c r="AJ529" i="10"/>
  <c r="AK529" i="10" s="1"/>
  <c r="AL529" i="10" s="1"/>
  <c r="AN529" i="10" s="1"/>
  <c r="G641" i="10"/>
  <c r="AH529" i="10"/>
  <c r="AI529" i="10" s="1"/>
  <c r="Z374" i="10"/>
  <c r="AA374" i="10"/>
  <c r="AB374" i="10" s="1"/>
  <c r="AA577" i="10"/>
  <c r="Z577" i="10"/>
  <c r="AA382" i="10"/>
  <c r="Z382" i="10"/>
  <c r="Z333" i="10"/>
  <c r="AA333" i="10"/>
  <c r="AJ613" i="10"/>
  <c r="AK613" i="10" s="1"/>
  <c r="AL613" i="10" s="1"/>
  <c r="AN613" i="10" s="1"/>
  <c r="G725" i="10"/>
  <c r="AH613" i="10"/>
  <c r="AI613" i="10" s="1"/>
  <c r="G778" i="10"/>
  <c r="AJ666" i="10"/>
  <c r="AK666" i="10" s="1"/>
  <c r="AH666" i="10"/>
  <c r="AI666" i="10" s="1"/>
  <c r="AF539" i="10"/>
  <c r="AG539" i="10" s="1"/>
  <c r="F651" i="10"/>
  <c r="E627" i="10"/>
  <c r="S515" i="10"/>
  <c r="I515" i="10"/>
  <c r="R667" i="10"/>
  <c r="N667" i="10"/>
  <c r="P667" i="10"/>
  <c r="Q667" i="10"/>
  <c r="J779" i="10"/>
  <c r="G44" i="18"/>
  <c r="J596" i="10"/>
  <c r="R484" i="10"/>
  <c r="P484" i="10"/>
  <c r="Q484" i="10"/>
  <c r="N484" i="10"/>
  <c r="AL484" i="10"/>
  <c r="AN484" i="10" s="1"/>
  <c r="R528" i="10"/>
  <c r="P528" i="10"/>
  <c r="J640" i="10"/>
  <c r="Q528" i="10"/>
  <c r="N528" i="10"/>
  <c r="AL528" i="10"/>
  <c r="AN528" i="10" s="1"/>
  <c r="R600" i="10"/>
  <c r="Q600" i="10"/>
  <c r="S600" i="10" s="1"/>
  <c r="J712" i="10"/>
  <c r="N600" i="10"/>
  <c r="P600" i="10"/>
  <c r="AL600" i="10"/>
  <c r="AN600" i="10" s="1"/>
  <c r="X520" i="10"/>
  <c r="H632" i="10"/>
  <c r="AE520" i="10"/>
  <c r="O520" i="10"/>
  <c r="AC520" i="10" s="1"/>
  <c r="J767" i="10"/>
  <c r="R655" i="10"/>
  <c r="Q655" i="10"/>
  <c r="N655" i="10"/>
  <c r="P655" i="10"/>
  <c r="AL655" i="10"/>
  <c r="AN655" i="10" s="1"/>
  <c r="I524" i="10"/>
  <c r="E636" i="10"/>
  <c r="S524" i="10"/>
  <c r="AA542" i="10"/>
  <c r="Z542" i="10"/>
  <c r="AB542" i="10" s="1"/>
  <c r="P413" i="10"/>
  <c r="R413" i="10"/>
  <c r="J525" i="10"/>
  <c r="N413" i="10"/>
  <c r="AC413" i="10" s="1"/>
  <c r="Q413" i="10"/>
  <c r="S413" i="10" s="1"/>
  <c r="AL413" i="10"/>
  <c r="AN413" i="10" s="1"/>
  <c r="AA294" i="10"/>
  <c r="Z294" i="10"/>
  <c r="M726" i="10"/>
  <c r="M742" i="10"/>
  <c r="AF626" i="10"/>
  <c r="AG626" i="10" s="1"/>
  <c r="F738" i="10"/>
  <c r="AF738" i="10" s="1"/>
  <c r="AG738" i="10" s="1"/>
  <c r="AJ751" i="10"/>
  <c r="AK751" i="10" s="1"/>
  <c r="AL751" i="10" s="1"/>
  <c r="AN751" i="10" s="1"/>
  <c r="AH751" i="10"/>
  <c r="AI751" i="10" s="1"/>
  <c r="R494" i="10"/>
  <c r="J606" i="10"/>
  <c r="P494" i="10"/>
  <c r="Q494" i="10"/>
  <c r="N494" i="10"/>
  <c r="AL494" i="10"/>
  <c r="AN494" i="10" s="1"/>
  <c r="X507" i="10"/>
  <c r="H619" i="10"/>
  <c r="AE507" i="10"/>
  <c r="O507" i="10"/>
  <c r="AC507" i="10" s="1"/>
  <c r="J696" i="10"/>
  <c r="Q584" i="10"/>
  <c r="R584" i="10"/>
  <c r="N584" i="10"/>
  <c r="P584" i="10"/>
  <c r="AL584" i="10"/>
  <c r="AN584" i="10" s="1"/>
  <c r="X539" i="10"/>
  <c r="H651" i="10"/>
  <c r="AE539" i="10"/>
  <c r="O539" i="10"/>
  <c r="AC539" i="10" s="1"/>
  <c r="Z385" i="10"/>
  <c r="AA385" i="10"/>
  <c r="AB385" i="10" s="1"/>
  <c r="I753" i="10"/>
  <c r="Z371" i="10"/>
  <c r="AA371" i="10"/>
  <c r="X419" i="10"/>
  <c r="H531" i="10"/>
  <c r="AE419" i="10"/>
  <c r="O419" i="10"/>
  <c r="AC419" i="10" s="1"/>
  <c r="AF418" i="10"/>
  <c r="AG418" i="10" s="1"/>
  <c r="F530" i="10"/>
  <c r="G620" i="10"/>
  <c r="AJ508" i="10"/>
  <c r="AK508" i="10" s="1"/>
  <c r="AL508" i="10" s="1"/>
  <c r="AN508" i="10" s="1"/>
  <c r="AH508" i="10"/>
  <c r="AI508" i="10"/>
  <c r="E669" i="10"/>
  <c r="S557" i="10"/>
  <c r="I557" i="10"/>
  <c r="AE689" i="10"/>
  <c r="X689" i="10"/>
  <c r="O689" i="10"/>
  <c r="AC689" i="10" s="1"/>
  <c r="X491" i="10"/>
  <c r="H603" i="10"/>
  <c r="AE491" i="10"/>
  <c r="O491" i="10"/>
  <c r="S372" i="10"/>
  <c r="X617" i="10"/>
  <c r="H729" i="10"/>
  <c r="AE617" i="10"/>
  <c r="O617" i="10"/>
  <c r="AB137" i="10"/>
  <c r="S262" i="10"/>
  <c r="S482" i="10"/>
  <c r="X668" i="10"/>
  <c r="H780" i="10"/>
  <c r="AE668" i="10"/>
  <c r="O668" i="10"/>
  <c r="X524" i="10"/>
  <c r="H636" i="10"/>
  <c r="AE524" i="10"/>
  <c r="O524" i="10"/>
  <c r="AC524" i="10" s="1"/>
  <c r="L750" i="10"/>
  <c r="J732" i="10"/>
  <c r="R620" i="10"/>
  <c r="N620" i="10"/>
  <c r="P620" i="10"/>
  <c r="Q620" i="10"/>
  <c r="I579" i="10"/>
  <c r="E691" i="10"/>
  <c r="I691" i="10" s="1"/>
  <c r="F667" i="10"/>
  <c r="AF555" i="10"/>
  <c r="AG555" i="10" s="1"/>
  <c r="AA510" i="10"/>
  <c r="Z510" i="10"/>
  <c r="S450" i="10"/>
  <c r="AC450" i="10"/>
  <c r="Z408" i="10"/>
  <c r="AA408" i="10"/>
  <c r="X470" i="10"/>
  <c r="H582" i="10"/>
  <c r="AE470" i="10"/>
  <c r="O470" i="10"/>
  <c r="X580" i="10"/>
  <c r="H692" i="10"/>
  <c r="AE580" i="10"/>
  <c r="O580" i="10"/>
  <c r="S487" i="10"/>
  <c r="R599" i="10"/>
  <c r="N599" i="10"/>
  <c r="P599" i="10"/>
  <c r="J711" i="10"/>
  <c r="Q599" i="10"/>
  <c r="AL599" i="10"/>
  <c r="AN599" i="10" s="1"/>
  <c r="Z551" i="10"/>
  <c r="AA551" i="10"/>
  <c r="Z295" i="10"/>
  <c r="AA295" i="10"/>
  <c r="Z272" i="10"/>
  <c r="AA272" i="10"/>
  <c r="S266" i="10"/>
  <c r="R743" i="10"/>
  <c r="N743" i="10"/>
  <c r="P743" i="10"/>
  <c r="Q743" i="10"/>
  <c r="AL743" i="10"/>
  <c r="AN743" i="10" s="1"/>
  <c r="X513" i="10"/>
  <c r="H625" i="10"/>
  <c r="AE513" i="10"/>
  <c r="O513" i="10"/>
  <c r="AC513" i="10" s="1"/>
  <c r="X428" i="10"/>
  <c r="AE428" i="10"/>
  <c r="H540" i="10"/>
  <c r="O428" i="10"/>
  <c r="AC428" i="10" s="1"/>
  <c r="AA421" i="10"/>
  <c r="Z421" i="10"/>
  <c r="Z417" i="10"/>
  <c r="AA417" i="10"/>
  <c r="E649" i="10"/>
  <c r="I537" i="10"/>
  <c r="R619" i="10"/>
  <c r="N619" i="10"/>
  <c r="P619" i="10"/>
  <c r="Q619" i="10"/>
  <c r="J731" i="10"/>
  <c r="AL619" i="10"/>
  <c r="AN619" i="10" s="1"/>
  <c r="X583" i="10"/>
  <c r="H695" i="10"/>
  <c r="AE583" i="10"/>
  <c r="O583" i="10"/>
  <c r="AA587" i="10"/>
  <c r="Z587" i="10"/>
  <c r="X373" i="10"/>
  <c r="AE373" i="10"/>
  <c r="H485" i="10"/>
  <c r="O373" i="10"/>
  <c r="AC373" i="10" s="1"/>
  <c r="AC491" i="10"/>
  <c r="J776" i="10"/>
  <c r="N664" i="10"/>
  <c r="AC664" i="10" s="1"/>
  <c r="P664" i="10"/>
  <c r="R664" i="10"/>
  <c r="Q664" i="10"/>
  <c r="AL664" i="10"/>
  <c r="AN664" i="10" s="1"/>
  <c r="J766" i="10"/>
  <c r="P654" i="10"/>
  <c r="Q654" i="10"/>
  <c r="N654" i="10"/>
  <c r="R654" i="10"/>
  <c r="AL654" i="10"/>
  <c r="AN654" i="10" s="1"/>
  <c r="X634" i="10"/>
  <c r="H746" i="10"/>
  <c r="AE634" i="10"/>
  <c r="O634" i="10"/>
  <c r="AC634" i="10" s="1"/>
  <c r="X368" i="10"/>
  <c r="H480" i="10"/>
  <c r="AE368" i="10"/>
  <c r="O368" i="10"/>
  <c r="AC368" i="10" s="1"/>
  <c r="L576" i="10"/>
  <c r="AD464" i="10"/>
  <c r="X449" i="10"/>
  <c r="H561" i="10"/>
  <c r="AE449" i="10"/>
  <c r="O449" i="10"/>
  <c r="AC449" i="10" s="1"/>
  <c r="AF507" i="10"/>
  <c r="AG507" i="10" s="1"/>
  <c r="F619" i="10"/>
  <c r="G671" i="10"/>
  <c r="AJ559" i="10"/>
  <c r="AK559" i="10" s="1"/>
  <c r="AL559" i="10" s="1"/>
  <c r="AN559" i="10" s="1"/>
  <c r="AH559" i="10"/>
  <c r="AI559" i="10" s="1"/>
  <c r="AF449" i="10"/>
  <c r="AG449" i="10" s="1"/>
  <c r="F561" i="10"/>
  <c r="AB195" i="10"/>
  <c r="AF483" i="10"/>
  <c r="AG483" i="10" s="1"/>
  <c r="F595" i="10"/>
  <c r="AF587" i="10"/>
  <c r="AG587" i="10" s="1"/>
  <c r="F699" i="10"/>
  <c r="AF699" i="10" s="1"/>
  <c r="AG699" i="10" s="1"/>
  <c r="Z400" i="10"/>
  <c r="AA400" i="10"/>
  <c r="AB400" i="10" s="1"/>
  <c r="I545" i="10"/>
  <c r="S545" i="10"/>
  <c r="E657" i="10"/>
  <c r="AF523" i="10"/>
  <c r="AG523" i="10" s="1"/>
  <c r="F635" i="10"/>
  <c r="S625" i="10"/>
  <c r="AB398" i="10"/>
  <c r="X648" i="10"/>
  <c r="H760" i="10"/>
  <c r="AE648" i="10"/>
  <c r="O648" i="10"/>
  <c r="R607" i="10"/>
  <c r="Q607" i="10"/>
  <c r="P607" i="10"/>
  <c r="J719" i="10"/>
  <c r="N607" i="10"/>
  <c r="AL607" i="10"/>
  <c r="AN607" i="10" s="1"/>
  <c r="X367" i="10"/>
  <c r="H479" i="10"/>
  <c r="AE367" i="10"/>
  <c r="O367" i="10"/>
  <c r="AC367" i="10" s="1"/>
  <c r="L595" i="10"/>
  <c r="AD483" i="10"/>
  <c r="M609" i="10"/>
  <c r="AD497" i="10"/>
  <c r="M629" i="10"/>
  <c r="AD517" i="10"/>
  <c r="L765" i="10"/>
  <c r="AD765" i="10" s="1"/>
  <c r="AD653" i="10"/>
  <c r="AA395" i="10"/>
  <c r="AB395" i="10" s="1"/>
  <c r="Z395" i="10"/>
  <c r="X699" i="10"/>
  <c r="AE699" i="10"/>
  <c r="O699" i="10"/>
  <c r="J740" i="10"/>
  <c r="N628" i="10"/>
  <c r="AC628" i="10" s="1"/>
  <c r="R628" i="10"/>
  <c r="P628" i="10"/>
  <c r="Q628" i="10"/>
  <c r="Z380" i="10"/>
  <c r="AA380" i="10"/>
  <c r="J673" i="10"/>
  <c r="N561" i="10"/>
  <c r="P561" i="10"/>
  <c r="R561" i="10"/>
  <c r="Q561" i="10"/>
  <c r="S561" i="10" s="1"/>
  <c r="Z310" i="10"/>
  <c r="AA310" i="10"/>
  <c r="L474" i="10"/>
  <c r="AD362" i="10"/>
  <c r="M718" i="10"/>
  <c r="M734" i="10"/>
  <c r="M751" i="10"/>
  <c r="X512" i="10"/>
  <c r="H624" i="10"/>
  <c r="AE512" i="10"/>
  <c r="O512" i="10"/>
  <c r="AC512" i="10" s="1"/>
  <c r="AF516" i="10"/>
  <c r="AG516" i="10" s="1"/>
  <c r="F628" i="10"/>
  <c r="J780" i="10"/>
  <c r="R668" i="10"/>
  <c r="N668" i="10"/>
  <c r="P668" i="10"/>
  <c r="Q668" i="10"/>
  <c r="AL668" i="10"/>
  <c r="AN668" i="10" s="1"/>
  <c r="F776" i="10"/>
  <c r="AF776" i="10" s="1"/>
  <c r="AG776" i="10" s="1"/>
  <c r="AF664" i="10"/>
  <c r="AG664" i="10" s="1"/>
  <c r="S443" i="10"/>
  <c r="E555" i="10"/>
  <c r="I443" i="10"/>
  <c r="AF490" i="10"/>
  <c r="AG490" i="10" s="1"/>
  <c r="F602" i="10"/>
  <c r="X486" i="10"/>
  <c r="H598" i="10"/>
  <c r="AE486" i="10"/>
  <c r="O486" i="10"/>
  <c r="F638" i="10"/>
  <c r="AF526" i="10"/>
  <c r="AG526" i="10" s="1"/>
  <c r="R626" i="10"/>
  <c r="N626" i="10"/>
  <c r="J738" i="10"/>
  <c r="P626" i="10"/>
  <c r="Q626" i="10"/>
  <c r="S626" i="10" s="1"/>
  <c r="AC471" i="10"/>
  <c r="R583" i="10"/>
  <c r="N583" i="10"/>
  <c r="AC583" i="10" s="1"/>
  <c r="P583" i="10"/>
  <c r="J695" i="10"/>
  <c r="Q583" i="10"/>
  <c r="Z379" i="10"/>
  <c r="AA379" i="10"/>
  <c r="R753" i="10"/>
  <c r="P753" i="10"/>
  <c r="N753" i="10"/>
  <c r="Q753" i="10"/>
  <c r="Z505" i="10"/>
  <c r="AA505" i="10"/>
  <c r="X411" i="10"/>
  <c r="AE411" i="10"/>
  <c r="H523" i="10"/>
  <c r="O411" i="10"/>
  <c r="AC411" i="10" s="1"/>
  <c r="X508" i="10"/>
  <c r="H620" i="10"/>
  <c r="AE508" i="10"/>
  <c r="O508" i="10"/>
  <c r="AC508" i="10" s="1"/>
  <c r="X389" i="10"/>
  <c r="H501" i="10"/>
  <c r="AE389" i="10"/>
  <c r="O389" i="10"/>
  <c r="AC389" i="10" s="1"/>
  <c r="AB160" i="10"/>
  <c r="AB525" i="10"/>
  <c r="AB415" i="10"/>
  <c r="S553" i="10"/>
  <c r="Q665" i="10"/>
  <c r="R665" i="10"/>
  <c r="N665" i="10"/>
  <c r="P665" i="10"/>
  <c r="J777" i="10"/>
  <c r="AL665" i="10"/>
  <c r="AN665" i="10" s="1"/>
  <c r="AB289" i="10"/>
  <c r="X469" i="10"/>
  <c r="H581" i="10"/>
  <c r="AE469" i="10"/>
  <c r="O469" i="10"/>
  <c r="AC469" i="10" s="1"/>
  <c r="L705" i="10"/>
  <c r="AD705" i="10" s="1"/>
  <c r="AD593" i="10"/>
  <c r="S508" i="10"/>
  <c r="X445" i="10"/>
  <c r="H557" i="10"/>
  <c r="AE445" i="10"/>
  <c r="O445" i="10"/>
  <c r="AC445" i="10" s="1"/>
  <c r="AB204" i="10"/>
  <c r="E664" i="10"/>
  <c r="I552" i="10"/>
  <c r="S552" i="10"/>
  <c r="AF496" i="10"/>
  <c r="AG496" i="10" s="1"/>
  <c r="F608" i="10"/>
  <c r="AF533" i="10"/>
  <c r="AG533" i="10" s="1"/>
  <c r="F645" i="10"/>
  <c r="AG452" i="10"/>
  <c r="N562" i="10"/>
  <c r="J674" i="10"/>
  <c r="P562" i="10"/>
  <c r="Q562" i="10"/>
  <c r="R562" i="10"/>
  <c r="AL562" i="10"/>
  <c r="AN562" i="10" s="1"/>
  <c r="S605" i="10"/>
  <c r="AB359" i="10"/>
  <c r="AA358" i="10"/>
  <c r="Z358" i="10"/>
  <c r="Z468" i="10"/>
  <c r="AA468" i="10"/>
  <c r="AB628" i="10"/>
  <c r="AB475" i="10"/>
  <c r="X722" i="10"/>
  <c r="AE722" i="10"/>
  <c r="O722" i="10"/>
  <c r="X562" i="10"/>
  <c r="H674" i="10"/>
  <c r="AE562" i="10"/>
  <c r="O562" i="10"/>
  <c r="N378" i="10"/>
  <c r="AC378" i="10" s="1"/>
  <c r="P378" i="10"/>
  <c r="R378" i="10"/>
  <c r="J490" i="10"/>
  <c r="Q378" i="10"/>
  <c r="AL378" i="10"/>
  <c r="AN378" i="10" s="1"/>
  <c r="M478" i="10"/>
  <c r="AD366" i="10"/>
  <c r="M452" i="10"/>
  <c r="M599" i="10"/>
  <c r="AD487" i="10"/>
  <c r="M607" i="10"/>
  <c r="AD495" i="10"/>
  <c r="M615" i="10"/>
  <c r="AD503" i="10"/>
  <c r="M623" i="10"/>
  <c r="AD511" i="10"/>
  <c r="M631" i="10"/>
  <c r="AD519" i="10"/>
  <c r="AC470" i="10"/>
  <c r="S500" i="10"/>
  <c r="AB268" i="10"/>
  <c r="X515" i="10"/>
  <c r="H627" i="10"/>
  <c r="AE515" i="10"/>
  <c r="O515" i="10"/>
  <c r="AC515" i="10" s="1"/>
  <c r="Z401" i="10"/>
  <c r="AA401" i="10"/>
  <c r="M699" i="10"/>
  <c r="P647" i="10"/>
  <c r="X394" i="10"/>
  <c r="AE394" i="10"/>
  <c r="H506" i="10"/>
  <c r="O394" i="10"/>
  <c r="AC394" i="10" s="1"/>
  <c r="X509" i="10"/>
  <c r="H621" i="10"/>
  <c r="AE509" i="10"/>
  <c r="O509" i="10"/>
  <c r="AC509" i="10" s="1"/>
  <c r="M613" i="10"/>
  <c r="AD501" i="10"/>
  <c r="M625" i="10"/>
  <c r="AD513" i="10"/>
  <c r="L757" i="10"/>
  <c r="AD757" i="10" s="1"/>
  <c r="AD645" i="10"/>
  <c r="L769" i="10"/>
  <c r="R671" i="10"/>
  <c r="J783" i="10"/>
  <c r="N671" i="10"/>
  <c r="P671" i="10"/>
  <c r="Q671" i="10"/>
  <c r="Q675" i="10"/>
  <c r="J787" i="10"/>
  <c r="N675" i="10"/>
  <c r="P675" i="10"/>
  <c r="R675" i="10"/>
  <c r="AL675" i="10"/>
  <c r="AN675" i="10" s="1"/>
  <c r="J649" i="10"/>
  <c r="R537" i="10"/>
  <c r="N537" i="10"/>
  <c r="Q537" i="10"/>
  <c r="P537" i="10"/>
  <c r="AA240" i="10"/>
  <c r="Z240" i="10"/>
  <c r="AF600" i="10"/>
  <c r="AG600" i="10" s="1"/>
  <c r="F712" i="10"/>
  <c r="AF712" i="10" s="1"/>
  <c r="AG712" i="10" s="1"/>
  <c r="AF478" i="10"/>
  <c r="AG478" i="10" s="1"/>
  <c r="F590" i="10"/>
  <c r="AA740" i="10"/>
  <c r="Z740" i="10"/>
  <c r="AB145" i="10"/>
  <c r="AB285" i="10"/>
  <c r="X361" i="10"/>
  <c r="AE361" i="10"/>
  <c r="H473" i="10"/>
  <c r="O361" i="10"/>
  <c r="AC361" i="10" s="1"/>
  <c r="J715" i="10"/>
  <c r="N603" i="10"/>
  <c r="P603" i="10"/>
  <c r="Q603" i="10"/>
  <c r="R603" i="10"/>
  <c r="AL603" i="10"/>
  <c r="AN603" i="10" s="1"/>
  <c r="S523" i="10"/>
  <c r="J747" i="10"/>
  <c r="P635" i="10"/>
  <c r="R635" i="10"/>
  <c r="Q635" i="10"/>
  <c r="N635" i="10"/>
  <c r="AL635" i="10"/>
  <c r="AN635" i="10" s="1"/>
  <c r="AA522" i="10"/>
  <c r="Z522" i="10"/>
  <c r="Z256" i="10"/>
  <c r="AA256" i="10"/>
  <c r="AB256" i="10" s="1"/>
  <c r="L452" i="10"/>
  <c r="Z337" i="10"/>
  <c r="AA337" i="10"/>
  <c r="L580" i="10"/>
  <c r="AD468" i="10"/>
  <c r="M688" i="10"/>
  <c r="M714" i="10"/>
  <c r="M722" i="10"/>
  <c r="M730" i="10"/>
  <c r="M738" i="10"/>
  <c r="M746" i="10"/>
  <c r="AB309" i="10"/>
  <c r="J736" i="10"/>
  <c r="R624" i="10"/>
  <c r="N624" i="10"/>
  <c r="P624" i="10"/>
  <c r="Q624" i="10"/>
  <c r="AL624" i="10"/>
  <c r="AN624" i="10" s="1"/>
  <c r="AB664" i="10"/>
  <c r="P737" i="10"/>
  <c r="Q737" i="10"/>
  <c r="R737" i="10"/>
  <c r="N737" i="10"/>
  <c r="X771" i="10"/>
  <c r="AE771" i="10"/>
  <c r="O771" i="10"/>
  <c r="S382" i="10"/>
  <c r="M578" i="10"/>
  <c r="AD466" i="10"/>
  <c r="Z536" i="10"/>
  <c r="AA536" i="10"/>
  <c r="AB393" i="10"/>
  <c r="Z255" i="10"/>
  <c r="AA255" i="10"/>
  <c r="P398" i="10"/>
  <c r="J510" i="10"/>
  <c r="N398" i="10"/>
  <c r="AC398" i="10" s="1"/>
  <c r="R398" i="10"/>
  <c r="Q398" i="10"/>
  <c r="AL398" i="10"/>
  <c r="AN398" i="10" s="1"/>
  <c r="S556" i="10"/>
  <c r="S541" i="10"/>
  <c r="AB300" i="10"/>
  <c r="AA427" i="10"/>
  <c r="Z427" i="10"/>
  <c r="X494" i="10"/>
  <c r="H606" i="10"/>
  <c r="AE494" i="10"/>
  <c r="O494" i="10"/>
  <c r="AB305" i="10"/>
  <c r="N755" i="10"/>
  <c r="P755" i="10"/>
  <c r="Q755" i="10"/>
  <c r="R755" i="10"/>
  <c r="AL755" i="10"/>
  <c r="AN755" i="10" s="1"/>
  <c r="I615" i="10"/>
  <c r="E727" i="10"/>
  <c r="AF591" i="10"/>
  <c r="AG591" i="10" s="1"/>
  <c r="F703" i="10"/>
  <c r="AF703" i="10" s="1"/>
  <c r="AG703" i="10" s="1"/>
  <c r="AF466" i="10"/>
  <c r="AG466" i="10" s="1"/>
  <c r="F578" i="10"/>
  <c r="X622" i="10"/>
  <c r="H734" i="10"/>
  <c r="AE622" i="10"/>
  <c r="O622" i="10"/>
  <c r="AD473" i="10"/>
  <c r="L585" i="10"/>
  <c r="N717" i="10"/>
  <c r="AC717" i="10" s="1"/>
  <c r="R717" i="10"/>
  <c r="P717" i="10"/>
  <c r="Q717" i="10"/>
  <c r="AB424" i="10"/>
  <c r="AA610" i="10"/>
  <c r="Z610" i="10"/>
  <c r="Z450" i="10"/>
  <c r="AA450" i="10"/>
  <c r="X407" i="10"/>
  <c r="H519" i="10"/>
  <c r="AE407" i="10"/>
  <c r="O407" i="10"/>
  <c r="AC407" i="10" s="1"/>
  <c r="X749" i="10"/>
  <c r="AE749" i="10"/>
  <c r="O749" i="10"/>
  <c r="X639" i="10"/>
  <c r="H751" i="10"/>
  <c r="AE639" i="10"/>
  <c r="O639" i="10"/>
  <c r="AC639" i="10" s="1"/>
  <c r="AB410" i="10"/>
  <c r="X548" i="10"/>
  <c r="H660" i="10"/>
  <c r="AE548" i="10"/>
  <c r="O548" i="10"/>
  <c r="AC548" i="10" s="1"/>
  <c r="X383" i="10"/>
  <c r="H495" i="10"/>
  <c r="AE383" i="10"/>
  <c r="O383" i="10"/>
  <c r="AC383" i="10" s="1"/>
  <c r="X538" i="10"/>
  <c r="H650" i="10"/>
  <c r="AE538" i="10"/>
  <c r="O538" i="10"/>
  <c r="AC538" i="10" s="1"/>
  <c r="AB284" i="10"/>
  <c r="X369" i="10"/>
  <c r="H481" i="10"/>
  <c r="AE369" i="10"/>
  <c r="O369" i="10"/>
  <c r="AC369" i="10" s="1"/>
  <c r="O340" i="10"/>
  <c r="P240" i="10"/>
  <c r="AC240" i="10"/>
  <c r="AJ545" i="10"/>
  <c r="AK545" i="10" s="1"/>
  <c r="AL545" i="10" s="1"/>
  <c r="AN545" i="10" s="1"/>
  <c r="AH545" i="10"/>
  <c r="AI545" i="10" s="1"/>
  <c r="G657" i="10"/>
  <c r="Z316" i="10"/>
  <c r="AA316" i="10"/>
  <c r="I413" i="10"/>
  <c r="E525" i="10"/>
  <c r="F769" i="10"/>
  <c r="AF769" i="10" s="1"/>
  <c r="AG769" i="10" s="1"/>
  <c r="AF657" i="10"/>
  <c r="AG657" i="10" s="1"/>
  <c r="AB288" i="10"/>
  <c r="AF579" i="10"/>
  <c r="AG579" i="10" s="1"/>
  <c r="F691" i="10"/>
  <c r="AF691" i="10" s="1"/>
  <c r="AG691" i="10" s="1"/>
  <c r="S538" i="10"/>
  <c r="E650" i="10"/>
  <c r="I538" i="10"/>
  <c r="AA717" i="10"/>
  <c r="Z717" i="10"/>
  <c r="AB547" i="10"/>
  <c r="X654" i="10"/>
  <c r="H766" i="10"/>
  <c r="AE654" i="10"/>
  <c r="O654" i="10"/>
  <c r="AA471" i="10"/>
  <c r="Z471" i="10"/>
  <c r="Q614" i="10"/>
  <c r="R614" i="10"/>
  <c r="N614" i="10"/>
  <c r="J726" i="10"/>
  <c r="P614" i="10"/>
  <c r="E465" i="10"/>
  <c r="S353" i="10"/>
  <c r="I353" i="10"/>
  <c r="Z261" i="10"/>
  <c r="AA261" i="10"/>
  <c r="Z249" i="10"/>
  <c r="AA249" i="10"/>
  <c r="X492" i="10"/>
  <c r="H604" i="10"/>
  <c r="AE492" i="10"/>
  <c r="O492" i="10"/>
  <c r="AC492" i="10" s="1"/>
  <c r="AC542" i="10"/>
  <c r="X422" i="10"/>
  <c r="H534" i="10"/>
  <c r="AE422" i="10"/>
  <c r="O422" i="10"/>
  <c r="AC422" i="10" s="1"/>
  <c r="X406" i="10"/>
  <c r="H518" i="10"/>
  <c r="AE406" i="10"/>
  <c r="O406" i="10"/>
  <c r="AC406" i="10" s="1"/>
  <c r="L709" i="10"/>
  <c r="AD709" i="10" s="1"/>
  <c r="AD597" i="10"/>
  <c r="G704" i="10"/>
  <c r="AH592" i="10"/>
  <c r="AI592" i="10"/>
  <c r="AJ592" i="10"/>
  <c r="AK592" i="10" s="1"/>
  <c r="AL592" i="10" s="1"/>
  <c r="AN592" i="10" s="1"/>
  <c r="AH695" i="10"/>
  <c r="AI695" i="10" s="1"/>
  <c r="AJ695" i="10"/>
  <c r="AK695" i="10" s="1"/>
  <c r="S559" i="10"/>
  <c r="I559" i="10"/>
  <c r="E671" i="10"/>
  <c r="AF503" i="10"/>
  <c r="AG503" i="10" s="1"/>
  <c r="F615" i="10"/>
  <c r="I666" i="10"/>
  <c r="E778" i="10"/>
  <c r="AF583" i="10"/>
  <c r="AG583" i="10" s="1"/>
  <c r="F695" i="10"/>
  <c r="AF695" i="10" s="1"/>
  <c r="AG695" i="10" s="1"/>
  <c r="F611" i="10"/>
  <c r="AF499" i="10"/>
  <c r="AG499" i="10" s="1"/>
  <c r="S531" i="10"/>
  <c r="E643" i="10"/>
  <c r="I531" i="10"/>
  <c r="AF474" i="10"/>
  <c r="AG474" i="10" s="1"/>
  <c r="F586" i="10"/>
  <c r="AA659" i="10"/>
  <c r="Z659" i="10"/>
  <c r="AC382" i="10"/>
  <c r="J762" i="10"/>
  <c r="P650" i="10"/>
  <c r="Q650" i="10"/>
  <c r="N650" i="10"/>
  <c r="R650" i="10"/>
  <c r="AL650" i="10"/>
  <c r="AN650" i="10" s="1"/>
  <c r="S495" i="10"/>
  <c r="L584" i="10"/>
  <c r="AD472" i="10"/>
  <c r="M601" i="10"/>
  <c r="AD489" i="10"/>
  <c r="M621" i="10"/>
  <c r="AD509" i="10"/>
  <c r="L773" i="10"/>
  <c r="AD773" i="10" s="1"/>
  <c r="AD661" i="10"/>
  <c r="AC556" i="10"/>
  <c r="R653" i="10"/>
  <c r="N653" i="10"/>
  <c r="P653" i="10"/>
  <c r="J765" i="10"/>
  <c r="Q653" i="10"/>
  <c r="AL653" i="10"/>
  <c r="AN653" i="10" s="1"/>
  <c r="AB291" i="10"/>
  <c r="X497" i="10"/>
  <c r="H609" i="10"/>
  <c r="AE497" i="10"/>
  <c r="O497" i="10"/>
  <c r="AC497" i="10" s="1"/>
  <c r="L701" i="10"/>
  <c r="AD701" i="10" s="1"/>
  <c r="AD589" i="10"/>
  <c r="G63" i="18"/>
  <c r="G42" i="18" s="1"/>
  <c r="G43" i="18"/>
  <c r="F59" i="20"/>
  <c r="Z106" i="9"/>
  <c r="AA106" i="9"/>
  <c r="AB106" i="9" s="1"/>
  <c r="I17" i="21"/>
  <c r="I171" i="21"/>
  <c r="I174" i="21" s="1"/>
  <c r="F124" i="9"/>
  <c r="AF97" i="9"/>
  <c r="AG97" i="9" s="1"/>
  <c r="F127" i="9"/>
  <c r="AF100" i="9"/>
  <c r="AG100" i="9" s="1"/>
  <c r="S154" i="9"/>
  <c r="E181" i="9"/>
  <c r="I154" i="9"/>
  <c r="P152" i="9"/>
  <c r="R152" i="9"/>
  <c r="J179" i="9"/>
  <c r="N152" i="9"/>
  <c r="AC152" i="9" s="1"/>
  <c r="Q152" i="9"/>
  <c r="Q136" i="9"/>
  <c r="N136" i="9"/>
  <c r="AC136" i="9" s="1"/>
  <c r="P136" i="9"/>
  <c r="J163" i="9"/>
  <c r="R136" i="9"/>
  <c r="AB53" i="9"/>
  <c r="I111" i="9"/>
  <c r="S111" i="9"/>
  <c r="E138" i="9"/>
  <c r="X133" i="9"/>
  <c r="AE133" i="9"/>
  <c r="H160" i="9"/>
  <c r="M162" i="9"/>
  <c r="AD135" i="9"/>
  <c r="AA43" i="9"/>
  <c r="Z43" i="9"/>
  <c r="X58" i="9"/>
  <c r="AF108" i="9"/>
  <c r="AG108" i="9" s="1"/>
  <c r="F135" i="9"/>
  <c r="F132" i="9"/>
  <c r="AF105" i="9"/>
  <c r="AG105" i="9" s="1"/>
  <c r="AA102" i="9"/>
  <c r="Z102" i="9"/>
  <c r="P160" i="9"/>
  <c r="R160" i="9"/>
  <c r="N160" i="9"/>
  <c r="AC160" i="9" s="1"/>
  <c r="Q160" i="9"/>
  <c r="J187" i="9"/>
  <c r="X138" i="9"/>
  <c r="H165" i="9"/>
  <c r="AE138" i="9"/>
  <c r="AD97" i="9"/>
  <c r="L124" i="9"/>
  <c r="L112" i="9"/>
  <c r="AB49" i="9"/>
  <c r="Z77" i="9"/>
  <c r="AA77" i="9"/>
  <c r="AB77" i="9" s="1"/>
  <c r="AA82" i="9"/>
  <c r="AB82" i="9" s="1"/>
  <c r="Z82" i="9"/>
  <c r="AF131" i="9"/>
  <c r="AG131" i="9" s="1"/>
  <c r="F158" i="9"/>
  <c r="P134" i="9"/>
  <c r="N134" i="9"/>
  <c r="AC134" i="9" s="1"/>
  <c r="J161" i="9"/>
  <c r="R134" i="9"/>
  <c r="Q134" i="9"/>
  <c r="E163" i="9"/>
  <c r="I136" i="9"/>
  <c r="S136" i="9"/>
  <c r="AB108" i="9"/>
  <c r="AA80" i="9"/>
  <c r="Z80" i="9"/>
  <c r="AA74" i="9"/>
  <c r="AB74" i="9" s="1"/>
  <c r="Z74" i="9"/>
  <c r="Z78" i="9"/>
  <c r="AA78" i="9"/>
  <c r="L129" i="9"/>
  <c r="AD102" i="9"/>
  <c r="L137" i="9"/>
  <c r="AD110" i="9"/>
  <c r="Q102" i="9"/>
  <c r="P102" i="9"/>
  <c r="J129" i="9"/>
  <c r="N102" i="9"/>
  <c r="AC102" i="9" s="1"/>
  <c r="R102" i="9"/>
  <c r="X99" i="9"/>
  <c r="H126" i="9"/>
  <c r="AE99" i="9"/>
  <c r="Z76" i="9"/>
  <c r="AA76" i="9"/>
  <c r="X107" i="9"/>
  <c r="H134" i="9"/>
  <c r="AE107" i="9"/>
  <c r="X162" i="9"/>
  <c r="H189" i="9"/>
  <c r="AE162" i="9"/>
  <c r="P154" i="9"/>
  <c r="R154" i="9"/>
  <c r="Q154" i="9"/>
  <c r="J181" i="9"/>
  <c r="N154" i="9"/>
  <c r="AC154" i="9" s="1"/>
  <c r="L125" i="9"/>
  <c r="AD98" i="9"/>
  <c r="S106" i="9"/>
  <c r="I106" i="9"/>
  <c r="E133" i="9"/>
  <c r="L133" i="9"/>
  <c r="AD106" i="9"/>
  <c r="S134" i="9"/>
  <c r="I134" i="9"/>
  <c r="E161" i="9"/>
  <c r="Q108" i="9"/>
  <c r="J135" i="9"/>
  <c r="N108" i="9"/>
  <c r="AC108" i="9" s="1"/>
  <c r="P108" i="9"/>
  <c r="P112" i="9" s="1"/>
  <c r="R108" i="9"/>
  <c r="N110" i="9"/>
  <c r="AC110" i="9" s="1"/>
  <c r="P110" i="9"/>
  <c r="J137" i="9"/>
  <c r="Q110" i="9"/>
  <c r="R110" i="9"/>
  <c r="AB45" i="9"/>
  <c r="AB75" i="9"/>
  <c r="M158" i="9"/>
  <c r="AD131" i="9"/>
  <c r="S153" i="9"/>
  <c r="E180" i="9"/>
  <c r="I153" i="9"/>
  <c r="AA111" i="9"/>
  <c r="Z111" i="9"/>
  <c r="L155" i="9"/>
  <c r="AD128" i="9"/>
  <c r="AA72" i="9"/>
  <c r="Z72" i="9"/>
  <c r="AB72" i="9" s="1"/>
  <c r="H131" i="9"/>
  <c r="X104" i="9"/>
  <c r="AE104" i="9"/>
  <c r="H125" i="9"/>
  <c r="X98" i="9"/>
  <c r="AE98" i="9"/>
  <c r="P130" i="9"/>
  <c r="Q130" i="9"/>
  <c r="R130" i="9"/>
  <c r="J157" i="9"/>
  <c r="N130" i="9"/>
  <c r="AC130" i="9" s="1"/>
  <c r="M151" i="9"/>
  <c r="M139" i="9"/>
  <c r="AA70" i="9"/>
  <c r="Q70" i="9" s="1"/>
  <c r="Z70" i="9"/>
  <c r="X85" i="9"/>
  <c r="J139" i="9"/>
  <c r="H60" i="18" s="1"/>
  <c r="J151" i="9"/>
  <c r="N124" i="9"/>
  <c r="S131" i="9"/>
  <c r="I131" i="9"/>
  <c r="E158" i="9"/>
  <c r="AA110" i="9"/>
  <c r="AB110" i="9" s="1"/>
  <c r="Z110" i="9"/>
  <c r="Z127" i="9"/>
  <c r="AA127" i="9"/>
  <c r="L159" i="9"/>
  <c r="AD132" i="9"/>
  <c r="S183" i="9"/>
  <c r="I183" i="9"/>
  <c r="N112" i="9"/>
  <c r="AC97" i="9"/>
  <c r="J155" i="9"/>
  <c r="R128" i="9"/>
  <c r="N128" i="9"/>
  <c r="AC128" i="9" s="1"/>
  <c r="P128" i="9"/>
  <c r="Q128" i="9"/>
  <c r="F192" i="9"/>
  <c r="AF192" i="9" s="1"/>
  <c r="AG192" i="9" s="1"/>
  <c r="AF165" i="9"/>
  <c r="AG165" i="9" s="1"/>
  <c r="S135" i="9"/>
  <c r="E162" i="9"/>
  <c r="I135" i="9"/>
  <c r="X101" i="9"/>
  <c r="H128" i="9"/>
  <c r="AE101" i="9"/>
  <c r="Z135" i="9"/>
  <c r="AB135" i="9" s="1"/>
  <c r="AA135" i="9"/>
  <c r="S159" i="9"/>
  <c r="E186" i="9"/>
  <c r="I159" i="9"/>
  <c r="X105" i="9"/>
  <c r="AE105" i="9"/>
  <c r="H132" i="9"/>
  <c r="P180" i="9"/>
  <c r="Q180" i="9"/>
  <c r="R180" i="9"/>
  <c r="N180" i="9"/>
  <c r="AC180" i="9" s="1"/>
  <c r="M154" i="9"/>
  <c r="AD127" i="9"/>
  <c r="X137" i="9"/>
  <c r="H164" i="9"/>
  <c r="AE137" i="9"/>
  <c r="AF153" i="9"/>
  <c r="AG153" i="9" s="1"/>
  <c r="F180" i="9"/>
  <c r="AF180" i="9" s="1"/>
  <c r="AG180" i="9" s="1"/>
  <c r="X154" i="9"/>
  <c r="H181" i="9"/>
  <c r="AE154" i="9"/>
  <c r="AG85" i="9"/>
  <c r="P138" i="9"/>
  <c r="Q138" i="9"/>
  <c r="R138" i="9"/>
  <c r="J165" i="9"/>
  <c r="N138" i="9"/>
  <c r="AC138" i="9" s="1"/>
  <c r="X129" i="9"/>
  <c r="H156" i="9"/>
  <c r="AE129" i="9"/>
  <c r="AD109" i="9"/>
  <c r="L136" i="9"/>
  <c r="AB56" i="9"/>
  <c r="X109" i="9"/>
  <c r="H136" i="9"/>
  <c r="AE109" i="9"/>
  <c r="X103" i="9"/>
  <c r="H130" i="9"/>
  <c r="AE103" i="9"/>
  <c r="Z71" i="9"/>
  <c r="AA71" i="9"/>
  <c r="P132" i="9"/>
  <c r="Q132" i="9"/>
  <c r="R132" i="9"/>
  <c r="N132" i="9"/>
  <c r="AC132" i="9" s="1"/>
  <c r="J159" i="9"/>
  <c r="X97" i="9"/>
  <c r="I124" i="9"/>
  <c r="J22" i="21"/>
  <c r="J42" i="21" s="1"/>
  <c r="J172" i="21"/>
  <c r="I156" i="21"/>
  <c r="I157" i="21"/>
  <c r="J173" i="21"/>
  <c r="L17" i="5"/>
  <c r="D75" i="4"/>
  <c r="I17" i="5"/>
  <c r="H17" i="5"/>
  <c r="C76" i="4"/>
  <c r="J17" i="5"/>
  <c r="K17" i="5"/>
  <c r="L182" i="5"/>
  <c r="L212" i="5"/>
  <c r="J182" i="5"/>
  <c r="J212" i="5"/>
  <c r="I182" i="5"/>
  <c r="K212" i="5"/>
  <c r="K182" i="5"/>
  <c r="K199" i="5"/>
  <c r="L229" i="5"/>
  <c r="L236" i="5" s="1"/>
  <c r="K229" i="5"/>
  <c r="I229" i="5"/>
  <c r="I199" i="5"/>
  <c r="J229" i="5"/>
  <c r="I129" i="5"/>
  <c r="I143" i="5" s="1"/>
  <c r="I170" i="5" s="1"/>
  <c r="K206" i="5"/>
  <c r="K129" i="5"/>
  <c r="K143" i="5" s="1"/>
  <c r="K170" i="5" s="1"/>
  <c r="H212" i="5"/>
  <c r="H182" i="5"/>
  <c r="L656" i="10" l="1"/>
  <c r="AD544" i="10"/>
  <c r="P709" i="10"/>
  <c r="R709" i="10"/>
  <c r="Q709" i="10"/>
  <c r="N709" i="10"/>
  <c r="AL630" i="10"/>
  <c r="AN630" i="10" s="1"/>
  <c r="N630" i="10"/>
  <c r="J742" i="10"/>
  <c r="Q630" i="10"/>
  <c r="P630" i="10"/>
  <c r="R630" i="10"/>
  <c r="S603" i="10"/>
  <c r="R647" i="10"/>
  <c r="AL670" i="10"/>
  <c r="AN670" i="10" s="1"/>
  <c r="S547" i="10"/>
  <c r="S716" i="10"/>
  <c r="AL642" i="10"/>
  <c r="AN642" i="10" s="1"/>
  <c r="I638" i="10"/>
  <c r="E750" i="10"/>
  <c r="I750" i="10" s="1"/>
  <c r="O549" i="10"/>
  <c r="X549" i="10"/>
  <c r="AE549" i="10"/>
  <c r="H661" i="10"/>
  <c r="AF603" i="10"/>
  <c r="AG603" i="10" s="1"/>
  <c r="F715" i="10"/>
  <c r="AF715" i="10" s="1"/>
  <c r="AG715" i="10" s="1"/>
  <c r="G689" i="10"/>
  <c r="AH577" i="10"/>
  <c r="AI577" i="10" s="1"/>
  <c r="AJ577" i="10"/>
  <c r="AK577" i="10" s="1"/>
  <c r="AL577" i="10" s="1"/>
  <c r="AN577" i="10" s="1"/>
  <c r="I655" i="10"/>
  <c r="E767" i="10"/>
  <c r="I767" i="10" s="1"/>
  <c r="F733" i="10"/>
  <c r="AF733" i="10" s="1"/>
  <c r="AG733" i="10" s="1"/>
  <c r="AF621" i="10"/>
  <c r="AG621" i="10" s="1"/>
  <c r="Z447" i="10"/>
  <c r="AA447" i="10"/>
  <c r="AB447" i="10" s="1"/>
  <c r="Z366" i="10"/>
  <c r="AA366" i="10"/>
  <c r="L664" i="10"/>
  <c r="AD552" i="10"/>
  <c r="Z409" i="10"/>
  <c r="AA409" i="10"/>
  <c r="G709" i="10"/>
  <c r="AI597" i="10"/>
  <c r="AJ597" i="10"/>
  <c r="AK597" i="10" s="1"/>
  <c r="AL597" i="10" s="1"/>
  <c r="AN597" i="10" s="1"/>
  <c r="AH597" i="10"/>
  <c r="O528" i="10"/>
  <c r="H640" i="10"/>
  <c r="AE528" i="10"/>
  <c r="X528" i="10"/>
  <c r="AC546" i="10"/>
  <c r="F767" i="10"/>
  <c r="AF767" i="10" s="1"/>
  <c r="AG767" i="10" s="1"/>
  <c r="AF655" i="10"/>
  <c r="AG655" i="10" s="1"/>
  <c r="R651" i="10"/>
  <c r="J763" i="10"/>
  <c r="N651" i="10"/>
  <c r="P651" i="10"/>
  <c r="Q651" i="10"/>
  <c r="S651" i="10" s="1"/>
  <c r="AA550" i="10"/>
  <c r="AB550" i="10" s="1"/>
  <c r="Z550" i="10"/>
  <c r="L587" i="10"/>
  <c r="AD475" i="10"/>
  <c r="X490" i="10"/>
  <c r="H602" i="10"/>
  <c r="AE490" i="10"/>
  <c r="O490" i="10"/>
  <c r="AA437" i="10"/>
  <c r="Z437" i="10"/>
  <c r="AL591" i="10"/>
  <c r="AN591" i="10" s="1"/>
  <c r="N591" i="10"/>
  <c r="J703" i="10"/>
  <c r="P591" i="10"/>
  <c r="Q591" i="10"/>
  <c r="R591" i="10"/>
  <c r="AE537" i="10"/>
  <c r="O537" i="10"/>
  <c r="AC537" i="10" s="1"/>
  <c r="X537" i="10"/>
  <c r="H649" i="10"/>
  <c r="Q616" i="10"/>
  <c r="S616" i="10" s="1"/>
  <c r="J728" i="10"/>
  <c r="P616" i="10"/>
  <c r="R616" i="10"/>
  <c r="N616" i="10"/>
  <c r="AL616" i="10"/>
  <c r="AN616" i="10" s="1"/>
  <c r="AA451" i="10"/>
  <c r="Z451" i="10"/>
  <c r="I622" i="10"/>
  <c r="E734" i="10"/>
  <c r="I734" i="10" s="1"/>
  <c r="H690" i="10"/>
  <c r="X578" i="10"/>
  <c r="AE578" i="10"/>
  <c r="O578" i="10"/>
  <c r="AC578" i="10" s="1"/>
  <c r="AE559" i="10"/>
  <c r="O559" i="10"/>
  <c r="AC559" i="10" s="1"/>
  <c r="X559" i="10"/>
  <c r="H671" i="10"/>
  <c r="L649" i="10"/>
  <c r="AD537" i="10"/>
  <c r="Q733" i="10"/>
  <c r="AL733" i="10"/>
  <c r="AN733" i="10" s="1"/>
  <c r="N733" i="10"/>
  <c r="R733" i="10"/>
  <c r="P733" i="10"/>
  <c r="O478" i="10"/>
  <c r="AC478" i="10" s="1"/>
  <c r="X478" i="10"/>
  <c r="H590" i="10"/>
  <c r="AE478" i="10"/>
  <c r="E757" i="10"/>
  <c r="I757" i="10" s="1"/>
  <c r="I645" i="10"/>
  <c r="O521" i="10"/>
  <c r="X521" i="10"/>
  <c r="H633" i="10"/>
  <c r="AE521" i="10"/>
  <c r="R656" i="10"/>
  <c r="J768" i="10"/>
  <c r="P656" i="10"/>
  <c r="Q656" i="10"/>
  <c r="N656" i="10"/>
  <c r="AH605" i="10"/>
  <c r="AI605" i="10" s="1"/>
  <c r="G717" i="10"/>
  <c r="AJ605" i="10"/>
  <c r="AK605" i="10" s="1"/>
  <c r="AL605" i="10" s="1"/>
  <c r="AN605" i="10" s="1"/>
  <c r="AB468" i="10"/>
  <c r="S583" i="10"/>
  <c r="AB450" i="10"/>
  <c r="S624" i="10"/>
  <c r="S635" i="10"/>
  <c r="N647" i="10"/>
  <c r="AC647" i="10" s="1"/>
  <c r="AB401" i="10"/>
  <c r="S378" i="10"/>
  <c r="AB505" i="10"/>
  <c r="S753" i="10"/>
  <c r="AB408" i="10"/>
  <c r="AB371" i="10"/>
  <c r="AC612" i="10"/>
  <c r="AB396" i="10"/>
  <c r="AB418" i="10"/>
  <c r="AB307" i="10"/>
  <c r="AC521" i="10"/>
  <c r="AL656" i="10"/>
  <c r="AN656" i="10" s="1"/>
  <c r="AB500" i="10"/>
  <c r="S758" i="10"/>
  <c r="AH647" i="10"/>
  <c r="AI647" i="10" s="1"/>
  <c r="G759" i="10"/>
  <c r="AJ647" i="10"/>
  <c r="AK647" i="10" s="1"/>
  <c r="AL647" i="10" s="1"/>
  <c r="AN647" i="10" s="1"/>
  <c r="S539" i="10"/>
  <c r="L640" i="10"/>
  <c r="AD528" i="10"/>
  <c r="AA378" i="10"/>
  <c r="Z378" i="10"/>
  <c r="AF623" i="10"/>
  <c r="AG623" i="10" s="1"/>
  <c r="F735" i="10"/>
  <c r="AF735" i="10" s="1"/>
  <c r="AG735" i="10" s="1"/>
  <c r="S355" i="10"/>
  <c r="M644" i="10"/>
  <c r="AD532" i="10"/>
  <c r="Z425" i="10"/>
  <c r="AB425" i="10" s="1"/>
  <c r="AA425" i="10"/>
  <c r="E751" i="10"/>
  <c r="I751" i="10" s="1"/>
  <c r="I639" i="10"/>
  <c r="J760" i="10"/>
  <c r="N648" i="10"/>
  <c r="Q648" i="10"/>
  <c r="S648" i="10" s="1"/>
  <c r="R648" i="10"/>
  <c r="P648" i="10"/>
  <c r="AL648" i="10"/>
  <c r="AN648" i="10" s="1"/>
  <c r="AB304" i="10"/>
  <c r="X553" i="10"/>
  <c r="H665" i="10"/>
  <c r="O553" i="10"/>
  <c r="AC553" i="10" s="1"/>
  <c r="AE553" i="10"/>
  <c r="S434" i="10"/>
  <c r="S652" i="10"/>
  <c r="AA416" i="10"/>
  <c r="Z416" i="10"/>
  <c r="AC648" i="10"/>
  <c r="AJ636" i="10"/>
  <c r="AK636" i="10" s="1"/>
  <c r="AL636" i="10" s="1"/>
  <c r="AN636" i="10" s="1"/>
  <c r="AH636" i="10"/>
  <c r="AI636" i="10" s="1"/>
  <c r="G748" i="10"/>
  <c r="I670" i="10"/>
  <c r="E782" i="10"/>
  <c r="I782" i="10" s="1"/>
  <c r="S537" i="10"/>
  <c r="Q647" i="10"/>
  <c r="S647" i="10" s="1"/>
  <c r="AE782" i="10"/>
  <c r="AC528" i="10"/>
  <c r="AB397" i="10"/>
  <c r="AB282" i="10"/>
  <c r="AB250" i="10"/>
  <c r="AB290" i="10"/>
  <c r="AB360" i="10"/>
  <c r="S558" i="10"/>
  <c r="AC549" i="10"/>
  <c r="AB467" i="10"/>
  <c r="S520" i="10"/>
  <c r="AC550" i="10"/>
  <c r="S639" i="10"/>
  <c r="AB325" i="10"/>
  <c r="L641" i="10"/>
  <c r="AD529" i="10"/>
  <c r="AB354" i="10"/>
  <c r="X662" i="10"/>
  <c r="H774" i="10"/>
  <c r="O662" i="10"/>
  <c r="AE662" i="10"/>
  <c r="AB335" i="10"/>
  <c r="J579" i="10"/>
  <c r="AL467" i="10"/>
  <c r="AN467" i="10" s="1"/>
  <c r="Q467" i="10"/>
  <c r="P467" i="10"/>
  <c r="N467" i="10"/>
  <c r="AC467" i="10" s="1"/>
  <c r="R467" i="10"/>
  <c r="AB329" i="10"/>
  <c r="AF644" i="10"/>
  <c r="AG644" i="10" s="1"/>
  <c r="F756" i="10"/>
  <c r="AF756" i="10" s="1"/>
  <c r="AG756" i="10" s="1"/>
  <c r="S504" i="10"/>
  <c r="X563" i="10"/>
  <c r="H675" i="10"/>
  <c r="O563" i="10"/>
  <c r="AC563" i="10" s="1"/>
  <c r="AE563" i="10"/>
  <c r="AA466" i="10"/>
  <c r="Z466" i="10"/>
  <c r="AB466" i="10" s="1"/>
  <c r="M657" i="10"/>
  <c r="AD545" i="10"/>
  <c r="I632" i="10"/>
  <c r="E744" i="10"/>
  <c r="I744" i="10" s="1"/>
  <c r="Z441" i="10"/>
  <c r="AA441" i="10"/>
  <c r="J658" i="10"/>
  <c r="R546" i="10"/>
  <c r="Q546" i="10"/>
  <c r="S546" i="10" s="1"/>
  <c r="N546" i="10"/>
  <c r="P546" i="10"/>
  <c r="AF630" i="10"/>
  <c r="AG630" i="10" s="1"/>
  <c r="F742" i="10"/>
  <c r="AF742" i="10" s="1"/>
  <c r="AG742" i="10" s="1"/>
  <c r="P764" i="10"/>
  <c r="N764" i="10"/>
  <c r="R764" i="10"/>
  <c r="Q764" i="10"/>
  <c r="S764" i="10" s="1"/>
  <c r="AB313" i="10"/>
  <c r="F768" i="10"/>
  <c r="AF768" i="10" s="1"/>
  <c r="AG768" i="10" s="1"/>
  <c r="AF656" i="10"/>
  <c r="AG656" i="10" s="1"/>
  <c r="AH774" i="10"/>
  <c r="AI774" i="10" s="1"/>
  <c r="AJ774" i="10"/>
  <c r="AK774" i="10" s="1"/>
  <c r="E760" i="10"/>
  <c r="I648" i="10"/>
  <c r="R700" i="10"/>
  <c r="N700" i="10"/>
  <c r="P700" i="10"/>
  <c r="Q700" i="10"/>
  <c r="AL700" i="10"/>
  <c r="AN700" i="10" s="1"/>
  <c r="AA414" i="10"/>
  <c r="Z414" i="10"/>
  <c r="AB414" i="10" s="1"/>
  <c r="M638" i="10"/>
  <c r="AD526" i="10"/>
  <c r="I642" i="10"/>
  <c r="E754" i="10"/>
  <c r="X589" i="10"/>
  <c r="O589" i="10"/>
  <c r="AC589" i="10" s="1"/>
  <c r="H701" i="10"/>
  <c r="AE589" i="10"/>
  <c r="F639" i="10"/>
  <c r="AF527" i="10"/>
  <c r="AG527" i="10" s="1"/>
  <c r="AH777" i="10"/>
  <c r="AI777" i="10" s="1"/>
  <c r="AJ777" i="10"/>
  <c r="AK777" i="10" s="1"/>
  <c r="AL777" i="10" s="1"/>
  <c r="AN777" i="10" s="1"/>
  <c r="X647" i="10"/>
  <c r="AE647" i="10"/>
  <c r="H759" i="10"/>
  <c r="O647" i="10"/>
  <c r="N645" i="10"/>
  <c r="Q645" i="10"/>
  <c r="R645" i="10"/>
  <c r="J757" i="10"/>
  <c r="P645" i="10"/>
  <c r="P608" i="10"/>
  <c r="R608" i="10"/>
  <c r="AL608" i="10"/>
  <c r="AN608" i="10" s="1"/>
  <c r="Q608" i="10"/>
  <c r="N608" i="10"/>
  <c r="J720" i="10"/>
  <c r="S611" i="10"/>
  <c r="E723" i="10"/>
  <c r="I723" i="10" s="1"/>
  <c r="I611" i="10"/>
  <c r="L642" i="10"/>
  <c r="AD530" i="10"/>
  <c r="AD486" i="10"/>
  <c r="L598" i="10"/>
  <c r="AF616" i="10"/>
  <c r="AG616" i="10" s="1"/>
  <c r="F728" i="10"/>
  <c r="AF728" i="10" s="1"/>
  <c r="AG728" i="10" s="1"/>
  <c r="L600" i="10"/>
  <c r="AD488" i="10"/>
  <c r="AE517" i="10"/>
  <c r="H629" i="10"/>
  <c r="O517" i="10"/>
  <c r="AC517" i="10" s="1"/>
  <c r="X517" i="10"/>
  <c r="M647" i="10"/>
  <c r="AD535" i="10"/>
  <c r="X656" i="10"/>
  <c r="AE656" i="10"/>
  <c r="O656" i="10"/>
  <c r="AC656" i="10" s="1"/>
  <c r="H768" i="10"/>
  <c r="X484" i="10"/>
  <c r="H596" i="10"/>
  <c r="AE484" i="10"/>
  <c r="O484" i="10"/>
  <c r="X782" i="10"/>
  <c r="AB417" i="10"/>
  <c r="S494" i="10"/>
  <c r="AJ547" i="10"/>
  <c r="AK547" i="10" s="1"/>
  <c r="AL547" i="10" s="1"/>
  <c r="AN547" i="10" s="1"/>
  <c r="AH547" i="10"/>
  <c r="AI547" i="10" s="1"/>
  <c r="G659" i="10"/>
  <c r="AL645" i="10"/>
  <c r="AN645" i="10" s="1"/>
  <c r="Q666" i="10"/>
  <c r="J778" i="10"/>
  <c r="R666" i="10"/>
  <c r="N666" i="10"/>
  <c r="AC666" i="10" s="1"/>
  <c r="P666" i="10"/>
  <c r="Z364" i="10"/>
  <c r="AA364" i="10"/>
  <c r="AB364" i="10" s="1"/>
  <c r="I658" i="10"/>
  <c r="E770" i="10"/>
  <c r="I770" i="10" s="1"/>
  <c r="AD555" i="10"/>
  <c r="L667" i="10"/>
  <c r="S644" i="10"/>
  <c r="Q638" i="10"/>
  <c r="R638" i="10"/>
  <c r="P638" i="10"/>
  <c r="J750" i="10"/>
  <c r="N638" i="10"/>
  <c r="G649" i="10"/>
  <c r="AJ537" i="10"/>
  <c r="AK537" i="10" s="1"/>
  <c r="AL537" i="10" s="1"/>
  <c r="AN537" i="10" s="1"/>
  <c r="AH537" i="10"/>
  <c r="AI537" i="10" s="1"/>
  <c r="AA433" i="10"/>
  <c r="Z433" i="10"/>
  <c r="AB433" i="10" s="1"/>
  <c r="J721" i="10"/>
  <c r="P609" i="10"/>
  <c r="Q609" i="10"/>
  <c r="N609" i="10"/>
  <c r="R609" i="10"/>
  <c r="AL609" i="10"/>
  <c r="AN609" i="10" s="1"/>
  <c r="AD557" i="10"/>
  <c r="L669" i="10"/>
  <c r="L668" i="10"/>
  <c r="AD556" i="10"/>
  <c r="AH673" i="10"/>
  <c r="AI673" i="10"/>
  <c r="AJ673" i="10"/>
  <c r="AK673" i="10" s="1"/>
  <c r="G785" i="10"/>
  <c r="Z612" i="10"/>
  <c r="AA612" i="10"/>
  <c r="AB612" i="10" s="1"/>
  <c r="I725" i="10"/>
  <c r="S725" i="10"/>
  <c r="M651" i="10"/>
  <c r="AD539" i="10"/>
  <c r="L610" i="10"/>
  <c r="AD498" i="10"/>
  <c r="S474" i="10"/>
  <c r="H626" i="10"/>
  <c r="AE514" i="10"/>
  <c r="O514" i="10"/>
  <c r="AC514" i="10" s="1"/>
  <c r="X514" i="10"/>
  <c r="L662" i="10"/>
  <c r="AD550" i="10"/>
  <c r="Z477" i="10"/>
  <c r="AA477" i="10"/>
  <c r="N772" i="10"/>
  <c r="R772" i="10"/>
  <c r="Q772" i="10"/>
  <c r="P772" i="10"/>
  <c r="S693" i="10"/>
  <c r="S550" i="10"/>
  <c r="O482" i="10"/>
  <c r="AC482" i="10" s="1"/>
  <c r="X482" i="10"/>
  <c r="H594" i="10"/>
  <c r="AE482" i="10"/>
  <c r="S468" i="10"/>
  <c r="X584" i="10"/>
  <c r="H696" i="10"/>
  <c r="O584" i="10"/>
  <c r="AC584" i="10" s="1"/>
  <c r="AE584" i="10"/>
  <c r="I544" i="10"/>
  <c r="S544" i="10"/>
  <c r="E656" i="10"/>
  <c r="AA405" i="10"/>
  <c r="Z405" i="10"/>
  <c r="AD558" i="10"/>
  <c r="L670" i="10"/>
  <c r="AA372" i="10"/>
  <c r="Z372" i="10"/>
  <c r="K177" i="21"/>
  <c r="J161" i="21" s="1"/>
  <c r="S398" i="10"/>
  <c r="AA670" i="10"/>
  <c r="AB670" i="10" s="1"/>
  <c r="AB358" i="10"/>
  <c r="AC562" i="10"/>
  <c r="Z556" i="10"/>
  <c r="AB556" i="10" s="1"/>
  <c r="AB380" i="10"/>
  <c r="S599" i="10"/>
  <c r="AB294" i="10"/>
  <c r="AB527" i="10"/>
  <c r="G69" i="18"/>
  <c r="L612" i="10"/>
  <c r="AD500" i="10"/>
  <c r="AH757" i="10"/>
  <c r="AI757" i="10" s="1"/>
  <c r="AJ757" i="10"/>
  <c r="AK757" i="10" s="1"/>
  <c r="AD562" i="10"/>
  <c r="L674" i="10"/>
  <c r="S481" i="10"/>
  <c r="E707" i="10"/>
  <c r="I595" i="10"/>
  <c r="S595" i="10"/>
  <c r="I601" i="10"/>
  <c r="E713" i="10"/>
  <c r="S601" i="10"/>
  <c r="Z489" i="10"/>
  <c r="AA489" i="10"/>
  <c r="X487" i="10"/>
  <c r="H599" i="10"/>
  <c r="AE487" i="10"/>
  <c r="O487" i="10"/>
  <c r="AC487" i="10" s="1"/>
  <c r="I661" i="10"/>
  <c r="E773" i="10"/>
  <c r="I773" i="10" s="1"/>
  <c r="X532" i="10"/>
  <c r="H644" i="10"/>
  <c r="AE532" i="10"/>
  <c r="O532" i="10"/>
  <c r="AC532" i="10" s="1"/>
  <c r="AF596" i="10"/>
  <c r="AG596" i="10" s="1"/>
  <c r="F708" i="10"/>
  <c r="AF708" i="10" s="1"/>
  <c r="AG708" i="10" s="1"/>
  <c r="I605" i="10"/>
  <c r="E717" i="10"/>
  <c r="I717" i="10" s="1"/>
  <c r="R610" i="10"/>
  <c r="Q610" i="10"/>
  <c r="P610" i="10"/>
  <c r="J722" i="10"/>
  <c r="N610" i="10"/>
  <c r="AC610" i="10" s="1"/>
  <c r="AL610" i="10"/>
  <c r="AN610" i="10" s="1"/>
  <c r="N756" i="10"/>
  <c r="R756" i="10"/>
  <c r="Q756" i="10"/>
  <c r="S756" i="10" s="1"/>
  <c r="P756" i="10"/>
  <c r="E785" i="10"/>
  <c r="I785" i="10" s="1"/>
  <c r="I673" i="10"/>
  <c r="I629" i="10"/>
  <c r="E741" i="10"/>
  <c r="Q633" i="10"/>
  <c r="N633" i="10"/>
  <c r="P633" i="10"/>
  <c r="J745" i="10"/>
  <c r="R633" i="10"/>
  <c r="Z443" i="10"/>
  <c r="AA443" i="10"/>
  <c r="J782" i="10"/>
  <c r="Q670" i="10"/>
  <c r="R670" i="10"/>
  <c r="N670" i="10"/>
  <c r="AC670" i="10" s="1"/>
  <c r="P670" i="10"/>
  <c r="AB280" i="10"/>
  <c r="AB399" i="10"/>
  <c r="AB275" i="10"/>
  <c r="Z429" i="10"/>
  <c r="AA429" i="10"/>
  <c r="N661" i="10"/>
  <c r="P661" i="10"/>
  <c r="J773" i="10"/>
  <c r="R661" i="10"/>
  <c r="Q661" i="10"/>
  <c r="S661" i="10" s="1"/>
  <c r="AJ768" i="10"/>
  <c r="AK768" i="10" s="1"/>
  <c r="AH768" i="10"/>
  <c r="AI768" i="10" s="1"/>
  <c r="M583" i="10"/>
  <c r="AD471" i="10"/>
  <c r="O499" i="10"/>
  <c r="AC499" i="10" s="1"/>
  <c r="X499" i="10"/>
  <c r="AE499" i="10"/>
  <c r="H611" i="10"/>
  <c r="I704" i="10"/>
  <c r="S704" i="10"/>
  <c r="N642" i="10"/>
  <c r="J754" i="10"/>
  <c r="P642" i="10"/>
  <c r="Q642" i="10"/>
  <c r="S642" i="10" s="1"/>
  <c r="R642" i="10"/>
  <c r="AJ779" i="10"/>
  <c r="AK779" i="10" s="1"/>
  <c r="AL779" i="10" s="1"/>
  <c r="AN779" i="10" s="1"/>
  <c r="AH779" i="10"/>
  <c r="AI779" i="10" s="1"/>
  <c r="S588" i="10"/>
  <c r="X724" i="10"/>
  <c r="AE724" i="10"/>
  <c r="O724" i="10"/>
  <c r="L582" i="10"/>
  <c r="AD470" i="10"/>
  <c r="L665" i="10"/>
  <c r="AD553" i="10"/>
  <c r="J771" i="10"/>
  <c r="N659" i="10"/>
  <c r="AC659" i="10" s="1"/>
  <c r="P659" i="10"/>
  <c r="Q659" i="10"/>
  <c r="R659" i="10"/>
  <c r="S659" i="10" s="1"/>
  <c r="I591" i="10"/>
  <c r="E703" i="10"/>
  <c r="S591" i="10"/>
  <c r="L624" i="10"/>
  <c r="AD512" i="10"/>
  <c r="I585" i="10"/>
  <c r="E697" i="10"/>
  <c r="S585" i="10"/>
  <c r="AB432" i="10"/>
  <c r="AD531" i="10"/>
  <c r="M643" i="10"/>
  <c r="L636" i="10"/>
  <c r="AD524" i="10"/>
  <c r="L604" i="10"/>
  <c r="AD492" i="10"/>
  <c r="AA535" i="10"/>
  <c r="Z535" i="10"/>
  <c r="M691" i="10"/>
  <c r="AD691" i="10" s="1"/>
  <c r="AD579" i="10"/>
  <c r="AF601" i="10"/>
  <c r="AG601" i="10" s="1"/>
  <c r="F713" i="10"/>
  <c r="AF713" i="10" s="1"/>
  <c r="AG713" i="10" s="1"/>
  <c r="AA370" i="10"/>
  <c r="Z370" i="10"/>
  <c r="S533" i="10"/>
  <c r="X672" i="10"/>
  <c r="H784" i="10"/>
  <c r="AE672" i="10"/>
  <c r="O672" i="10"/>
  <c r="AC672" i="10" s="1"/>
  <c r="N580" i="10"/>
  <c r="AC580" i="10" s="1"/>
  <c r="R580" i="10"/>
  <c r="Q580" i="10"/>
  <c r="J692" i="10"/>
  <c r="AL580" i="10"/>
  <c r="AN580" i="10" s="1"/>
  <c r="P580" i="10"/>
  <c r="I659" i="10"/>
  <c r="E771" i="10"/>
  <c r="S475" i="10"/>
  <c r="S496" i="10"/>
  <c r="I635" i="10"/>
  <c r="E747" i="10"/>
  <c r="I747" i="10" s="1"/>
  <c r="AJ754" i="10"/>
  <c r="AK754" i="10" s="1"/>
  <c r="AL754" i="10" s="1"/>
  <c r="AN754" i="10" s="1"/>
  <c r="AH754" i="10"/>
  <c r="AI754" i="10" s="1"/>
  <c r="AA472" i="10"/>
  <c r="Z472" i="10"/>
  <c r="E729" i="10"/>
  <c r="I617" i="10"/>
  <c r="AJ786" i="10"/>
  <c r="AK786" i="10" s="1"/>
  <c r="AH786" i="10"/>
  <c r="AI786" i="10"/>
  <c r="L646" i="10"/>
  <c r="AD534" i="10"/>
  <c r="L614" i="10"/>
  <c r="AD502" i="10"/>
  <c r="J729" i="10"/>
  <c r="R617" i="10"/>
  <c r="Q617" i="10"/>
  <c r="S617" i="10" s="1"/>
  <c r="N617" i="10"/>
  <c r="AC617" i="10" s="1"/>
  <c r="P617" i="10"/>
  <c r="I589" i="10"/>
  <c r="S589" i="10"/>
  <c r="E701" i="10"/>
  <c r="L632" i="10"/>
  <c r="AD520" i="10"/>
  <c r="Z511" i="10"/>
  <c r="AA511" i="10"/>
  <c r="AB511" i="10" s="1"/>
  <c r="AA544" i="10"/>
  <c r="Z544" i="10"/>
  <c r="M659" i="10"/>
  <c r="AD547" i="10"/>
  <c r="L740" i="10"/>
  <c r="AD740" i="10" s="1"/>
  <c r="AD628" i="10"/>
  <c r="AH640" i="10"/>
  <c r="AI640" i="10" s="1"/>
  <c r="G752" i="10"/>
  <c r="AJ640" i="10"/>
  <c r="AK640" i="10" s="1"/>
  <c r="AL640" i="10" s="1"/>
  <c r="AN640" i="10" s="1"/>
  <c r="G627" i="10"/>
  <c r="AJ515" i="10"/>
  <c r="AK515" i="10" s="1"/>
  <c r="AL515" i="10" s="1"/>
  <c r="AN515" i="10" s="1"/>
  <c r="AH515" i="10"/>
  <c r="AI515" i="10" s="1"/>
  <c r="AJ660" i="10"/>
  <c r="AK660" i="10" s="1"/>
  <c r="AL660" i="10" s="1"/>
  <c r="AN660" i="10" s="1"/>
  <c r="AH660" i="10"/>
  <c r="AI660" i="10" s="1"/>
  <c r="G772" i="10"/>
  <c r="L672" i="10"/>
  <c r="AD560" i="10"/>
  <c r="Z375" i="10"/>
  <c r="AA375" i="10"/>
  <c r="AB375" i="10" s="1"/>
  <c r="X504" i="10"/>
  <c r="H616" i="10"/>
  <c r="O504" i="10"/>
  <c r="AC504" i="10" s="1"/>
  <c r="AE504" i="10"/>
  <c r="AJ614" i="10"/>
  <c r="AK614" i="10" s="1"/>
  <c r="AL614" i="10" s="1"/>
  <c r="AN614" i="10" s="1"/>
  <c r="AI614" i="10"/>
  <c r="AH614" i="10"/>
  <c r="G726" i="10"/>
  <c r="Z502" i="10"/>
  <c r="AA502" i="10"/>
  <c r="AB502" i="10" s="1"/>
  <c r="AH766" i="10"/>
  <c r="AI766" i="10" s="1"/>
  <c r="AJ766" i="10"/>
  <c r="AK766" i="10" s="1"/>
  <c r="AF542" i="10"/>
  <c r="AG542" i="10" s="1"/>
  <c r="F654" i="10"/>
  <c r="X658" i="10"/>
  <c r="H770" i="10"/>
  <c r="AE658" i="10"/>
  <c r="O658" i="10"/>
  <c r="L650" i="10"/>
  <c r="AD538" i="10"/>
  <c r="AL669" i="10"/>
  <c r="AN669" i="10" s="1"/>
  <c r="R669" i="10"/>
  <c r="N669" i="10"/>
  <c r="Q669" i="10"/>
  <c r="J781" i="10"/>
  <c r="P669" i="10"/>
  <c r="I548" i="10"/>
  <c r="E660" i="10"/>
  <c r="S548" i="10"/>
  <c r="M588" i="10"/>
  <c r="AD476" i="10"/>
  <c r="L608" i="10"/>
  <c r="AD496" i="10"/>
  <c r="AE474" i="10"/>
  <c r="X474" i="10"/>
  <c r="H586" i="10"/>
  <c r="O474" i="10"/>
  <c r="AC474" i="10" s="1"/>
  <c r="AE691" i="10"/>
  <c r="O691" i="10"/>
  <c r="X691" i="10"/>
  <c r="L732" i="10"/>
  <c r="AD732" i="10" s="1"/>
  <c r="AD620" i="10"/>
  <c r="M655" i="10"/>
  <c r="AD543" i="10"/>
  <c r="AD563" i="10"/>
  <c r="L675" i="10"/>
  <c r="L622" i="10"/>
  <c r="AD510" i="10"/>
  <c r="Q697" i="10"/>
  <c r="R697" i="10"/>
  <c r="N697" i="10"/>
  <c r="P697" i="10"/>
  <c r="X623" i="10"/>
  <c r="H735" i="10"/>
  <c r="O623" i="10"/>
  <c r="AC623" i="10" s="1"/>
  <c r="AE623" i="10"/>
  <c r="I478" i="10"/>
  <c r="E590" i="10"/>
  <c r="S478" i="10"/>
  <c r="S619" i="10"/>
  <c r="AC484" i="10"/>
  <c r="AB382" i="10"/>
  <c r="AB436" i="10"/>
  <c r="AF668" i="10"/>
  <c r="AG668" i="10" s="1"/>
  <c r="F780" i="10"/>
  <c r="AF780" i="10" s="1"/>
  <c r="AG780" i="10" s="1"/>
  <c r="Z431" i="10"/>
  <c r="AA431" i="10"/>
  <c r="AJ773" i="10"/>
  <c r="AK773" i="10" s="1"/>
  <c r="AL773" i="10" s="1"/>
  <c r="AN773" i="10" s="1"/>
  <c r="AH773" i="10"/>
  <c r="AI773" i="10" s="1"/>
  <c r="I599" i="10"/>
  <c r="E711" i="10"/>
  <c r="I711" i="10" s="1"/>
  <c r="L658" i="10"/>
  <c r="AD546" i="10"/>
  <c r="AA392" i="10"/>
  <c r="Z392" i="10"/>
  <c r="O555" i="10"/>
  <c r="AC555" i="10" s="1"/>
  <c r="AE555" i="10"/>
  <c r="X555" i="10"/>
  <c r="H667" i="10"/>
  <c r="AF464" i="10"/>
  <c r="AG464" i="10" s="1"/>
  <c r="F576" i="10"/>
  <c r="AF650" i="10"/>
  <c r="AG650" i="10" s="1"/>
  <c r="F762" i="10"/>
  <c r="AF762" i="10" s="1"/>
  <c r="AG762" i="10" s="1"/>
  <c r="X541" i="10"/>
  <c r="H653" i="10"/>
  <c r="AE541" i="10"/>
  <c r="O541" i="10"/>
  <c r="AC541" i="10" s="1"/>
  <c r="G19" i="5"/>
  <c r="G21" i="5"/>
  <c r="G18" i="5"/>
  <c r="G16" i="5"/>
  <c r="G22" i="5" s="1"/>
  <c r="G20" i="5"/>
  <c r="L630" i="10"/>
  <c r="AD518" i="10"/>
  <c r="I608" i="10"/>
  <c r="E720" i="10"/>
  <c r="I720" i="10" s="1"/>
  <c r="L616" i="10"/>
  <c r="AD504" i="10"/>
  <c r="J744" i="10"/>
  <c r="R632" i="10"/>
  <c r="Q632" i="10"/>
  <c r="AL632" i="10"/>
  <c r="AN632" i="10" s="1"/>
  <c r="N632" i="10"/>
  <c r="P632" i="10"/>
  <c r="AF653" i="10"/>
  <c r="AG653" i="10" s="1"/>
  <c r="F765" i="10"/>
  <c r="AF765" i="10" s="1"/>
  <c r="AG765" i="10" s="1"/>
  <c r="L626" i="10"/>
  <c r="AD514" i="10"/>
  <c r="AF647" i="10"/>
  <c r="AG647" i="10" s="1"/>
  <c r="F759" i="10"/>
  <c r="AF759" i="10" s="1"/>
  <c r="AG759" i="10" s="1"/>
  <c r="AB376" i="10"/>
  <c r="AF581" i="10"/>
  <c r="AG581" i="10" s="1"/>
  <c r="F693" i="10"/>
  <c r="AF693" i="10" s="1"/>
  <c r="AG693" i="10" s="1"/>
  <c r="L654" i="10"/>
  <c r="AD542" i="10"/>
  <c r="I763" i="10"/>
  <c r="AA488" i="10"/>
  <c r="Z488" i="10"/>
  <c r="AH730" i="10"/>
  <c r="AI730" i="10" s="1"/>
  <c r="AJ730" i="10"/>
  <c r="AK730" i="10" s="1"/>
  <c r="AL730" i="10" s="1"/>
  <c r="AN730" i="10" s="1"/>
  <c r="H22" i="5"/>
  <c r="H44" i="5" s="1"/>
  <c r="H58" i="5" s="1"/>
  <c r="H87" i="5" s="1"/>
  <c r="S654" i="10"/>
  <c r="AB421" i="10"/>
  <c r="S620" i="10"/>
  <c r="S584" i="10"/>
  <c r="AL666" i="10"/>
  <c r="AN666" i="10" s="1"/>
  <c r="AB271" i="10"/>
  <c r="AB423" i="10"/>
  <c r="AF636" i="10"/>
  <c r="AG636" i="10" s="1"/>
  <c r="F748" i="10"/>
  <c r="AF748" i="10" s="1"/>
  <c r="AG748" i="10" s="1"/>
  <c r="L639" i="10"/>
  <c r="AD527" i="10"/>
  <c r="X543" i="10"/>
  <c r="H655" i="10"/>
  <c r="AE543" i="10"/>
  <c r="O543" i="10"/>
  <c r="AC543" i="10" s="1"/>
  <c r="N593" i="10"/>
  <c r="R593" i="10"/>
  <c r="P593" i="10"/>
  <c r="Q593" i="10"/>
  <c r="J705" i="10"/>
  <c r="AL593" i="10"/>
  <c r="AN593" i="10" s="1"/>
  <c r="AJ780" i="10"/>
  <c r="AK780" i="10" s="1"/>
  <c r="AH780" i="10"/>
  <c r="AI780" i="10"/>
  <c r="AJ729" i="10"/>
  <c r="AK729" i="10" s="1"/>
  <c r="AH729" i="10"/>
  <c r="AI729" i="10" s="1"/>
  <c r="O476" i="10"/>
  <c r="AC476" i="10" s="1"/>
  <c r="AE476" i="10"/>
  <c r="X476" i="10"/>
  <c r="H588" i="10"/>
  <c r="AE601" i="10"/>
  <c r="H713" i="10"/>
  <c r="O601" i="10"/>
  <c r="AC601" i="10" s="1"/>
  <c r="X601" i="10"/>
  <c r="AD554" i="10"/>
  <c r="L666" i="10"/>
  <c r="M706" i="10"/>
  <c r="AD706" i="10" s="1"/>
  <c r="AD594" i="10"/>
  <c r="AA420" i="10"/>
  <c r="Z420" i="10"/>
  <c r="AB420" i="10" s="1"/>
  <c r="AB365" i="10"/>
  <c r="S526" i="10"/>
  <c r="I625" i="10"/>
  <c r="E737" i="10"/>
  <c r="I737" i="10" s="1"/>
  <c r="AJ651" i="10"/>
  <c r="AK651" i="10" s="1"/>
  <c r="AL651" i="10" s="1"/>
  <c r="AN651" i="10" s="1"/>
  <c r="G763" i="10"/>
  <c r="AH651" i="10"/>
  <c r="AI651" i="10" s="1"/>
  <c r="S521" i="10"/>
  <c r="I583" i="10"/>
  <c r="E695" i="10"/>
  <c r="I695" i="10" s="1"/>
  <c r="X614" i="10"/>
  <c r="O614" i="10"/>
  <c r="AC614" i="10" s="1"/>
  <c r="H726" i="10"/>
  <c r="AE614" i="10"/>
  <c r="AB434" i="10"/>
  <c r="AF662" i="10"/>
  <c r="AG662" i="10" s="1"/>
  <c r="F774" i="10"/>
  <c r="AF774" i="10" s="1"/>
  <c r="AG774" i="10" s="1"/>
  <c r="X545" i="10"/>
  <c r="H657" i="10"/>
  <c r="AE545" i="10"/>
  <c r="O545" i="10"/>
  <c r="AC545" i="10" s="1"/>
  <c r="AF629" i="10"/>
  <c r="AG629" i="10" s="1"/>
  <c r="F741" i="10"/>
  <c r="AF741" i="10" s="1"/>
  <c r="AG741" i="10" s="1"/>
  <c r="AF500" i="10"/>
  <c r="AG500" i="10" s="1"/>
  <c r="F612" i="10"/>
  <c r="E733" i="10"/>
  <c r="S621" i="10"/>
  <c r="I621" i="10"/>
  <c r="AJ775" i="10"/>
  <c r="AK775" i="10" s="1"/>
  <c r="AL775" i="10" s="1"/>
  <c r="AN775" i="10" s="1"/>
  <c r="AH775" i="10"/>
  <c r="AI775" i="10" s="1"/>
  <c r="E736" i="10"/>
  <c r="I736" i="10" s="1"/>
  <c r="I624" i="10"/>
  <c r="M591" i="10"/>
  <c r="AD479" i="10"/>
  <c r="L606" i="10"/>
  <c r="AD494" i="10"/>
  <c r="Z546" i="10"/>
  <c r="AA546" i="10"/>
  <c r="AB252" i="10"/>
  <c r="AA387" i="10"/>
  <c r="Z387" i="10"/>
  <c r="AJ782" i="10"/>
  <c r="AK782" i="10" s="1"/>
  <c r="AL782" i="10" s="1"/>
  <c r="AN782" i="10" s="1"/>
  <c r="AH782" i="10"/>
  <c r="AI782" i="10" s="1"/>
  <c r="I597" i="10"/>
  <c r="E709" i="10"/>
  <c r="S597" i="10"/>
  <c r="AF505" i="10"/>
  <c r="AG505" i="10" s="1"/>
  <c r="F617" i="10"/>
  <c r="X526" i="10"/>
  <c r="H638" i="10"/>
  <c r="O526" i="10"/>
  <c r="AC526" i="10" s="1"/>
  <c r="AE526" i="10"/>
  <c r="AB331" i="10"/>
  <c r="AB390" i="10"/>
  <c r="R748" i="10"/>
  <c r="N748" i="10"/>
  <c r="Q748" i="10"/>
  <c r="P748" i="10"/>
  <c r="L634" i="10"/>
  <c r="AD522" i="10"/>
  <c r="L618" i="10"/>
  <c r="AD506" i="10"/>
  <c r="L602" i="10"/>
  <c r="AD490" i="10"/>
  <c r="P586" i="10"/>
  <c r="J698" i="10"/>
  <c r="Q586" i="10"/>
  <c r="N586" i="10"/>
  <c r="R586" i="10"/>
  <c r="AL586" i="10"/>
  <c r="AN586" i="10" s="1"/>
  <c r="F609" i="10"/>
  <c r="AF497" i="10"/>
  <c r="AG497" i="10" s="1"/>
  <c r="Z362" i="10"/>
  <c r="AA362" i="10"/>
  <c r="AA579" i="10"/>
  <c r="Z579" i="10"/>
  <c r="AB321" i="10"/>
  <c r="Z402" i="10"/>
  <c r="AA402" i="10"/>
  <c r="M663" i="10"/>
  <c r="AD551" i="10"/>
  <c r="P775" i="10"/>
  <c r="Q775" i="10"/>
  <c r="R775" i="10"/>
  <c r="N775" i="10"/>
  <c r="J707" i="10"/>
  <c r="AL707" i="10" s="1"/>
  <c r="AN707" i="10" s="1"/>
  <c r="Q595" i="10"/>
  <c r="R595" i="10"/>
  <c r="N595" i="10"/>
  <c r="P595" i="10"/>
  <c r="J774" i="10"/>
  <c r="P662" i="10"/>
  <c r="Q662" i="10"/>
  <c r="R662" i="10"/>
  <c r="N662" i="10"/>
  <c r="AC662" i="10" s="1"/>
  <c r="Q727" i="10"/>
  <c r="N727" i="10"/>
  <c r="AC727" i="10" s="1"/>
  <c r="P727" i="10"/>
  <c r="R727" i="10"/>
  <c r="AA560" i="10"/>
  <c r="Z560" i="10"/>
  <c r="AB308" i="10"/>
  <c r="O600" i="10"/>
  <c r="AC600" i="10" s="1"/>
  <c r="AE600" i="10"/>
  <c r="X600" i="10"/>
  <c r="H712" i="10"/>
  <c r="AD561" i="10"/>
  <c r="L673" i="10"/>
  <c r="J699" i="10"/>
  <c r="AL587" i="10"/>
  <c r="AN587" i="10" s="1"/>
  <c r="P587" i="10"/>
  <c r="N587" i="10"/>
  <c r="AC587" i="10" s="1"/>
  <c r="Q587" i="10"/>
  <c r="R587" i="10"/>
  <c r="AL697" i="10"/>
  <c r="AN697" i="10" s="1"/>
  <c r="AF634" i="10"/>
  <c r="AG634" i="10" s="1"/>
  <c r="F746" i="10"/>
  <c r="AF746" i="10" s="1"/>
  <c r="AG746" i="10" s="1"/>
  <c r="R751" i="10"/>
  <c r="N751" i="10"/>
  <c r="P751" i="10"/>
  <c r="Q751" i="10"/>
  <c r="L671" i="10"/>
  <c r="AD559" i="10"/>
  <c r="I663" i="10"/>
  <c r="S663" i="10"/>
  <c r="E775" i="10"/>
  <c r="I350" i="11"/>
  <c r="E412" i="11"/>
  <c r="I412" i="11" s="1"/>
  <c r="X355" i="11"/>
  <c r="AE355" i="11"/>
  <c r="H417" i="11"/>
  <c r="M314" i="11"/>
  <c r="M326" i="11"/>
  <c r="P264" i="11"/>
  <c r="AD264" i="11"/>
  <c r="X308" i="11"/>
  <c r="AE308" i="11"/>
  <c r="H370" i="11"/>
  <c r="I334" i="11"/>
  <c r="E396" i="11"/>
  <c r="I396" i="11" s="1"/>
  <c r="AA374" i="11"/>
  <c r="Z374" i="11"/>
  <c r="F42" i="18"/>
  <c r="X329" i="11"/>
  <c r="H391" i="11"/>
  <c r="AE329" i="11"/>
  <c r="AB211" i="11"/>
  <c r="AB241" i="11"/>
  <c r="Z433" i="11"/>
  <c r="AA433" i="11"/>
  <c r="N294" i="11"/>
  <c r="AC294" i="11" s="1"/>
  <c r="P294" i="11"/>
  <c r="Q294" i="11"/>
  <c r="S294" i="11" s="1"/>
  <c r="J356" i="11"/>
  <c r="R294" i="11"/>
  <c r="N280" i="11"/>
  <c r="AC280" i="11" s="1"/>
  <c r="P280" i="11"/>
  <c r="Q280" i="11"/>
  <c r="J342" i="11"/>
  <c r="R280" i="11"/>
  <c r="AA400" i="11"/>
  <c r="AB400" i="11" s="1"/>
  <c r="Z400" i="11"/>
  <c r="S417" i="11"/>
  <c r="AB332" i="11"/>
  <c r="M338" i="11"/>
  <c r="AD276" i="11"/>
  <c r="S433" i="11"/>
  <c r="M328" i="11"/>
  <c r="AD266" i="11"/>
  <c r="F352" i="11"/>
  <c r="AF290" i="11"/>
  <c r="AG290" i="11" s="1"/>
  <c r="I333" i="11"/>
  <c r="E395" i="11"/>
  <c r="I395" i="11" s="1"/>
  <c r="AF336" i="11"/>
  <c r="AG336" i="11" s="1"/>
  <c r="F398" i="11"/>
  <c r="AF398" i="11" s="1"/>
  <c r="AG398" i="11" s="1"/>
  <c r="Q275" i="11"/>
  <c r="J337" i="11"/>
  <c r="N275" i="11"/>
  <c r="AC275" i="11" s="1"/>
  <c r="P275" i="11"/>
  <c r="R275" i="11"/>
  <c r="S275" i="11" s="1"/>
  <c r="S213" i="11"/>
  <c r="L433" i="11"/>
  <c r="AD433" i="11" s="1"/>
  <c r="AD371" i="11"/>
  <c r="M340" i="11"/>
  <c r="AD278" i="11"/>
  <c r="AB145" i="11"/>
  <c r="Z343" i="11"/>
  <c r="AA343" i="11"/>
  <c r="AA416" i="11"/>
  <c r="AB416" i="11" s="1"/>
  <c r="Z416" i="11"/>
  <c r="AB148" i="11"/>
  <c r="L429" i="11"/>
  <c r="AD429" i="11" s="1"/>
  <c r="AD367" i="11"/>
  <c r="S274" i="11"/>
  <c r="AB429" i="11"/>
  <c r="S415" i="11"/>
  <c r="AF346" i="11"/>
  <c r="AG346" i="11" s="1"/>
  <c r="F408" i="11"/>
  <c r="AF408" i="11" s="1"/>
  <c r="AG408" i="11" s="1"/>
  <c r="I269" i="11"/>
  <c r="E331" i="11"/>
  <c r="Z303" i="11"/>
  <c r="AB303" i="11" s="1"/>
  <c r="AA303" i="11"/>
  <c r="S278" i="11"/>
  <c r="AF355" i="11"/>
  <c r="AG355" i="11" s="1"/>
  <c r="F417" i="11"/>
  <c r="AF417" i="11" s="1"/>
  <c r="AG417" i="11" s="1"/>
  <c r="AB412" i="11"/>
  <c r="AG252" i="11"/>
  <c r="Z207" i="11"/>
  <c r="AA207" i="11"/>
  <c r="I335" i="11"/>
  <c r="E397" i="11"/>
  <c r="I397" i="11" s="1"/>
  <c r="AB231" i="11"/>
  <c r="X272" i="11"/>
  <c r="H334" i="11"/>
  <c r="AE272" i="11"/>
  <c r="AA394" i="11"/>
  <c r="AB394" i="11" s="1"/>
  <c r="Z394" i="11"/>
  <c r="M334" i="11"/>
  <c r="AD272" i="11"/>
  <c r="R408" i="11"/>
  <c r="N408" i="11"/>
  <c r="AC408" i="11" s="1"/>
  <c r="P408" i="11"/>
  <c r="Q408" i="11"/>
  <c r="F332" i="11"/>
  <c r="AF270" i="11"/>
  <c r="AG270" i="11" s="1"/>
  <c r="E422" i="11"/>
  <c r="I422" i="11" s="1"/>
  <c r="I360" i="11"/>
  <c r="AA273" i="11"/>
  <c r="Z273" i="11"/>
  <c r="AA215" i="11"/>
  <c r="AB215" i="11" s="1"/>
  <c r="Z215" i="11"/>
  <c r="Z285" i="11"/>
  <c r="AA285" i="11"/>
  <c r="AB285" i="11" s="1"/>
  <c r="N336" i="11"/>
  <c r="AC336" i="11" s="1"/>
  <c r="P336" i="11"/>
  <c r="R336" i="11"/>
  <c r="Q336" i="11"/>
  <c r="S336" i="11" s="1"/>
  <c r="J398" i="11"/>
  <c r="R270" i="11"/>
  <c r="N270" i="11"/>
  <c r="AC270" i="11" s="1"/>
  <c r="P270" i="11"/>
  <c r="Q270" i="11"/>
  <c r="S270" i="11" s="1"/>
  <c r="J332" i="11"/>
  <c r="H326" i="11"/>
  <c r="X264" i="11"/>
  <c r="AE264" i="11"/>
  <c r="F69" i="18"/>
  <c r="AA267" i="11"/>
  <c r="Z267" i="11"/>
  <c r="AB267" i="11" s="1"/>
  <c r="S428" i="11"/>
  <c r="P348" i="11"/>
  <c r="R348" i="11"/>
  <c r="J410" i="11"/>
  <c r="Q348" i="11"/>
  <c r="S348" i="11" s="1"/>
  <c r="N348" i="11"/>
  <c r="AC348" i="11" s="1"/>
  <c r="N406" i="11"/>
  <c r="AC406" i="11" s="1"/>
  <c r="P406" i="11"/>
  <c r="Q406" i="11"/>
  <c r="S406" i="11" s="1"/>
  <c r="R406" i="11"/>
  <c r="AA293" i="11"/>
  <c r="Z293" i="11"/>
  <c r="P407" i="11"/>
  <c r="R407" i="11"/>
  <c r="N407" i="11"/>
  <c r="AC407" i="11" s="1"/>
  <c r="Q407" i="11"/>
  <c r="S407" i="11" s="1"/>
  <c r="Z274" i="11"/>
  <c r="AA274" i="11"/>
  <c r="AF364" i="11"/>
  <c r="AG364" i="11" s="1"/>
  <c r="F426" i="11"/>
  <c r="AF426" i="11" s="1"/>
  <c r="AG426" i="11" s="1"/>
  <c r="Z422" i="11"/>
  <c r="AA422" i="11"/>
  <c r="X304" i="11"/>
  <c r="AE304" i="11"/>
  <c r="H366" i="11"/>
  <c r="AF278" i="11"/>
  <c r="AG278" i="11" s="1"/>
  <c r="F340" i="11"/>
  <c r="L421" i="11"/>
  <c r="AD421" i="11" s="1"/>
  <c r="AD359" i="11"/>
  <c r="X335" i="11"/>
  <c r="AE335" i="11"/>
  <c r="H397" i="11"/>
  <c r="X277" i="11"/>
  <c r="AE277" i="11"/>
  <c r="H339" i="11"/>
  <c r="X337" i="11"/>
  <c r="AE337" i="11"/>
  <c r="H399" i="11"/>
  <c r="AB237" i="11"/>
  <c r="R363" i="11"/>
  <c r="N363" i="11"/>
  <c r="AC363" i="11" s="1"/>
  <c r="P363" i="11"/>
  <c r="J425" i="11"/>
  <c r="Q363" i="11"/>
  <c r="S363" i="11" s="1"/>
  <c r="S228" i="11"/>
  <c r="AB404" i="11"/>
  <c r="E349" i="11"/>
  <c r="I287" i="11"/>
  <c r="E362" i="11"/>
  <c r="I300" i="11"/>
  <c r="I277" i="11"/>
  <c r="E339" i="11"/>
  <c r="P252" i="11"/>
  <c r="AA246" i="11"/>
  <c r="AB246" i="11" s="1"/>
  <c r="Z246" i="11"/>
  <c r="R420" i="11"/>
  <c r="N420" i="11"/>
  <c r="AC420" i="11" s="1"/>
  <c r="P420" i="11"/>
  <c r="Q420" i="11"/>
  <c r="S420" i="11" s="1"/>
  <c r="AF264" i="11"/>
  <c r="AG264" i="11" s="1"/>
  <c r="F326" i="11"/>
  <c r="F330" i="11"/>
  <c r="AF268" i="11"/>
  <c r="AG268" i="11" s="1"/>
  <c r="X436" i="11"/>
  <c r="AE436" i="11"/>
  <c r="I264" i="11"/>
  <c r="I326" i="11" s="1"/>
  <c r="I265" i="11"/>
  <c r="E327" i="11"/>
  <c r="Z408" i="11"/>
  <c r="AA408" i="11"/>
  <c r="S346" i="11"/>
  <c r="X202" i="11"/>
  <c r="X265" i="11"/>
  <c r="H327" i="11"/>
  <c r="AE265" i="11"/>
  <c r="L425" i="11"/>
  <c r="AD425" i="11" s="1"/>
  <c r="AD363" i="11"/>
  <c r="G45" i="18"/>
  <c r="X426" i="11"/>
  <c r="AE426" i="11"/>
  <c r="AB437" i="11"/>
  <c r="X336" i="11"/>
  <c r="AE336" i="11"/>
  <c r="H398" i="11"/>
  <c r="AA275" i="11"/>
  <c r="Z275" i="11"/>
  <c r="X405" i="11"/>
  <c r="AE405" i="11"/>
  <c r="AF275" i="11"/>
  <c r="AG275" i="11" s="1"/>
  <c r="F337" i="11"/>
  <c r="AA299" i="11"/>
  <c r="AB299" i="11" s="1"/>
  <c r="Z299" i="11"/>
  <c r="M336" i="11"/>
  <c r="AD274" i="11"/>
  <c r="AB153" i="11"/>
  <c r="S344" i="11"/>
  <c r="M330" i="11"/>
  <c r="AD268" i="11"/>
  <c r="E353" i="11"/>
  <c r="I291" i="11"/>
  <c r="AB346" i="11"/>
  <c r="AA242" i="11"/>
  <c r="AB242" i="11" s="1"/>
  <c r="Z242" i="11"/>
  <c r="I276" i="11"/>
  <c r="E338" i="11"/>
  <c r="AA140" i="11"/>
  <c r="Q140" i="11" s="1"/>
  <c r="Z140" i="11"/>
  <c r="L417" i="11"/>
  <c r="AD417" i="11" s="1"/>
  <c r="AD355" i="11"/>
  <c r="M332" i="11"/>
  <c r="AD270" i="11"/>
  <c r="X347" i="11"/>
  <c r="AE347" i="11"/>
  <c r="H409" i="11"/>
  <c r="AB392" i="11"/>
  <c r="S301" i="11"/>
  <c r="E345" i="11"/>
  <c r="I283" i="11"/>
  <c r="J352" i="11"/>
  <c r="P290" i="11"/>
  <c r="Q290" i="11"/>
  <c r="R290" i="11"/>
  <c r="S290" i="11" s="1"/>
  <c r="N290" i="11"/>
  <c r="AC290" i="11" s="1"/>
  <c r="I295" i="11"/>
  <c r="E357" i="11"/>
  <c r="AB354" i="11"/>
  <c r="I329" i="11"/>
  <c r="E391" i="11"/>
  <c r="I391" i="11" s="1"/>
  <c r="X365" i="11"/>
  <c r="AE365" i="11"/>
  <c r="H427" i="11"/>
  <c r="P340" i="11"/>
  <c r="R340" i="11"/>
  <c r="J402" i="11"/>
  <c r="Q340" i="11"/>
  <c r="N340" i="11"/>
  <c r="AC340" i="11" s="1"/>
  <c r="S358" i="11"/>
  <c r="AB141" i="11"/>
  <c r="X269" i="11"/>
  <c r="AE269" i="11"/>
  <c r="H331" i="11"/>
  <c r="AB212" i="11"/>
  <c r="AB338" i="11"/>
  <c r="Z210" i="11"/>
  <c r="AA210" i="11"/>
  <c r="AB210" i="11" s="1"/>
  <c r="AF372" i="11"/>
  <c r="AG372" i="11" s="1"/>
  <c r="F434" i="11"/>
  <c r="AF434" i="11" s="1"/>
  <c r="AG434" i="11" s="1"/>
  <c r="AA203" i="11"/>
  <c r="Z203" i="11"/>
  <c r="X361" i="11"/>
  <c r="AE361" i="11"/>
  <c r="H423" i="11"/>
  <c r="Q268" i="11"/>
  <c r="R268" i="11"/>
  <c r="J330" i="11"/>
  <c r="N268" i="11"/>
  <c r="AC268" i="11" s="1"/>
  <c r="P268" i="11"/>
  <c r="J314" i="11"/>
  <c r="H62" i="18" s="1"/>
  <c r="G61" i="20" s="1"/>
  <c r="Z364" i="11"/>
  <c r="AA364" i="11"/>
  <c r="P340" i="10"/>
  <c r="F37" i="18" s="1"/>
  <c r="Q240" i="10"/>
  <c r="AF590" i="10"/>
  <c r="AG590" i="10" s="1"/>
  <c r="F702" i="10"/>
  <c r="AF702" i="10" s="1"/>
  <c r="AG702" i="10" s="1"/>
  <c r="Z562" i="10"/>
  <c r="AA562" i="10"/>
  <c r="Z648" i="10"/>
  <c r="AA648" i="10"/>
  <c r="X692" i="10"/>
  <c r="AE692" i="10"/>
  <c r="O692" i="10"/>
  <c r="AF667" i="10"/>
  <c r="AG667" i="10" s="1"/>
  <c r="F779" i="10"/>
  <c r="AF779" i="10" s="1"/>
  <c r="AG779" i="10" s="1"/>
  <c r="Q732" i="10"/>
  <c r="R732" i="10"/>
  <c r="N732" i="10"/>
  <c r="P732" i="10"/>
  <c r="X729" i="10"/>
  <c r="AE729" i="10"/>
  <c r="O729" i="10"/>
  <c r="Z491" i="10"/>
  <c r="AA491" i="10"/>
  <c r="AB491" i="10" s="1"/>
  <c r="AF530" i="10"/>
  <c r="AG530" i="10" s="1"/>
  <c r="F642" i="10"/>
  <c r="R606" i="10"/>
  <c r="P606" i="10"/>
  <c r="Q606" i="10"/>
  <c r="J718" i="10"/>
  <c r="N606" i="10"/>
  <c r="AL606" i="10"/>
  <c r="AN606" i="10" s="1"/>
  <c r="I636" i="10"/>
  <c r="S636" i="10"/>
  <c r="E748" i="10"/>
  <c r="Q640" i="10"/>
  <c r="J752" i="10"/>
  <c r="N640" i="10"/>
  <c r="P640" i="10"/>
  <c r="R640" i="10"/>
  <c r="I627" i="10"/>
  <c r="E739" i="10"/>
  <c r="S627" i="10"/>
  <c r="AH725" i="10"/>
  <c r="AI725" i="10" s="1"/>
  <c r="AJ725" i="10"/>
  <c r="AK725" i="10" s="1"/>
  <c r="AL725" i="10" s="1"/>
  <c r="AN725" i="10" s="1"/>
  <c r="AH746" i="10"/>
  <c r="AJ746" i="10"/>
  <c r="AK746" i="10" s="1"/>
  <c r="AL746" i="10" s="1"/>
  <c r="AN746" i="10" s="1"/>
  <c r="AI746" i="10"/>
  <c r="S784" i="10"/>
  <c r="I784" i="10"/>
  <c r="Z352" i="10"/>
  <c r="AA352" i="10"/>
  <c r="N724" i="10"/>
  <c r="AC724" i="10" s="1"/>
  <c r="R724" i="10"/>
  <c r="P724" i="10"/>
  <c r="Q724" i="10"/>
  <c r="S724" i="10" s="1"/>
  <c r="AA483" i="10"/>
  <c r="AB483" i="10" s="1"/>
  <c r="Z483" i="10"/>
  <c r="AJ738" i="10"/>
  <c r="AK738" i="10" s="1"/>
  <c r="AL738" i="10" s="1"/>
  <c r="AN738" i="10" s="1"/>
  <c r="AH738" i="10"/>
  <c r="AI738" i="10" s="1"/>
  <c r="P706" i="10"/>
  <c r="R706" i="10"/>
  <c r="N706" i="10"/>
  <c r="Q706" i="10"/>
  <c r="AL706" i="10"/>
  <c r="AN706" i="10" s="1"/>
  <c r="AN374" i="10"/>
  <c r="AN452" i="10" s="1"/>
  <c r="AL452" i="10" s="1"/>
  <c r="J21" i="1"/>
  <c r="AJ758" i="10"/>
  <c r="AK758" i="10" s="1"/>
  <c r="AL758" i="10" s="1"/>
  <c r="AN758" i="10" s="1"/>
  <c r="AH758" i="10"/>
  <c r="AI758" i="10" s="1"/>
  <c r="I21" i="5"/>
  <c r="I20" i="5"/>
  <c r="I18" i="5"/>
  <c r="I19" i="5"/>
  <c r="I16" i="5"/>
  <c r="AF534" i="10"/>
  <c r="AG534" i="10" s="1"/>
  <c r="F646" i="10"/>
  <c r="Z530" i="10"/>
  <c r="AA530" i="10"/>
  <c r="X609" i="10"/>
  <c r="H721" i="10"/>
  <c r="AE609" i="10"/>
  <c r="O609" i="10"/>
  <c r="P762" i="10"/>
  <c r="R762" i="10"/>
  <c r="Q762" i="10"/>
  <c r="N762" i="10"/>
  <c r="AL762" i="10"/>
  <c r="AN762" i="10" s="1"/>
  <c r="AJ657" i="10"/>
  <c r="AK657" i="10" s="1"/>
  <c r="AL657" i="10" s="1"/>
  <c r="AN657" i="10" s="1"/>
  <c r="G769" i="10"/>
  <c r="AH657" i="10"/>
  <c r="AI657" i="10" s="1"/>
  <c r="Z639" i="10"/>
  <c r="AA639" i="10"/>
  <c r="AB639" i="10" s="1"/>
  <c r="P695" i="10"/>
  <c r="Q695" i="10"/>
  <c r="N695" i="10"/>
  <c r="R695" i="10"/>
  <c r="M721" i="10"/>
  <c r="AD721" i="10" s="1"/>
  <c r="AD609" i="10"/>
  <c r="AA782" i="10"/>
  <c r="Z782" i="10"/>
  <c r="X485" i="10"/>
  <c r="H597" i="10"/>
  <c r="AE485" i="10"/>
  <c r="O485" i="10"/>
  <c r="AC485" i="10" s="1"/>
  <c r="I649" i="10"/>
  <c r="E761" i="10"/>
  <c r="X540" i="10"/>
  <c r="H652" i="10"/>
  <c r="AE540" i="10"/>
  <c r="O540" i="10"/>
  <c r="AC540" i="10" s="1"/>
  <c r="X582" i="10"/>
  <c r="H694" i="10"/>
  <c r="AE582" i="10"/>
  <c r="O582" i="10"/>
  <c r="AC582" i="10" s="1"/>
  <c r="X531" i="10"/>
  <c r="H643" i="10"/>
  <c r="AE531" i="10"/>
  <c r="O531" i="10"/>
  <c r="AC531" i="10" s="1"/>
  <c r="Z497" i="10"/>
  <c r="AA497" i="10"/>
  <c r="P765" i="10"/>
  <c r="Q765" i="10"/>
  <c r="R765" i="10"/>
  <c r="N765" i="10"/>
  <c r="AL765" i="10"/>
  <c r="AN765" i="10" s="1"/>
  <c r="M733" i="10"/>
  <c r="AD733" i="10" s="1"/>
  <c r="AD621" i="10"/>
  <c r="L696" i="10"/>
  <c r="AD696" i="10" s="1"/>
  <c r="AD584" i="10"/>
  <c r="AF586" i="10"/>
  <c r="AG586" i="10" s="1"/>
  <c r="F698" i="10"/>
  <c r="AF698" i="10" s="1"/>
  <c r="AG698" i="10" s="1"/>
  <c r="AF615" i="10"/>
  <c r="AG615" i="10" s="1"/>
  <c r="F727" i="10"/>
  <c r="AF727" i="10" s="1"/>
  <c r="AG727" i="10" s="1"/>
  <c r="X604" i="10"/>
  <c r="H716" i="10"/>
  <c r="AE604" i="10"/>
  <c r="O604" i="10"/>
  <c r="AC604" i="10" s="1"/>
  <c r="AB261" i="10"/>
  <c r="E577" i="10"/>
  <c r="I465" i="10"/>
  <c r="S465" i="10"/>
  <c r="S614" i="10"/>
  <c r="AB316" i="10"/>
  <c r="X481" i="10"/>
  <c r="H593" i="10"/>
  <c r="AE481" i="10"/>
  <c r="O481" i="10"/>
  <c r="AC481" i="10" s="1"/>
  <c r="X650" i="10"/>
  <c r="H762" i="10"/>
  <c r="AE650" i="10"/>
  <c r="O650" i="10"/>
  <c r="AC650" i="10" s="1"/>
  <c r="AF578" i="10"/>
  <c r="AG578" i="10" s="1"/>
  <c r="F690" i="10"/>
  <c r="AF690" i="10" s="1"/>
  <c r="AG690" i="10" s="1"/>
  <c r="AB427" i="10"/>
  <c r="AB255" i="10"/>
  <c r="AB522" i="10"/>
  <c r="X473" i="10"/>
  <c r="H585" i="10"/>
  <c r="AE473" i="10"/>
  <c r="O473" i="10"/>
  <c r="AC473" i="10" s="1"/>
  <c r="AB740" i="10"/>
  <c r="P649" i="10"/>
  <c r="R649" i="10"/>
  <c r="Q649" i="10"/>
  <c r="S649" i="10" s="1"/>
  <c r="N649" i="10"/>
  <c r="J761" i="10"/>
  <c r="Q759" i="10"/>
  <c r="R759" i="10"/>
  <c r="N759" i="10"/>
  <c r="P759" i="10"/>
  <c r="AA515" i="10"/>
  <c r="Z515" i="10"/>
  <c r="M735" i="10"/>
  <c r="AD735" i="10" s="1"/>
  <c r="AD623" i="10"/>
  <c r="M719" i="10"/>
  <c r="AD719" i="10" s="1"/>
  <c r="AD607" i="10"/>
  <c r="J602" i="10"/>
  <c r="N490" i="10"/>
  <c r="AC490" i="10" s="1"/>
  <c r="P490" i="10"/>
  <c r="Q490" i="10"/>
  <c r="R490" i="10"/>
  <c r="AL490" i="10"/>
  <c r="AN490" i="10" s="1"/>
  <c r="J786" i="10"/>
  <c r="Q674" i="10"/>
  <c r="N674" i="10"/>
  <c r="P674" i="10"/>
  <c r="R674" i="10"/>
  <c r="AL674" i="10"/>
  <c r="AN674" i="10" s="1"/>
  <c r="AF645" i="10"/>
  <c r="AG645" i="10" s="1"/>
  <c r="F757" i="10"/>
  <c r="AF757" i="10" s="1"/>
  <c r="AG757" i="10" s="1"/>
  <c r="Z445" i="10"/>
  <c r="AA445" i="10"/>
  <c r="Z469" i="10"/>
  <c r="AA469" i="10"/>
  <c r="AB469" i="10" s="1"/>
  <c r="X523" i="10"/>
  <c r="H635" i="10"/>
  <c r="AE523" i="10"/>
  <c r="O523" i="10"/>
  <c r="AC523" i="10" s="1"/>
  <c r="AB379" i="10"/>
  <c r="X598" i="10"/>
  <c r="H710" i="10"/>
  <c r="AE598" i="10"/>
  <c r="O598" i="10"/>
  <c r="AC668" i="10"/>
  <c r="AF628" i="10"/>
  <c r="AG628" i="10" s="1"/>
  <c r="F740" i="10"/>
  <c r="AF740" i="10" s="1"/>
  <c r="AG740" i="10" s="1"/>
  <c r="X624" i="10"/>
  <c r="H736" i="10"/>
  <c r="AE624" i="10"/>
  <c r="O624" i="10"/>
  <c r="AC624" i="10" s="1"/>
  <c r="S628" i="10"/>
  <c r="R740" i="10"/>
  <c r="N740" i="10"/>
  <c r="AC740" i="10" s="1"/>
  <c r="P740" i="10"/>
  <c r="Q740" i="10"/>
  <c r="X479" i="10"/>
  <c r="H591" i="10"/>
  <c r="AE479" i="10"/>
  <c r="O479" i="10"/>
  <c r="AC479" i="10" s="1"/>
  <c r="R719" i="10"/>
  <c r="Q719" i="10"/>
  <c r="N719" i="10"/>
  <c r="P719" i="10"/>
  <c r="AL719" i="10"/>
  <c r="AN719" i="10" s="1"/>
  <c r="I657" i="10"/>
  <c r="E769" i="10"/>
  <c r="S657" i="10"/>
  <c r="AF561" i="10"/>
  <c r="AG561" i="10" s="1"/>
  <c r="F673" i="10"/>
  <c r="Q766" i="10"/>
  <c r="R766" i="10"/>
  <c r="N766" i="10"/>
  <c r="P766" i="10"/>
  <c r="AL766" i="10"/>
  <c r="AN766" i="10" s="1"/>
  <c r="AB587" i="10"/>
  <c r="X695" i="10"/>
  <c r="AE695" i="10"/>
  <c r="O695" i="10"/>
  <c r="R731" i="10"/>
  <c r="P731" i="10"/>
  <c r="Q731" i="10"/>
  <c r="N731" i="10"/>
  <c r="AL731" i="10"/>
  <c r="AN731" i="10" s="1"/>
  <c r="S743" i="10"/>
  <c r="AB295" i="10"/>
  <c r="AA580" i="10"/>
  <c r="Z580" i="10"/>
  <c r="AA470" i="10"/>
  <c r="Z470" i="10"/>
  <c r="AA617" i="10"/>
  <c r="Z617" i="10"/>
  <c r="Z419" i="10"/>
  <c r="AA419" i="10"/>
  <c r="R696" i="10"/>
  <c r="P696" i="10"/>
  <c r="Q696" i="10"/>
  <c r="N696" i="10"/>
  <c r="AL696" i="10"/>
  <c r="AN696" i="10" s="1"/>
  <c r="AC494" i="10"/>
  <c r="R525" i="10"/>
  <c r="N525" i="10"/>
  <c r="AC525" i="10" s="1"/>
  <c r="Q525" i="10"/>
  <c r="J637" i="10"/>
  <c r="P525" i="10"/>
  <c r="AL525" i="10"/>
  <c r="AN525" i="10" s="1"/>
  <c r="S655" i="10"/>
  <c r="R596" i="10"/>
  <c r="N596" i="10"/>
  <c r="P596" i="10"/>
  <c r="J708" i="10"/>
  <c r="Q596" i="10"/>
  <c r="S596" i="10" s="1"/>
  <c r="AL596" i="10"/>
  <c r="AN596" i="10" s="1"/>
  <c r="R779" i="10"/>
  <c r="P779" i="10"/>
  <c r="Q779" i="10"/>
  <c r="N779" i="10"/>
  <c r="F763" i="10"/>
  <c r="AF763" i="10" s="1"/>
  <c r="AG763" i="10" s="1"/>
  <c r="AF651" i="10"/>
  <c r="AG651" i="10" s="1"/>
  <c r="AB333" i="10"/>
  <c r="AJ770" i="10"/>
  <c r="AK770" i="10" s="1"/>
  <c r="AH770" i="10"/>
  <c r="AI770" i="10" s="1"/>
  <c r="O452" i="10"/>
  <c r="AC352" i="10"/>
  <c r="P352" i="10"/>
  <c r="P452" i="10" s="1"/>
  <c r="M745" i="10"/>
  <c r="AD745" i="10" s="1"/>
  <c r="AD633" i="10"/>
  <c r="M717" i="10"/>
  <c r="AD717" i="10" s="1"/>
  <c r="AD605" i="10"/>
  <c r="N769" i="10"/>
  <c r="P769" i="10"/>
  <c r="Q769" i="10"/>
  <c r="R769" i="10"/>
  <c r="R694" i="10"/>
  <c r="N694" i="10"/>
  <c r="P694" i="10"/>
  <c r="Q694" i="10"/>
  <c r="AL694" i="10"/>
  <c r="AN694" i="10" s="1"/>
  <c r="M747" i="10"/>
  <c r="AD747" i="10" s="1"/>
  <c r="AD635" i="10"/>
  <c r="M731" i="10"/>
  <c r="AD731" i="10" s="1"/>
  <c r="AD619" i="10"/>
  <c r="M715" i="10"/>
  <c r="AD715" i="10" s="1"/>
  <c r="AD603" i="10"/>
  <c r="AB403" i="10"/>
  <c r="AB357" i="10"/>
  <c r="R486" i="10"/>
  <c r="Q486" i="10"/>
  <c r="N486" i="10"/>
  <c r="AC486" i="10" s="1"/>
  <c r="J598" i="10"/>
  <c r="P486" i="10"/>
  <c r="AL486" i="10"/>
  <c r="AN486" i="10" s="1"/>
  <c r="AB277" i="10"/>
  <c r="AJ724" i="10"/>
  <c r="AK724" i="10" s="1"/>
  <c r="AL724" i="10" s="1"/>
  <c r="AN724" i="10" s="1"/>
  <c r="AH724" i="10"/>
  <c r="AI724" i="10" s="1"/>
  <c r="F771" i="10"/>
  <c r="AF771" i="10" s="1"/>
  <c r="AG771" i="10" s="1"/>
  <c r="AF659" i="10"/>
  <c r="AG659" i="10" s="1"/>
  <c r="S653" i="10"/>
  <c r="S643" i="10"/>
  <c r="E755" i="10"/>
  <c r="I643" i="10"/>
  <c r="AA654" i="10"/>
  <c r="Z654" i="10"/>
  <c r="Z509" i="10"/>
  <c r="AA509" i="10"/>
  <c r="S664" i="10"/>
  <c r="I664" i="10"/>
  <c r="E776" i="10"/>
  <c r="X581" i="10"/>
  <c r="H693" i="10"/>
  <c r="AE581" i="10"/>
  <c r="O581" i="10"/>
  <c r="AC581" i="10" s="1"/>
  <c r="Z699" i="10"/>
  <c r="AA699" i="10"/>
  <c r="I778" i="10"/>
  <c r="AL695" i="10"/>
  <c r="AN695" i="10" s="1"/>
  <c r="X518" i="10"/>
  <c r="H630" i="10"/>
  <c r="AE518" i="10"/>
  <c r="O518" i="10"/>
  <c r="AC518" i="10" s="1"/>
  <c r="X534" i="10"/>
  <c r="H646" i="10"/>
  <c r="AE534" i="10"/>
  <c r="O534" i="10"/>
  <c r="AC534" i="10" s="1"/>
  <c r="Z492" i="10"/>
  <c r="AA492" i="10"/>
  <c r="R726" i="10"/>
  <c r="N726" i="10"/>
  <c r="P726" i="10"/>
  <c r="Q726" i="10"/>
  <c r="E637" i="10"/>
  <c r="I525" i="10"/>
  <c r="Z369" i="10"/>
  <c r="AA369" i="10"/>
  <c r="AA538" i="10"/>
  <c r="Z538" i="10"/>
  <c r="X495" i="10"/>
  <c r="H607" i="10"/>
  <c r="AE495" i="10"/>
  <c r="O495" i="10"/>
  <c r="AC495" i="10" s="1"/>
  <c r="X660" i="10"/>
  <c r="H772" i="10"/>
  <c r="AE660" i="10"/>
  <c r="O660" i="10"/>
  <c r="AC660" i="10" s="1"/>
  <c r="X519" i="10"/>
  <c r="H631" i="10"/>
  <c r="AE519" i="10"/>
  <c r="O519" i="10"/>
  <c r="AC519" i="10" s="1"/>
  <c r="S727" i="10"/>
  <c r="I727" i="10"/>
  <c r="X606" i="10"/>
  <c r="H718" i="10"/>
  <c r="AE606" i="10"/>
  <c r="O606" i="10"/>
  <c r="M690" i="10"/>
  <c r="AD690" i="10" s="1"/>
  <c r="AD578" i="10"/>
  <c r="Z771" i="10"/>
  <c r="AA771" i="10"/>
  <c r="Q736" i="10"/>
  <c r="R736" i="10"/>
  <c r="N736" i="10"/>
  <c r="P736" i="10"/>
  <c r="AL736" i="10"/>
  <c r="AN736" i="10" s="1"/>
  <c r="L692" i="10"/>
  <c r="AD692" i="10" s="1"/>
  <c r="AD580" i="10"/>
  <c r="P787" i="10"/>
  <c r="Q787" i="10"/>
  <c r="R787" i="10"/>
  <c r="N787" i="10"/>
  <c r="AL787" i="10"/>
  <c r="AN787" i="10" s="1"/>
  <c r="M725" i="10"/>
  <c r="AD725" i="10" s="1"/>
  <c r="AD613" i="10"/>
  <c r="X506" i="10"/>
  <c r="H618" i="10"/>
  <c r="AE506" i="10"/>
  <c r="O506" i="10"/>
  <c r="AC506" i="10" s="1"/>
  <c r="M590" i="10"/>
  <c r="AD478" i="10"/>
  <c r="M564" i="10"/>
  <c r="X501" i="10"/>
  <c r="H613" i="10"/>
  <c r="AE501" i="10"/>
  <c r="O501" i="10"/>
  <c r="AC501" i="10" s="1"/>
  <c r="X620" i="10"/>
  <c r="H732" i="10"/>
  <c r="AE620" i="10"/>
  <c r="O620" i="10"/>
  <c r="F750" i="10"/>
  <c r="AF750" i="10" s="1"/>
  <c r="AG750" i="10" s="1"/>
  <c r="AF638" i="10"/>
  <c r="AG638" i="10" s="1"/>
  <c r="Z486" i="10"/>
  <c r="AA486" i="10"/>
  <c r="AB486" i="10" s="1"/>
  <c r="I555" i="10"/>
  <c r="S555" i="10"/>
  <c r="E667" i="10"/>
  <c r="AA512" i="10"/>
  <c r="Z512" i="10"/>
  <c r="AD474" i="10"/>
  <c r="L586" i="10"/>
  <c r="R673" i="10"/>
  <c r="Q673" i="10"/>
  <c r="N673" i="10"/>
  <c r="J785" i="10"/>
  <c r="P673" i="10"/>
  <c r="AL673" i="10"/>
  <c r="AN673" i="10" s="1"/>
  <c r="M741" i="10"/>
  <c r="AD741" i="10" s="1"/>
  <c r="AD629" i="10"/>
  <c r="L707" i="10"/>
  <c r="AD707" i="10" s="1"/>
  <c r="AD595" i="10"/>
  <c r="Z367" i="10"/>
  <c r="AA367" i="10"/>
  <c r="AF635" i="10"/>
  <c r="AG635" i="10" s="1"/>
  <c r="F747" i="10"/>
  <c r="AF747" i="10" s="1"/>
  <c r="AG747" i="10" s="1"/>
  <c r="AF595" i="10"/>
  <c r="AG595" i="10" s="1"/>
  <c r="F707" i="10"/>
  <c r="AF707" i="10" s="1"/>
  <c r="AG707" i="10" s="1"/>
  <c r="AI671" i="10"/>
  <c r="AJ671" i="10"/>
  <c r="AK671" i="10" s="1"/>
  <c r="AL671" i="10" s="1"/>
  <c r="AN671" i="10" s="1"/>
  <c r="G783" i="10"/>
  <c r="AH671" i="10"/>
  <c r="X561" i="10"/>
  <c r="H673" i="10"/>
  <c r="AE561" i="10"/>
  <c r="O561" i="10"/>
  <c r="AC561" i="10" s="1"/>
  <c r="L564" i="10"/>
  <c r="X480" i="10"/>
  <c r="H592" i="10"/>
  <c r="AE480" i="10"/>
  <c r="O480" i="10"/>
  <c r="AC480" i="10" s="1"/>
  <c r="X746" i="10"/>
  <c r="AE746" i="10"/>
  <c r="O746" i="10"/>
  <c r="AC746" i="10" s="1"/>
  <c r="AC654" i="10"/>
  <c r="Z373" i="10"/>
  <c r="AA373" i="10"/>
  <c r="Z583" i="10"/>
  <c r="AA583" i="10"/>
  <c r="AB583" i="10" s="1"/>
  <c r="AA428" i="10"/>
  <c r="Z428" i="10"/>
  <c r="X625" i="10"/>
  <c r="H737" i="10"/>
  <c r="AE625" i="10"/>
  <c r="O625" i="10"/>
  <c r="AC625" i="10" s="1"/>
  <c r="AC620" i="10"/>
  <c r="X636" i="10"/>
  <c r="H748" i="10"/>
  <c r="AE636" i="10"/>
  <c r="O636" i="10"/>
  <c r="AC636" i="10" s="1"/>
  <c r="X780" i="10"/>
  <c r="AE780" i="10"/>
  <c r="O780" i="10"/>
  <c r="X651" i="10"/>
  <c r="H763" i="10"/>
  <c r="AE651" i="10"/>
  <c r="O651" i="10"/>
  <c r="AC651" i="10" s="1"/>
  <c r="X619" i="10"/>
  <c r="AE619" i="10"/>
  <c r="H731" i="10"/>
  <c r="O619" i="10"/>
  <c r="AC619" i="10" s="1"/>
  <c r="X632" i="10"/>
  <c r="AE632" i="10"/>
  <c r="H744" i="10"/>
  <c r="O632" i="10"/>
  <c r="AC632" i="10" s="1"/>
  <c r="S484" i="10"/>
  <c r="AJ778" i="10"/>
  <c r="AK778" i="10" s="1"/>
  <c r="AH778" i="10"/>
  <c r="AI778" i="10"/>
  <c r="AJ641" i="10"/>
  <c r="AK641" i="10" s="1"/>
  <c r="AL641" i="10" s="1"/>
  <c r="AN641" i="10" s="1"/>
  <c r="AH641" i="10"/>
  <c r="AI641" i="10" s="1"/>
  <c r="G753" i="10"/>
  <c r="AJ638" i="10"/>
  <c r="AK638" i="10" s="1"/>
  <c r="AL638" i="10" s="1"/>
  <c r="AN638" i="10" s="1"/>
  <c r="G750" i="10"/>
  <c r="AH638" i="10"/>
  <c r="AI638" i="10"/>
  <c r="X496" i="10"/>
  <c r="H608" i="10"/>
  <c r="AE496" i="10"/>
  <c r="O496" i="10"/>
  <c r="AC496" i="10" s="1"/>
  <c r="X775" i="10"/>
  <c r="AE775" i="10"/>
  <c r="O775" i="10"/>
  <c r="AC775" i="10" s="1"/>
  <c r="S374" i="10"/>
  <c r="AB412" i="10"/>
  <c r="F755" i="10"/>
  <c r="AF755" i="10" s="1"/>
  <c r="AG755" i="10" s="1"/>
  <c r="AF643" i="10"/>
  <c r="AG643" i="10" s="1"/>
  <c r="X641" i="10"/>
  <c r="H753" i="10"/>
  <c r="AE641" i="10"/>
  <c r="O641" i="10"/>
  <c r="AC641" i="10" s="1"/>
  <c r="X645" i="10"/>
  <c r="H757" i="10"/>
  <c r="AE645" i="10"/>
  <c r="O645" i="10"/>
  <c r="AH756" i="10"/>
  <c r="AI756" i="10" s="1"/>
  <c r="AJ756" i="10"/>
  <c r="AK756" i="10" s="1"/>
  <c r="AL756" i="10" s="1"/>
  <c r="AN756" i="10" s="1"/>
  <c r="AI704" i="10"/>
  <c r="AJ704" i="10"/>
  <c r="AK704" i="10" s="1"/>
  <c r="AL704" i="10" s="1"/>
  <c r="AN704" i="10" s="1"/>
  <c r="AH704" i="10"/>
  <c r="Z622" i="10"/>
  <c r="AA622" i="10"/>
  <c r="M737" i="10"/>
  <c r="AD737" i="10" s="1"/>
  <c r="AD625" i="10"/>
  <c r="AA394" i="10"/>
  <c r="Z394" i="10"/>
  <c r="X627" i="10"/>
  <c r="H739" i="10"/>
  <c r="AE627" i="10"/>
  <c r="O627" i="10"/>
  <c r="AC627" i="10" s="1"/>
  <c r="X557" i="10"/>
  <c r="H669" i="10"/>
  <c r="AE557" i="10"/>
  <c r="O557" i="10"/>
  <c r="AC557" i="10" s="1"/>
  <c r="M713" i="10"/>
  <c r="AD713" i="10" s="1"/>
  <c r="AD601" i="10"/>
  <c r="AB659" i="10"/>
  <c r="AF611" i="10"/>
  <c r="AG611" i="10" s="1"/>
  <c r="F723" i="10"/>
  <c r="AF723" i="10" s="1"/>
  <c r="AG723" i="10" s="1"/>
  <c r="S671" i="10"/>
  <c r="I671" i="10"/>
  <c r="E783" i="10"/>
  <c r="Z406" i="10"/>
  <c r="AA406" i="10"/>
  <c r="Z422" i="10"/>
  <c r="AA422" i="10"/>
  <c r="AB422" i="10" s="1"/>
  <c r="AB249" i="10"/>
  <c r="AB471" i="10"/>
  <c r="X766" i="10"/>
  <c r="AE766" i="10"/>
  <c r="O766" i="10"/>
  <c r="AB717" i="10"/>
  <c r="I650" i="10"/>
  <c r="E762" i="10"/>
  <c r="S650" i="10"/>
  <c r="AA383" i="10"/>
  <c r="Z383" i="10"/>
  <c r="AA548" i="10"/>
  <c r="Z548" i="10"/>
  <c r="X751" i="10"/>
  <c r="AE751" i="10"/>
  <c r="O751" i="10"/>
  <c r="AC751" i="10" s="1"/>
  <c r="Z749" i="10"/>
  <c r="AA749" i="10"/>
  <c r="Z407" i="10"/>
  <c r="AA407" i="10"/>
  <c r="AB407" i="10" s="1"/>
  <c r="AB610" i="10"/>
  <c r="L697" i="10"/>
  <c r="AD697" i="10" s="1"/>
  <c r="AD585" i="10"/>
  <c r="X734" i="10"/>
  <c r="AE734" i="10"/>
  <c r="O734" i="10"/>
  <c r="AA494" i="10"/>
  <c r="Z494" i="10"/>
  <c r="J622" i="10"/>
  <c r="Q510" i="10"/>
  <c r="N510" i="10"/>
  <c r="AC510" i="10" s="1"/>
  <c r="R510" i="10"/>
  <c r="P510" i="10"/>
  <c r="AL510" i="10"/>
  <c r="AN510" i="10" s="1"/>
  <c r="AB536" i="10"/>
  <c r="AB337" i="10"/>
  <c r="R747" i="10"/>
  <c r="P747" i="10"/>
  <c r="Q747" i="10"/>
  <c r="N747" i="10"/>
  <c r="AL747" i="10"/>
  <c r="AN747" i="10" s="1"/>
  <c r="N715" i="10"/>
  <c r="Q715" i="10"/>
  <c r="R715" i="10"/>
  <c r="P715" i="10"/>
  <c r="AL715" i="10"/>
  <c r="AN715" i="10" s="1"/>
  <c r="AA361" i="10"/>
  <c r="Z361" i="10"/>
  <c r="AB240" i="10"/>
  <c r="R240" i="10" s="1"/>
  <c r="R340" i="10" s="1"/>
  <c r="S675" i="10"/>
  <c r="Q783" i="10"/>
  <c r="R783" i="10"/>
  <c r="N783" i="10"/>
  <c r="P783" i="10"/>
  <c r="X621" i="10"/>
  <c r="H733" i="10"/>
  <c r="AE621" i="10"/>
  <c r="O621" i="10"/>
  <c r="AC621" i="10" s="1"/>
  <c r="M743" i="10"/>
  <c r="AD743" i="10" s="1"/>
  <c r="AD631" i="10"/>
  <c r="M727" i="10"/>
  <c r="AD727" i="10" s="1"/>
  <c r="AD615" i="10"/>
  <c r="M711" i="10"/>
  <c r="AD711" i="10" s="1"/>
  <c r="AD599" i="10"/>
  <c r="X674" i="10"/>
  <c r="H786" i="10"/>
  <c r="AE674" i="10"/>
  <c r="O674" i="10"/>
  <c r="Z722" i="10"/>
  <c r="AA722" i="10"/>
  <c r="AB722" i="10" s="1"/>
  <c r="S562" i="10"/>
  <c r="F720" i="10"/>
  <c r="AF720" i="10" s="1"/>
  <c r="AG720" i="10" s="1"/>
  <c r="AF608" i="10"/>
  <c r="AG608" i="10" s="1"/>
  <c r="R777" i="10"/>
  <c r="N777" i="10"/>
  <c r="P777" i="10"/>
  <c r="Q777" i="10"/>
  <c r="S665" i="10"/>
  <c r="Z389" i="10"/>
  <c r="AA389" i="10"/>
  <c r="AB389" i="10" s="1"/>
  <c r="Z508" i="10"/>
  <c r="AA508" i="10"/>
  <c r="AA411" i="10"/>
  <c r="Z411" i="10"/>
  <c r="R738" i="10"/>
  <c r="P738" i="10"/>
  <c r="Q738" i="10"/>
  <c r="N738" i="10"/>
  <c r="AF602" i="10"/>
  <c r="AG602" i="10" s="1"/>
  <c r="F714" i="10"/>
  <c r="AF714" i="10" s="1"/>
  <c r="AG714" i="10" s="1"/>
  <c r="S668" i="10"/>
  <c r="R780" i="10"/>
  <c r="Q780" i="10"/>
  <c r="N780" i="10"/>
  <c r="AC780" i="10" s="1"/>
  <c r="P780" i="10"/>
  <c r="AL780" i="10"/>
  <c r="AN780" i="10" s="1"/>
  <c r="AB310" i="10"/>
  <c r="S607" i="10"/>
  <c r="X760" i="10"/>
  <c r="AE760" i="10"/>
  <c r="O760" i="10"/>
  <c r="F731" i="10"/>
  <c r="AF731" i="10" s="1"/>
  <c r="AG731" i="10" s="1"/>
  <c r="AF619" i="10"/>
  <c r="AG619" i="10" s="1"/>
  <c r="Z449" i="10"/>
  <c r="AA449" i="10"/>
  <c r="L688" i="10"/>
  <c r="AD576" i="10"/>
  <c r="AA368" i="10"/>
  <c r="Z368" i="10"/>
  <c r="AA634" i="10"/>
  <c r="Z634" i="10"/>
  <c r="R776" i="10"/>
  <c r="N776" i="10"/>
  <c r="AC776" i="10" s="1"/>
  <c r="P776" i="10"/>
  <c r="Q776" i="10"/>
  <c r="AL776" i="10"/>
  <c r="AN776" i="10" s="1"/>
  <c r="Z513" i="10"/>
  <c r="AA513" i="10"/>
  <c r="AB272" i="10"/>
  <c r="AB551" i="10"/>
  <c r="R711" i="10"/>
  <c r="N711" i="10"/>
  <c r="P711" i="10"/>
  <c r="Q711" i="10"/>
  <c r="S711" i="10" s="1"/>
  <c r="AL711" i="10"/>
  <c r="AN711" i="10" s="1"/>
  <c r="AB510" i="10"/>
  <c r="AA524" i="10"/>
  <c r="Z524" i="10"/>
  <c r="Z668" i="10"/>
  <c r="AA668" i="10"/>
  <c r="X603" i="10"/>
  <c r="AE603" i="10"/>
  <c r="H715" i="10"/>
  <c r="O603" i="10"/>
  <c r="AC603" i="10" s="1"/>
  <c r="Z689" i="10"/>
  <c r="AA689" i="10"/>
  <c r="I669" i="10"/>
  <c r="E781" i="10"/>
  <c r="AJ620" i="10"/>
  <c r="AK620" i="10" s="1"/>
  <c r="AL620" i="10" s="1"/>
  <c r="AN620" i="10" s="1"/>
  <c r="G732" i="10"/>
  <c r="AH620" i="10"/>
  <c r="AI620" i="10" s="1"/>
  <c r="AA539" i="10"/>
  <c r="Z539" i="10"/>
  <c r="Z507" i="10"/>
  <c r="AA507" i="10"/>
  <c r="N767" i="10"/>
  <c r="Q767" i="10"/>
  <c r="R767" i="10"/>
  <c r="P767" i="10"/>
  <c r="AL767" i="10"/>
  <c r="AN767" i="10" s="1"/>
  <c r="Z520" i="10"/>
  <c r="AA520" i="10"/>
  <c r="AB520" i="10" s="1"/>
  <c r="R712" i="10"/>
  <c r="P712" i="10"/>
  <c r="Q712" i="10"/>
  <c r="N712" i="10"/>
  <c r="AL712" i="10"/>
  <c r="AN712" i="10" s="1"/>
  <c r="S528" i="10"/>
  <c r="J564" i="10"/>
  <c r="H61" i="18" s="1"/>
  <c r="AB577" i="10"/>
  <c r="O464" i="10"/>
  <c r="I576" i="10"/>
  <c r="X464" i="10"/>
  <c r="M729" i="10"/>
  <c r="AD729" i="10" s="1"/>
  <c r="AD617" i="10"/>
  <c r="AB426" i="10"/>
  <c r="M739" i="10"/>
  <c r="AD739" i="10" s="1"/>
  <c r="AD627" i="10"/>
  <c r="M723" i="10"/>
  <c r="AD723" i="10" s="1"/>
  <c r="AD611" i="10"/>
  <c r="AA384" i="10"/>
  <c r="Z384" i="10"/>
  <c r="AA663" i="10"/>
  <c r="Z663" i="10"/>
  <c r="X595" i="10"/>
  <c r="H707" i="10"/>
  <c r="AE595" i="10"/>
  <c r="O595" i="10"/>
  <c r="AI633" i="10"/>
  <c r="AJ633" i="10"/>
  <c r="AK633" i="10" s="1"/>
  <c r="AL633" i="10" s="1"/>
  <c r="AN633" i="10" s="1"/>
  <c r="G745" i="10"/>
  <c r="AH633" i="10"/>
  <c r="AI628" i="10"/>
  <c r="AJ628" i="10"/>
  <c r="AK628" i="10" s="1"/>
  <c r="AL628" i="10" s="1"/>
  <c r="AN628" i="10" s="1"/>
  <c r="G740" i="10"/>
  <c r="AH628" i="10"/>
  <c r="AC374" i="10"/>
  <c r="N452" i="10"/>
  <c r="AB778" i="10"/>
  <c r="AF582" i="10"/>
  <c r="AG582" i="10" s="1"/>
  <c r="F694" i="10"/>
  <c r="AF694" i="10" s="1"/>
  <c r="AG694" i="10" s="1"/>
  <c r="S735" i="10"/>
  <c r="Z529" i="10"/>
  <c r="AA529" i="10"/>
  <c r="AA533" i="10"/>
  <c r="Z533" i="10"/>
  <c r="AF660" i="10"/>
  <c r="AG660" i="10" s="1"/>
  <c r="F772" i="10"/>
  <c r="AF772" i="10" s="1"/>
  <c r="AG772" i="10" s="1"/>
  <c r="X642" i="10"/>
  <c r="H754" i="10"/>
  <c r="AE642" i="10"/>
  <c r="O642" i="10"/>
  <c r="P159" i="9"/>
  <c r="J186" i="9"/>
  <c r="Q159" i="9"/>
  <c r="R159" i="9"/>
  <c r="N159" i="9"/>
  <c r="AC159" i="9" s="1"/>
  <c r="AA109" i="9"/>
  <c r="AB109" i="9" s="1"/>
  <c r="Z109" i="9"/>
  <c r="P165" i="9"/>
  <c r="Q165" i="9"/>
  <c r="R165" i="9"/>
  <c r="N165" i="9"/>
  <c r="AC165" i="9" s="1"/>
  <c r="J192" i="9"/>
  <c r="Z137" i="9"/>
  <c r="AA137" i="9"/>
  <c r="L186" i="9"/>
  <c r="AD186" i="9" s="1"/>
  <c r="AD159" i="9"/>
  <c r="Z104" i="9"/>
  <c r="AA104" i="9"/>
  <c r="AB104" i="9" s="1"/>
  <c r="M185" i="9"/>
  <c r="AD185" i="9" s="1"/>
  <c r="AD158" i="9"/>
  <c r="L156" i="9"/>
  <c r="AD129" i="9"/>
  <c r="M189" i="9"/>
  <c r="AD189" i="9" s="1"/>
  <c r="AD162" i="9"/>
  <c r="AB71" i="9"/>
  <c r="AA103" i="9"/>
  <c r="AB103" i="9" s="1"/>
  <c r="Z103" i="9"/>
  <c r="X156" i="9"/>
  <c r="AE156" i="9"/>
  <c r="H183" i="9"/>
  <c r="Z105" i="9"/>
  <c r="AB105" i="9" s="1"/>
  <c r="AA105" i="9"/>
  <c r="AA101" i="9"/>
  <c r="Z101" i="9"/>
  <c r="AB127" i="9"/>
  <c r="E185" i="9"/>
  <c r="I158" i="9"/>
  <c r="S158" i="9"/>
  <c r="N151" i="9"/>
  <c r="J178" i="9"/>
  <c r="Z98" i="9"/>
  <c r="AA98" i="9"/>
  <c r="AB98" i="9" s="1"/>
  <c r="X131" i="9"/>
  <c r="H158" i="9"/>
  <c r="AE131" i="9"/>
  <c r="L182" i="9"/>
  <c r="AD182" i="9" s="1"/>
  <c r="AD155" i="9"/>
  <c r="S180" i="9"/>
  <c r="I180" i="9"/>
  <c r="N137" i="9"/>
  <c r="AC137" i="9" s="1"/>
  <c r="J164" i="9"/>
  <c r="P137" i="9"/>
  <c r="R137" i="9"/>
  <c r="Q137" i="9"/>
  <c r="S161" i="9"/>
  <c r="I161" i="9"/>
  <c r="E188" i="9"/>
  <c r="L160" i="9"/>
  <c r="AD133" i="9"/>
  <c r="X189" i="9"/>
  <c r="AE189" i="9"/>
  <c r="X134" i="9"/>
  <c r="H161" i="9"/>
  <c r="AE134" i="9"/>
  <c r="AB78" i="9"/>
  <c r="AB80" i="9"/>
  <c r="N161" i="9"/>
  <c r="AC161" i="9" s="1"/>
  <c r="J188" i="9"/>
  <c r="R161" i="9"/>
  <c r="P161" i="9"/>
  <c r="Q161" i="9"/>
  <c r="Q187" i="9"/>
  <c r="N187" i="9"/>
  <c r="AC187" i="9" s="1"/>
  <c r="P187" i="9"/>
  <c r="R187" i="9"/>
  <c r="F159" i="9"/>
  <c r="AF132" i="9"/>
  <c r="AG132" i="9" s="1"/>
  <c r="X160" i="9"/>
  <c r="H187" i="9"/>
  <c r="AE160" i="9"/>
  <c r="P163" i="9"/>
  <c r="N163" i="9"/>
  <c r="AC163" i="9" s="1"/>
  <c r="J190" i="9"/>
  <c r="R163" i="9"/>
  <c r="Q163" i="9"/>
  <c r="AF124" i="9"/>
  <c r="AG124" i="9" s="1"/>
  <c r="F151" i="9"/>
  <c r="X128" i="9"/>
  <c r="H155" i="9"/>
  <c r="AE128" i="9"/>
  <c r="N155" i="9"/>
  <c r="AC155" i="9" s="1"/>
  <c r="J182" i="9"/>
  <c r="Q155" i="9"/>
  <c r="P155" i="9"/>
  <c r="R155" i="9"/>
  <c r="AC124" i="9"/>
  <c r="P157" i="9"/>
  <c r="N157" i="9"/>
  <c r="AC157" i="9" s="1"/>
  <c r="J184" i="9"/>
  <c r="R157" i="9"/>
  <c r="Q157" i="9"/>
  <c r="L151" i="9"/>
  <c r="P151" i="9" s="1"/>
  <c r="L139" i="9"/>
  <c r="AD124" i="9"/>
  <c r="AG112" i="9"/>
  <c r="L177" i="21" s="1"/>
  <c r="L161" i="21" s="1"/>
  <c r="G57" i="20" s="1"/>
  <c r="I151" i="9"/>
  <c r="X124" i="9"/>
  <c r="L163" i="9"/>
  <c r="AD136" i="9"/>
  <c r="AA129" i="9"/>
  <c r="AB129" i="9" s="1"/>
  <c r="Z129" i="9"/>
  <c r="X181" i="9"/>
  <c r="AE181" i="9"/>
  <c r="M181" i="9"/>
  <c r="AD181" i="9" s="1"/>
  <c r="AD154" i="9"/>
  <c r="H63" i="18"/>
  <c r="H43" i="18"/>
  <c r="M178" i="9"/>
  <c r="M166" i="9"/>
  <c r="X125" i="9"/>
  <c r="H152" i="9"/>
  <c r="AE125" i="9"/>
  <c r="S133" i="9"/>
  <c r="I133" i="9"/>
  <c r="E160" i="9"/>
  <c r="L152" i="9"/>
  <c r="AD125" i="9"/>
  <c r="Z162" i="9"/>
  <c r="AA162" i="9"/>
  <c r="AB162" i="9" s="1"/>
  <c r="Z107" i="9"/>
  <c r="AA107" i="9"/>
  <c r="X126" i="9"/>
  <c r="H153" i="9"/>
  <c r="AE126" i="9"/>
  <c r="R129" i="9"/>
  <c r="J156" i="9"/>
  <c r="N129" i="9"/>
  <c r="AC129" i="9" s="1"/>
  <c r="P129" i="9"/>
  <c r="Q129" i="9"/>
  <c r="L164" i="9"/>
  <c r="AD137" i="9"/>
  <c r="S163" i="9"/>
  <c r="I163" i="9"/>
  <c r="E190" i="9"/>
  <c r="F162" i="9"/>
  <c r="AF135" i="9"/>
  <c r="AG135" i="9" s="1"/>
  <c r="Q43" i="9"/>
  <c r="AB43" i="9"/>
  <c r="R43" i="9" s="1"/>
  <c r="R58" i="9" s="1"/>
  <c r="F154" i="9"/>
  <c r="AF127" i="9"/>
  <c r="AG127" i="9" s="1"/>
  <c r="X130" i="9"/>
  <c r="H157" i="9"/>
  <c r="AE130" i="9"/>
  <c r="Q85" i="9"/>
  <c r="P181" i="9"/>
  <c r="Q181" i="9"/>
  <c r="R181" i="9"/>
  <c r="N181" i="9"/>
  <c r="AC181" i="9" s="1"/>
  <c r="AF158" i="9"/>
  <c r="AG158" i="9" s="1"/>
  <c r="F185" i="9"/>
  <c r="AF185" i="9" s="1"/>
  <c r="AG185" i="9" s="1"/>
  <c r="Z138" i="9"/>
  <c r="AA138" i="9"/>
  <c r="E165" i="9"/>
  <c r="I138" i="9"/>
  <c r="S138" i="9"/>
  <c r="AA97" i="9"/>
  <c r="Z97" i="9"/>
  <c r="X112" i="9"/>
  <c r="H163" i="9"/>
  <c r="X136" i="9"/>
  <c r="AE136" i="9"/>
  <c r="AA154" i="9"/>
  <c r="AB154" i="9" s="1"/>
  <c r="Z154" i="9"/>
  <c r="X164" i="9"/>
  <c r="H191" i="9"/>
  <c r="AE164" i="9"/>
  <c r="X132" i="9"/>
  <c r="H159" i="9"/>
  <c r="AE132" i="9"/>
  <c r="I186" i="9"/>
  <c r="S186" i="9"/>
  <c r="S162" i="9"/>
  <c r="E189" i="9"/>
  <c r="I162" i="9"/>
  <c r="P124" i="9"/>
  <c r="AB70" i="9"/>
  <c r="R70" i="9" s="1"/>
  <c r="R85" i="9" s="1"/>
  <c r="AB111" i="9"/>
  <c r="Q135" i="9"/>
  <c r="R135" i="9"/>
  <c r="P135" i="9"/>
  <c r="J162" i="9"/>
  <c r="N135" i="9"/>
  <c r="AC135" i="9" s="1"/>
  <c r="AB76" i="9"/>
  <c r="AA99" i="9"/>
  <c r="Z99" i="9"/>
  <c r="H192" i="9"/>
  <c r="AE165" i="9"/>
  <c r="X165" i="9"/>
  <c r="AB102" i="9"/>
  <c r="AA133" i="9"/>
  <c r="Z133" i="9"/>
  <c r="P179" i="9"/>
  <c r="Q179" i="9"/>
  <c r="N179" i="9"/>
  <c r="AC179" i="9" s="1"/>
  <c r="R179" i="9"/>
  <c r="I181" i="9"/>
  <c r="S181" i="9"/>
  <c r="I166" i="21"/>
  <c r="I44" i="21"/>
  <c r="G59" i="20"/>
  <c r="J151" i="21"/>
  <c r="I151" i="21"/>
  <c r="J167" i="21"/>
  <c r="E75" i="4"/>
  <c r="D76" i="4"/>
  <c r="F76" i="4" s="1"/>
  <c r="K236" i="5"/>
  <c r="J236" i="5"/>
  <c r="I206" i="5"/>
  <c r="I236" i="5"/>
  <c r="M769" i="10" l="1"/>
  <c r="AD769" i="10" s="1"/>
  <c r="AD657" i="10"/>
  <c r="P579" i="10"/>
  <c r="N579" i="10"/>
  <c r="AC579" i="10" s="1"/>
  <c r="AL579" i="10"/>
  <c r="AN579" i="10" s="1"/>
  <c r="R579" i="10"/>
  <c r="J691" i="10"/>
  <c r="Q579" i="10"/>
  <c r="L753" i="10"/>
  <c r="AD753" i="10" s="1"/>
  <c r="AD641" i="10"/>
  <c r="L752" i="10"/>
  <c r="AD752" i="10" s="1"/>
  <c r="AD640" i="10"/>
  <c r="Z521" i="10"/>
  <c r="AA521" i="10"/>
  <c r="AB521" i="10" s="1"/>
  <c r="H773" i="10"/>
  <c r="AE661" i="10"/>
  <c r="X661" i="10"/>
  <c r="O661" i="10"/>
  <c r="AC661" i="10" s="1"/>
  <c r="AB512" i="10"/>
  <c r="O649" i="10"/>
  <c r="X649" i="10"/>
  <c r="H761" i="10"/>
  <c r="AE649" i="10"/>
  <c r="AE640" i="10"/>
  <c r="O640" i="10"/>
  <c r="AC640" i="10" s="1"/>
  <c r="X640" i="10"/>
  <c r="H752" i="10"/>
  <c r="AH689" i="10"/>
  <c r="AI689" i="10" s="1"/>
  <c r="AJ689" i="10"/>
  <c r="AK689" i="10" s="1"/>
  <c r="AL689" i="10" s="1"/>
  <c r="AN689" i="10" s="1"/>
  <c r="AC642" i="10"/>
  <c r="AB533" i="10"/>
  <c r="AB539" i="10"/>
  <c r="S669" i="10"/>
  <c r="AB370" i="10"/>
  <c r="AL768" i="10"/>
  <c r="AN768" i="10" s="1"/>
  <c r="AB429" i="10"/>
  <c r="AL757" i="10"/>
  <c r="AN757" i="10" s="1"/>
  <c r="AB405" i="10"/>
  <c r="AB477" i="10"/>
  <c r="S609" i="10"/>
  <c r="L676" i="10"/>
  <c r="S645" i="10"/>
  <c r="J770" i="10"/>
  <c r="P658" i="10"/>
  <c r="Q658" i="10"/>
  <c r="S658" i="10" s="1"/>
  <c r="N658" i="10"/>
  <c r="AC658" i="10" s="1"/>
  <c r="R658" i="10"/>
  <c r="AA563" i="10"/>
  <c r="Z563" i="10"/>
  <c r="S467" i="10"/>
  <c r="AB416" i="10"/>
  <c r="AB378" i="10"/>
  <c r="AL658" i="10"/>
  <c r="AN658" i="10" s="1"/>
  <c r="AA478" i="10"/>
  <c r="Z478" i="10"/>
  <c r="AD649" i="10"/>
  <c r="L761" i="10"/>
  <c r="AD761" i="10" s="1"/>
  <c r="AE690" i="10"/>
  <c r="X690" i="10"/>
  <c r="O690" i="10"/>
  <c r="AC690" i="10" s="1"/>
  <c r="AB451" i="10"/>
  <c r="AA537" i="10"/>
  <c r="AB537" i="10" s="1"/>
  <c r="Z537" i="10"/>
  <c r="L699" i="10"/>
  <c r="AD699" i="10" s="1"/>
  <c r="AD587" i="10"/>
  <c r="AJ709" i="10"/>
  <c r="AK709" i="10" s="1"/>
  <c r="AL709" i="10" s="1"/>
  <c r="AN709" i="10" s="1"/>
  <c r="AH709" i="10"/>
  <c r="AI709" i="10" s="1"/>
  <c r="L776" i="10"/>
  <c r="AD776" i="10" s="1"/>
  <c r="AD664" i="10"/>
  <c r="Z549" i="10"/>
  <c r="AA549" i="10"/>
  <c r="S630" i="10"/>
  <c r="X774" i="10"/>
  <c r="AE774" i="10"/>
  <c r="O774" i="10"/>
  <c r="Z553" i="10"/>
  <c r="AA553" i="10"/>
  <c r="AJ759" i="10"/>
  <c r="AK759" i="10" s="1"/>
  <c r="AL759" i="10" s="1"/>
  <c r="AN759" i="10" s="1"/>
  <c r="AH759" i="10"/>
  <c r="AI759" i="10" s="1"/>
  <c r="Q768" i="10"/>
  <c r="R768" i="10"/>
  <c r="N768" i="10"/>
  <c r="P768" i="10"/>
  <c r="Z559" i="10"/>
  <c r="AA559" i="10"/>
  <c r="N703" i="10"/>
  <c r="AL703" i="10"/>
  <c r="AN703" i="10" s="1"/>
  <c r="R703" i="10"/>
  <c r="S703" i="10" s="1"/>
  <c r="P703" i="10"/>
  <c r="Q703" i="10"/>
  <c r="AA490" i="10"/>
  <c r="Z490" i="10"/>
  <c r="AB490" i="10" s="1"/>
  <c r="Q763" i="10"/>
  <c r="N763" i="10"/>
  <c r="P763" i="10"/>
  <c r="R763" i="10"/>
  <c r="S747" i="10"/>
  <c r="AL770" i="10"/>
  <c r="AN770" i="10" s="1"/>
  <c r="I22" i="5"/>
  <c r="J211" i="5" s="1"/>
  <c r="J223" i="5" s="1"/>
  <c r="J237" i="5" s="1"/>
  <c r="AG564" i="10"/>
  <c r="AL729" i="10"/>
  <c r="AN729" i="10" s="1"/>
  <c r="AE675" i="10"/>
  <c r="O675" i="10"/>
  <c r="AC675" i="10" s="1"/>
  <c r="H787" i="10"/>
  <c r="X675" i="10"/>
  <c r="Z662" i="10"/>
  <c r="AA662" i="10"/>
  <c r="AB662" i="10" s="1"/>
  <c r="AH748" i="10"/>
  <c r="AI748" i="10" s="1"/>
  <c r="AJ748" i="10"/>
  <c r="AK748" i="10" s="1"/>
  <c r="AL748" i="10" s="1"/>
  <c r="AN748" i="10" s="1"/>
  <c r="M756" i="10"/>
  <c r="AD756" i="10" s="1"/>
  <c r="AD644" i="10"/>
  <c r="O590" i="10"/>
  <c r="AC590" i="10" s="1"/>
  <c r="H702" i="10"/>
  <c r="X590" i="10"/>
  <c r="AE590" i="10"/>
  <c r="Z578" i="10"/>
  <c r="AA578" i="10"/>
  <c r="K21" i="1"/>
  <c r="K16" i="5" s="1"/>
  <c r="AL778" i="10"/>
  <c r="AN778" i="10" s="1"/>
  <c r="AB529" i="10"/>
  <c r="AC595" i="10"/>
  <c r="AB507" i="10"/>
  <c r="AB771" i="10"/>
  <c r="AB369" i="10"/>
  <c r="AB492" i="10"/>
  <c r="AB445" i="10"/>
  <c r="S674" i="10"/>
  <c r="S490" i="10"/>
  <c r="AC649" i="10"/>
  <c r="S737" i="10"/>
  <c r="AB497" i="10"/>
  <c r="AB362" i="10"/>
  <c r="AB546" i="10"/>
  <c r="S593" i="10"/>
  <c r="AB431" i="10"/>
  <c r="AB535" i="10"/>
  <c r="S608" i="10"/>
  <c r="AB441" i="10"/>
  <c r="X665" i="10"/>
  <c r="AE665" i="10"/>
  <c r="H777" i="10"/>
  <c r="O665" i="10"/>
  <c r="AC665" i="10" s="1"/>
  <c r="R760" i="10"/>
  <c r="Q760" i="10"/>
  <c r="N760" i="10"/>
  <c r="AC760" i="10" s="1"/>
  <c r="P760" i="10"/>
  <c r="AL760" i="10"/>
  <c r="AN760" i="10" s="1"/>
  <c r="AH717" i="10"/>
  <c r="AI717" i="10" s="1"/>
  <c r="AJ717" i="10"/>
  <c r="AK717" i="10" s="1"/>
  <c r="AL717" i="10" s="1"/>
  <c r="AN717" i="10" s="1"/>
  <c r="H745" i="10"/>
  <c r="AE633" i="10"/>
  <c r="X633" i="10"/>
  <c r="O633" i="10"/>
  <c r="AC633" i="10" s="1"/>
  <c r="AE671" i="10"/>
  <c r="H783" i="10"/>
  <c r="O671" i="10"/>
  <c r="AC671" i="10" s="1"/>
  <c r="X671" i="10"/>
  <c r="P728" i="10"/>
  <c r="Q728" i="10"/>
  <c r="R728" i="10"/>
  <c r="N728" i="10"/>
  <c r="AL728" i="10"/>
  <c r="AN728" i="10" s="1"/>
  <c r="AB437" i="10"/>
  <c r="AE602" i="10"/>
  <c r="O602" i="10"/>
  <c r="X602" i="10"/>
  <c r="H714" i="10"/>
  <c r="Z528" i="10"/>
  <c r="AA528" i="10"/>
  <c r="AB409" i="10"/>
  <c r="AB366" i="10"/>
  <c r="R742" i="10"/>
  <c r="AL742" i="10"/>
  <c r="AN742" i="10" s="1"/>
  <c r="Q742" i="10"/>
  <c r="P742" i="10"/>
  <c r="N742" i="10"/>
  <c r="AD656" i="10"/>
  <c r="L768" i="10"/>
  <c r="AD768" i="10" s="1"/>
  <c r="I44" i="5"/>
  <c r="I58" i="5" s="1"/>
  <c r="I87" i="5" s="1"/>
  <c r="I181" i="5"/>
  <c r="I193" i="5" s="1"/>
  <c r="I207" i="5" s="1"/>
  <c r="I775" i="10"/>
  <c r="S775" i="10"/>
  <c r="N698" i="10"/>
  <c r="P698" i="10"/>
  <c r="AL698" i="10"/>
  <c r="AN698" i="10" s="1"/>
  <c r="R698" i="10"/>
  <c r="Q698" i="10"/>
  <c r="L718" i="10"/>
  <c r="AD718" i="10" s="1"/>
  <c r="AD606" i="10"/>
  <c r="O713" i="10"/>
  <c r="AC713" i="10" s="1"/>
  <c r="X713" i="10"/>
  <c r="AE713" i="10"/>
  <c r="R705" i="10"/>
  <c r="P705" i="10"/>
  <c r="Q705" i="10"/>
  <c r="N705" i="10"/>
  <c r="AL705" i="10"/>
  <c r="AN705" i="10" s="1"/>
  <c r="H211" i="5"/>
  <c r="G44" i="5"/>
  <c r="G58" i="5" s="1"/>
  <c r="G87" i="5" s="1"/>
  <c r="O667" i="10"/>
  <c r="AC667" i="10" s="1"/>
  <c r="H779" i="10"/>
  <c r="X667" i="10"/>
  <c r="AE667" i="10"/>
  <c r="AA623" i="10"/>
  <c r="Z623" i="10"/>
  <c r="M771" i="10"/>
  <c r="AD771" i="10" s="1"/>
  <c r="AD659" i="10"/>
  <c r="S701" i="10"/>
  <c r="I701" i="10"/>
  <c r="L716" i="10"/>
  <c r="AD716" i="10" s="1"/>
  <c r="AD604" i="10"/>
  <c r="I703" i="10"/>
  <c r="O696" i="10"/>
  <c r="AC696" i="10" s="1"/>
  <c r="X696" i="10"/>
  <c r="AE696" i="10"/>
  <c r="L774" i="10"/>
  <c r="AD774" i="10" s="1"/>
  <c r="AD662" i="10"/>
  <c r="AD669" i="10"/>
  <c r="L781" i="10"/>
  <c r="AD781" i="10" s="1"/>
  <c r="G37" i="18"/>
  <c r="AB494" i="10"/>
  <c r="AB548" i="10"/>
  <c r="AB538" i="10"/>
  <c r="N699" i="10"/>
  <c r="AC699" i="10" s="1"/>
  <c r="AL699" i="10"/>
  <c r="AN699" i="10" s="1"/>
  <c r="P699" i="10"/>
  <c r="R699" i="10"/>
  <c r="Q699" i="10"/>
  <c r="S699" i="10" s="1"/>
  <c r="S662" i="10"/>
  <c r="Z526" i="10"/>
  <c r="AA526" i="10"/>
  <c r="I709" i="10"/>
  <c r="S709" i="10"/>
  <c r="AH763" i="10"/>
  <c r="AI763" i="10" s="1"/>
  <c r="AJ763" i="10"/>
  <c r="AK763" i="10" s="1"/>
  <c r="AL763" i="10" s="1"/>
  <c r="AN763" i="10" s="1"/>
  <c r="AA555" i="10"/>
  <c r="Z555" i="10"/>
  <c r="L770" i="10"/>
  <c r="AD770" i="10" s="1"/>
  <c r="AD658" i="10"/>
  <c r="X586" i="10"/>
  <c r="O586" i="10"/>
  <c r="H698" i="10"/>
  <c r="AE586" i="10"/>
  <c r="S660" i="10"/>
  <c r="I660" i="10"/>
  <c r="E772" i="10"/>
  <c r="X770" i="10"/>
  <c r="AE770" i="10"/>
  <c r="O770" i="10"/>
  <c r="I771" i="10"/>
  <c r="Z724" i="10"/>
  <c r="AA724" i="10"/>
  <c r="AB724" i="10" s="1"/>
  <c r="R754" i="10"/>
  <c r="S754" i="10" s="1"/>
  <c r="P754" i="10"/>
  <c r="Q754" i="10"/>
  <c r="N754" i="10"/>
  <c r="S670" i="10"/>
  <c r="S633" i="10"/>
  <c r="N722" i="10"/>
  <c r="AC722" i="10" s="1"/>
  <c r="AL722" i="10"/>
  <c r="AN722" i="10" s="1"/>
  <c r="R722" i="10"/>
  <c r="P722" i="10"/>
  <c r="Q722" i="10"/>
  <c r="X599" i="10"/>
  <c r="AE599" i="10"/>
  <c r="H711" i="10"/>
  <c r="O599" i="10"/>
  <c r="AC599" i="10" s="1"/>
  <c r="AA584" i="10"/>
  <c r="Z584" i="10"/>
  <c r="Z514" i="10"/>
  <c r="AA514" i="10"/>
  <c r="AI649" i="10"/>
  <c r="AJ649" i="10"/>
  <c r="AK649" i="10" s="1"/>
  <c r="AL649" i="10" s="1"/>
  <c r="AN649" i="10" s="1"/>
  <c r="AH649" i="10"/>
  <c r="G761" i="10"/>
  <c r="AH659" i="10"/>
  <c r="AI659" i="10" s="1"/>
  <c r="AJ659" i="10"/>
  <c r="AK659" i="10" s="1"/>
  <c r="AL659" i="10" s="1"/>
  <c r="AN659" i="10" s="1"/>
  <c r="G771" i="10"/>
  <c r="AA484" i="10"/>
  <c r="Z484" i="10"/>
  <c r="L712" i="10"/>
  <c r="AD712" i="10" s="1"/>
  <c r="AD600" i="10"/>
  <c r="Z647" i="10"/>
  <c r="AA647" i="10"/>
  <c r="H181" i="5"/>
  <c r="AB663" i="10"/>
  <c r="AB634" i="10"/>
  <c r="S780" i="10"/>
  <c r="S510" i="10"/>
  <c r="S694" i="10"/>
  <c r="S525" i="10"/>
  <c r="AB617" i="10"/>
  <c r="S731" i="10"/>
  <c r="S740" i="10"/>
  <c r="L785" i="10"/>
  <c r="AD785" i="10" s="1"/>
  <c r="AD673" i="10"/>
  <c r="AB560" i="10"/>
  <c r="M775" i="10"/>
  <c r="AD775" i="10" s="1"/>
  <c r="AD663" i="10"/>
  <c r="AC586" i="10"/>
  <c r="AF617" i="10"/>
  <c r="AG617" i="10" s="1"/>
  <c r="F729" i="10"/>
  <c r="AF729" i="10" s="1"/>
  <c r="AG729" i="10" s="1"/>
  <c r="M703" i="10"/>
  <c r="AD703" i="10" s="1"/>
  <c r="AD591" i="10"/>
  <c r="I733" i="10"/>
  <c r="S733" i="10"/>
  <c r="AA545" i="10"/>
  <c r="Z545" i="10"/>
  <c r="AA601" i="10"/>
  <c r="Z601" i="10"/>
  <c r="H700" i="10"/>
  <c r="AE588" i="10"/>
  <c r="O588" i="10"/>
  <c r="AC588" i="10" s="1"/>
  <c r="X588" i="10"/>
  <c r="L751" i="10"/>
  <c r="AD751" i="10" s="1"/>
  <c r="AD639" i="10"/>
  <c r="AB488" i="10"/>
  <c r="L766" i="10"/>
  <c r="AD766" i="10" s="1"/>
  <c r="AD654" i="10"/>
  <c r="L728" i="10"/>
  <c r="AD728" i="10" s="1"/>
  <c r="AD616" i="10"/>
  <c r="L742" i="10"/>
  <c r="AD742" i="10" s="1"/>
  <c r="AD630" i="10"/>
  <c r="H214" i="5"/>
  <c r="H184" i="5"/>
  <c r="X653" i="10"/>
  <c r="H765" i="10"/>
  <c r="AE653" i="10"/>
  <c r="O653" i="10"/>
  <c r="AC653" i="10" s="1"/>
  <c r="AF576" i="10"/>
  <c r="AG576" i="10" s="1"/>
  <c r="F688" i="10"/>
  <c r="AF688" i="10" s="1"/>
  <c r="AG688" i="10" s="1"/>
  <c r="L734" i="10"/>
  <c r="AD734" i="10" s="1"/>
  <c r="AD622" i="10"/>
  <c r="M767" i="10"/>
  <c r="AD767" i="10" s="1"/>
  <c r="AD655" i="10"/>
  <c r="Z474" i="10"/>
  <c r="AA474" i="10"/>
  <c r="L762" i="10"/>
  <c r="AD762" i="10" s="1"/>
  <c r="AD650" i="10"/>
  <c r="Z658" i="10"/>
  <c r="AA658" i="10"/>
  <c r="AB658" i="10" s="1"/>
  <c r="AH726" i="10"/>
  <c r="AI726" i="10" s="1"/>
  <c r="AJ726" i="10"/>
  <c r="AK726" i="10" s="1"/>
  <c r="AL726" i="10" s="1"/>
  <c r="AN726" i="10" s="1"/>
  <c r="AH772" i="10"/>
  <c r="AI772" i="10"/>
  <c r="AJ772" i="10"/>
  <c r="AK772" i="10" s="1"/>
  <c r="AL772" i="10" s="1"/>
  <c r="AN772" i="10" s="1"/>
  <c r="R692" i="10"/>
  <c r="P692" i="10"/>
  <c r="AL692" i="10"/>
  <c r="AN692" i="10" s="1"/>
  <c r="Q692" i="10"/>
  <c r="S692" i="10" s="1"/>
  <c r="N692" i="10"/>
  <c r="AC692" i="10" s="1"/>
  <c r="L748" i="10"/>
  <c r="AD748" i="10" s="1"/>
  <c r="AD636" i="10"/>
  <c r="AD624" i="10"/>
  <c r="L736" i="10"/>
  <c r="AD736" i="10" s="1"/>
  <c r="R771" i="10"/>
  <c r="P771" i="10"/>
  <c r="Q771" i="10"/>
  <c r="S771" i="10" s="1"/>
  <c r="N771" i="10"/>
  <c r="AC771" i="10" s="1"/>
  <c r="AD582" i="10"/>
  <c r="L694" i="10"/>
  <c r="AD694" i="10" s="1"/>
  <c r="M695" i="10"/>
  <c r="AD695" i="10" s="1"/>
  <c r="AD583" i="10"/>
  <c r="R773" i="10"/>
  <c r="P773" i="10"/>
  <c r="Q773" i="10"/>
  <c r="S773" i="10" s="1"/>
  <c r="N773" i="10"/>
  <c r="R782" i="10"/>
  <c r="P782" i="10"/>
  <c r="Q782" i="10"/>
  <c r="S782" i="10" s="1"/>
  <c r="N782" i="10"/>
  <c r="AC782" i="10" s="1"/>
  <c r="P745" i="10"/>
  <c r="Q745" i="10"/>
  <c r="R745" i="10"/>
  <c r="S745" i="10" s="1"/>
  <c r="N745" i="10"/>
  <c r="Z487" i="10"/>
  <c r="AA487" i="10"/>
  <c r="AB487" i="10" s="1"/>
  <c r="I713" i="10"/>
  <c r="S713" i="10"/>
  <c r="I707" i="10"/>
  <c r="L724" i="10"/>
  <c r="AD724" i="10" s="1"/>
  <c r="AD612" i="10"/>
  <c r="AB372" i="10"/>
  <c r="AJ785" i="10"/>
  <c r="AK785" i="10" s="1"/>
  <c r="AL785" i="10" s="1"/>
  <c r="AN785" i="10" s="1"/>
  <c r="AH785" i="10"/>
  <c r="AI785" i="10"/>
  <c r="S638" i="10"/>
  <c r="Q778" i="10"/>
  <c r="R778" i="10"/>
  <c r="N778" i="10"/>
  <c r="AC778" i="10" s="1"/>
  <c r="P778" i="10"/>
  <c r="X768" i="10"/>
  <c r="O768" i="10"/>
  <c r="AC768" i="10" s="1"/>
  <c r="AE768" i="10"/>
  <c r="H741" i="10"/>
  <c r="AE629" i="10"/>
  <c r="O629" i="10"/>
  <c r="AC629" i="10" s="1"/>
  <c r="X629" i="10"/>
  <c r="N757" i="10"/>
  <c r="P757" i="10"/>
  <c r="Q757" i="10"/>
  <c r="R757" i="10"/>
  <c r="AF639" i="10"/>
  <c r="AG639" i="10" s="1"/>
  <c r="F751" i="10"/>
  <c r="AF751" i="10" s="1"/>
  <c r="AG751" i="10" s="1"/>
  <c r="Z589" i="10"/>
  <c r="AA589" i="10"/>
  <c r="AB589" i="10" s="1"/>
  <c r="AL774" i="10"/>
  <c r="AN774" i="10" s="1"/>
  <c r="L783" i="10"/>
  <c r="AD783" i="10" s="1"/>
  <c r="AD671" i="10"/>
  <c r="O712" i="10"/>
  <c r="AC712" i="10" s="1"/>
  <c r="X712" i="10"/>
  <c r="AE712" i="10"/>
  <c r="R707" i="10"/>
  <c r="S707" i="10" s="1"/>
  <c r="N707" i="10"/>
  <c r="P707" i="10"/>
  <c r="Q707" i="10"/>
  <c r="O638" i="10"/>
  <c r="AC638" i="10" s="1"/>
  <c r="H750" i="10"/>
  <c r="AE638" i="10"/>
  <c r="X638" i="10"/>
  <c r="L778" i="10"/>
  <c r="AD778" i="10" s="1"/>
  <c r="AD666" i="10"/>
  <c r="Z543" i="10"/>
  <c r="AA543" i="10"/>
  <c r="R781" i="10"/>
  <c r="S781" i="10" s="1"/>
  <c r="AL781" i="10"/>
  <c r="AN781" i="10" s="1"/>
  <c r="P781" i="10"/>
  <c r="Q781" i="10"/>
  <c r="N781" i="10"/>
  <c r="O616" i="10"/>
  <c r="AC616" i="10" s="1"/>
  <c r="H728" i="10"/>
  <c r="AE616" i="10"/>
  <c r="X616" i="10"/>
  <c r="O784" i="10"/>
  <c r="AC784" i="10" s="1"/>
  <c r="AE784" i="10"/>
  <c r="X784" i="10"/>
  <c r="L777" i="10"/>
  <c r="AD777" i="10" s="1"/>
  <c r="AD665" i="10"/>
  <c r="Z532" i="10"/>
  <c r="AA532" i="10"/>
  <c r="AD674" i="10"/>
  <c r="L786" i="10"/>
  <c r="AD786" i="10" s="1"/>
  <c r="O594" i="10"/>
  <c r="AC594" i="10" s="1"/>
  <c r="AE594" i="10"/>
  <c r="X594" i="10"/>
  <c r="H706" i="10"/>
  <c r="AE626" i="10"/>
  <c r="O626" i="10"/>
  <c r="AC626" i="10" s="1"/>
  <c r="H738" i="10"/>
  <c r="X626" i="10"/>
  <c r="X596" i="10"/>
  <c r="H708" i="10"/>
  <c r="AE596" i="10"/>
  <c r="O596" i="10"/>
  <c r="AC596" i="10" s="1"/>
  <c r="Z517" i="10"/>
  <c r="AA517" i="10"/>
  <c r="L710" i="10"/>
  <c r="AD710" i="10" s="1"/>
  <c r="AD598" i="10"/>
  <c r="AE701" i="10"/>
  <c r="O701" i="10"/>
  <c r="AC701" i="10" s="1"/>
  <c r="X701" i="10"/>
  <c r="S760" i="10"/>
  <c r="I760" i="10"/>
  <c r="I211" i="5"/>
  <c r="I223" i="5" s="1"/>
  <c r="I237" i="5" s="1"/>
  <c r="S736" i="10"/>
  <c r="S751" i="10"/>
  <c r="S587" i="10"/>
  <c r="AA600" i="10"/>
  <c r="Z600" i="10"/>
  <c r="L730" i="10"/>
  <c r="AD730" i="10" s="1"/>
  <c r="AD618" i="10"/>
  <c r="X657" i="10"/>
  <c r="H769" i="10"/>
  <c r="AE657" i="10"/>
  <c r="O657" i="10"/>
  <c r="AC657" i="10" s="1"/>
  <c r="Z614" i="10"/>
  <c r="AA614" i="10"/>
  <c r="L738" i="10"/>
  <c r="AD738" i="10" s="1"/>
  <c r="AD626" i="10"/>
  <c r="Q744" i="10"/>
  <c r="R744" i="10"/>
  <c r="N744" i="10"/>
  <c r="P744" i="10"/>
  <c r="AL744" i="10"/>
  <c r="AN744" i="10" s="1"/>
  <c r="Z691" i="10"/>
  <c r="AA691" i="10"/>
  <c r="AB691" i="10" s="1"/>
  <c r="AD608" i="10"/>
  <c r="L720" i="10"/>
  <c r="AD720" i="10" s="1"/>
  <c r="Z504" i="10"/>
  <c r="AA504" i="10"/>
  <c r="L784" i="10"/>
  <c r="AD784" i="10" s="1"/>
  <c r="AD672" i="10"/>
  <c r="G739" i="10"/>
  <c r="AJ627" i="10"/>
  <c r="AK627" i="10" s="1"/>
  <c r="AL627" i="10" s="1"/>
  <c r="AN627" i="10" s="1"/>
  <c r="AH627" i="10"/>
  <c r="AI627" i="10" s="1"/>
  <c r="L726" i="10"/>
  <c r="AD726" i="10" s="1"/>
  <c r="AD614" i="10"/>
  <c r="I729" i="10"/>
  <c r="AA672" i="10"/>
  <c r="Z672" i="10"/>
  <c r="AE611" i="10"/>
  <c r="H723" i="10"/>
  <c r="O611" i="10"/>
  <c r="AC611" i="10" s="1"/>
  <c r="X611" i="10"/>
  <c r="AA482" i="10"/>
  <c r="Z482" i="10"/>
  <c r="M763" i="10"/>
  <c r="AD763" i="10" s="1"/>
  <c r="AD651" i="10"/>
  <c r="AD667" i="10"/>
  <c r="L779" i="10"/>
  <c r="AD779" i="10" s="1"/>
  <c r="Z656" i="10"/>
  <c r="AA656" i="10"/>
  <c r="AB384" i="10"/>
  <c r="AB689" i="10"/>
  <c r="AB368" i="10"/>
  <c r="S717" i="10"/>
  <c r="AB406" i="10"/>
  <c r="AC645" i="10"/>
  <c r="AB699" i="10"/>
  <c r="AB509" i="10"/>
  <c r="AN564" i="10"/>
  <c r="AL564" i="10" s="1"/>
  <c r="S486" i="10"/>
  <c r="AB419" i="10"/>
  <c r="S719" i="10"/>
  <c r="AC609" i="10"/>
  <c r="AB530" i="10"/>
  <c r="S606" i="10"/>
  <c r="S732" i="10"/>
  <c r="AB562" i="10"/>
  <c r="Q774" i="10"/>
  <c r="R774" i="10"/>
  <c r="N774" i="10"/>
  <c r="AC774" i="10" s="1"/>
  <c r="P774" i="10"/>
  <c r="AB402" i="10"/>
  <c r="AB579" i="10"/>
  <c r="AF609" i="10"/>
  <c r="AG609" i="10" s="1"/>
  <c r="F721" i="10"/>
  <c r="AF721" i="10" s="1"/>
  <c r="AG721" i="10" s="1"/>
  <c r="S586" i="10"/>
  <c r="L714" i="10"/>
  <c r="AD714" i="10" s="1"/>
  <c r="AD602" i="10"/>
  <c r="L746" i="10"/>
  <c r="AD746" i="10" s="1"/>
  <c r="AD634" i="10"/>
  <c r="AB387" i="10"/>
  <c r="F724" i="10"/>
  <c r="AF724" i="10" s="1"/>
  <c r="AG724" i="10" s="1"/>
  <c r="AF612" i="10"/>
  <c r="AG612" i="10" s="1"/>
  <c r="O726" i="10"/>
  <c r="AC726" i="10" s="1"/>
  <c r="X726" i="10"/>
  <c r="AE726" i="10"/>
  <c r="S723" i="10"/>
  <c r="Z476" i="10"/>
  <c r="AA476" i="10"/>
  <c r="X655" i="10"/>
  <c r="AE655" i="10"/>
  <c r="H767" i="10"/>
  <c r="O655" i="10"/>
  <c r="AC655" i="10" s="1"/>
  <c r="S632" i="10"/>
  <c r="Z541" i="10"/>
  <c r="AA541" i="10"/>
  <c r="AB392" i="10"/>
  <c r="I590" i="10"/>
  <c r="E702" i="10"/>
  <c r="S590" i="10"/>
  <c r="O735" i="10"/>
  <c r="AC735" i="10" s="1"/>
  <c r="X735" i="10"/>
  <c r="AE735" i="10"/>
  <c r="AD675" i="10"/>
  <c r="L787" i="10"/>
  <c r="AD787" i="10" s="1"/>
  <c r="M700" i="10"/>
  <c r="AD700" i="10" s="1"/>
  <c r="AD588" i="10"/>
  <c r="AF654" i="10"/>
  <c r="AG654" i="10" s="1"/>
  <c r="F766" i="10"/>
  <c r="AF766" i="10" s="1"/>
  <c r="AG766" i="10" s="1"/>
  <c r="AJ752" i="10"/>
  <c r="AK752" i="10" s="1"/>
  <c r="AH752" i="10"/>
  <c r="AI752" i="10" s="1"/>
  <c r="AB544" i="10"/>
  <c r="L744" i="10"/>
  <c r="AD744" i="10" s="1"/>
  <c r="AD632" i="10"/>
  <c r="P729" i="10"/>
  <c r="Q729" i="10"/>
  <c r="N729" i="10"/>
  <c r="AC729" i="10" s="1"/>
  <c r="R729" i="10"/>
  <c r="L758" i="10"/>
  <c r="AD758" i="10" s="1"/>
  <c r="AD646" i="10"/>
  <c r="AB472" i="10"/>
  <c r="S580" i="10"/>
  <c r="M755" i="10"/>
  <c r="AD755" i="10" s="1"/>
  <c r="AD643" i="10"/>
  <c r="S697" i="10"/>
  <c r="I697" i="10"/>
  <c r="Z499" i="10"/>
  <c r="AA499" i="10"/>
  <c r="AB443" i="10"/>
  <c r="I741" i="10"/>
  <c r="S741" i="10"/>
  <c r="S610" i="10"/>
  <c r="X644" i="10"/>
  <c r="H756" i="10"/>
  <c r="AE644" i="10"/>
  <c r="O644" i="10"/>
  <c r="AC644" i="10" s="1"/>
  <c r="AB489" i="10"/>
  <c r="L782" i="10"/>
  <c r="AD782" i="10" s="1"/>
  <c r="AD670" i="10"/>
  <c r="I656" i="10"/>
  <c r="S656" i="10"/>
  <c r="E768" i="10"/>
  <c r="L722" i="10"/>
  <c r="AD722" i="10" s="1"/>
  <c r="AD610" i="10"/>
  <c r="L780" i="10"/>
  <c r="AD780" i="10" s="1"/>
  <c r="AD668" i="10"/>
  <c r="P721" i="10"/>
  <c r="R721" i="10"/>
  <c r="Q721" i="10"/>
  <c r="N721" i="10"/>
  <c r="AL721" i="10"/>
  <c r="AN721" i="10" s="1"/>
  <c r="Q750" i="10"/>
  <c r="R750" i="10"/>
  <c r="N750" i="10"/>
  <c r="P750" i="10"/>
  <c r="S666" i="10"/>
  <c r="M759" i="10"/>
  <c r="AD759" i="10" s="1"/>
  <c r="AD647" i="10"/>
  <c r="AD642" i="10"/>
  <c r="L754" i="10"/>
  <c r="AD754" i="10" s="1"/>
  <c r="R720" i="10"/>
  <c r="AL720" i="10"/>
  <c r="AN720" i="10" s="1"/>
  <c r="Q720" i="10"/>
  <c r="P720" i="10"/>
  <c r="N720" i="10"/>
  <c r="X759" i="10"/>
  <c r="O759" i="10"/>
  <c r="AC759" i="10" s="1"/>
  <c r="AE759" i="10"/>
  <c r="I754" i="10"/>
  <c r="M750" i="10"/>
  <c r="AD750" i="10" s="1"/>
  <c r="AD638" i="10"/>
  <c r="S700" i="10"/>
  <c r="M394" i="11"/>
  <c r="AD394" i="11" s="1"/>
  <c r="AD332" i="11"/>
  <c r="P410" i="11"/>
  <c r="Q410" i="11"/>
  <c r="S410" i="11" s="1"/>
  <c r="R410" i="11"/>
  <c r="N410" i="11"/>
  <c r="AC410" i="11" s="1"/>
  <c r="L438" i="11"/>
  <c r="M400" i="11"/>
  <c r="AD400" i="11" s="1"/>
  <c r="AD338" i="11"/>
  <c r="AB364" i="11"/>
  <c r="X423" i="11"/>
  <c r="AE423" i="11"/>
  <c r="AB203" i="11"/>
  <c r="E419" i="11"/>
  <c r="I419" i="11" s="1"/>
  <c r="I357" i="11"/>
  <c r="E407" i="11"/>
  <c r="I407" i="11" s="1"/>
  <c r="I345" i="11"/>
  <c r="E400" i="11"/>
  <c r="I400" i="11" s="1"/>
  <c r="I338" i="11"/>
  <c r="M392" i="11"/>
  <c r="AD392" i="11" s="1"/>
  <c r="AD330" i="11"/>
  <c r="AF337" i="11"/>
  <c r="AG337" i="11" s="1"/>
  <c r="F399" i="11"/>
  <c r="AF399" i="11" s="1"/>
  <c r="AG399" i="11" s="1"/>
  <c r="AB275" i="11"/>
  <c r="AA336" i="11"/>
  <c r="Z336" i="11"/>
  <c r="AB336" i="11" s="1"/>
  <c r="Z202" i="11"/>
  <c r="AA202" i="11"/>
  <c r="I327" i="11"/>
  <c r="E389" i="11"/>
  <c r="I389" i="11" s="1"/>
  <c r="AA436" i="11"/>
  <c r="Z436" i="11"/>
  <c r="AG314" i="11"/>
  <c r="E424" i="11"/>
  <c r="I424" i="11" s="1"/>
  <c r="I362" i="11"/>
  <c r="X399" i="11"/>
  <c r="AE399" i="11"/>
  <c r="X339" i="11"/>
  <c r="AE339" i="11"/>
  <c r="H401" i="11"/>
  <c r="F402" i="11"/>
  <c r="AF402" i="11" s="1"/>
  <c r="AG402" i="11" s="1"/>
  <c r="AF340" i="11"/>
  <c r="AG340" i="11" s="1"/>
  <c r="Z304" i="11"/>
  <c r="AA304" i="11"/>
  <c r="AB304" i="11" s="1"/>
  <c r="AB293" i="11"/>
  <c r="AE326" i="11"/>
  <c r="X326" i="11"/>
  <c r="H388" i="11"/>
  <c r="AB273" i="11"/>
  <c r="S408" i="11"/>
  <c r="E393" i="11"/>
  <c r="I393" i="11" s="1"/>
  <c r="I331" i="11"/>
  <c r="AB343" i="11"/>
  <c r="M402" i="11"/>
  <c r="AD402" i="11" s="1"/>
  <c r="AD340" i="11"/>
  <c r="M390" i="11"/>
  <c r="AD390" i="11" s="1"/>
  <c r="AD328" i="11"/>
  <c r="S280" i="11"/>
  <c r="X391" i="11"/>
  <c r="AE391" i="11"/>
  <c r="AB374" i="11"/>
  <c r="M388" i="11"/>
  <c r="M376" i="11"/>
  <c r="AD326" i="11"/>
  <c r="P326" i="11"/>
  <c r="AA355" i="11"/>
  <c r="AB355" i="11" s="1"/>
  <c r="Z355" i="11"/>
  <c r="Q190" i="11"/>
  <c r="AA405" i="11"/>
  <c r="AB405" i="11" s="1"/>
  <c r="Z405" i="11"/>
  <c r="Z426" i="11"/>
  <c r="AA426" i="11"/>
  <c r="F388" i="11"/>
  <c r="AF388" i="11" s="1"/>
  <c r="AG388" i="11" s="1"/>
  <c r="AF326" i="11"/>
  <c r="AG326" i="11" s="1"/>
  <c r="R425" i="11"/>
  <c r="Q425" i="11"/>
  <c r="N425" i="11"/>
  <c r="AC425" i="11" s="1"/>
  <c r="P425" i="11"/>
  <c r="AA264" i="11"/>
  <c r="Q264" i="11" s="1"/>
  <c r="Z264" i="11"/>
  <c r="AF332" i="11"/>
  <c r="AG332" i="11" s="1"/>
  <c r="F394" i="11"/>
  <c r="AF394" i="11" s="1"/>
  <c r="AG394" i="11" s="1"/>
  <c r="P337" i="11"/>
  <c r="Q337" i="11"/>
  <c r="R337" i="11"/>
  <c r="J399" i="11"/>
  <c r="N337" i="11"/>
  <c r="AC337" i="11" s="1"/>
  <c r="P314" i="11"/>
  <c r="Q330" i="11"/>
  <c r="S330" i="11" s="1"/>
  <c r="N330" i="11"/>
  <c r="AC330" i="11" s="1"/>
  <c r="P330" i="11"/>
  <c r="R330" i="11"/>
  <c r="J392" i="11"/>
  <c r="J376" i="11"/>
  <c r="AA269" i="11"/>
  <c r="AB269" i="11" s="1"/>
  <c r="Z269" i="11"/>
  <c r="S340" i="11"/>
  <c r="X427" i="11"/>
  <c r="AE427" i="11"/>
  <c r="AA347" i="11"/>
  <c r="Z347" i="11"/>
  <c r="M398" i="11"/>
  <c r="AD398" i="11" s="1"/>
  <c r="AD336" i="11"/>
  <c r="X327" i="11"/>
  <c r="AE327" i="11"/>
  <c r="H389" i="11"/>
  <c r="I339" i="11"/>
  <c r="E401" i="11"/>
  <c r="I401" i="11" s="1"/>
  <c r="Z335" i="11"/>
  <c r="AA335" i="11"/>
  <c r="AB422" i="11"/>
  <c r="AB274" i="11"/>
  <c r="P332" i="11"/>
  <c r="J394" i="11"/>
  <c r="R332" i="11"/>
  <c r="Q332" i="11"/>
  <c r="N332" i="11"/>
  <c r="AC332" i="11" s="1"/>
  <c r="M396" i="11"/>
  <c r="AD396" i="11" s="1"/>
  <c r="AD334" i="11"/>
  <c r="X334" i="11"/>
  <c r="H396" i="11"/>
  <c r="AE334" i="11"/>
  <c r="P342" i="11"/>
  <c r="R342" i="11"/>
  <c r="J404" i="11"/>
  <c r="Q342" i="11"/>
  <c r="S342" i="11" s="1"/>
  <c r="N342" i="11"/>
  <c r="AC342" i="11" s="1"/>
  <c r="Z329" i="11"/>
  <c r="AA329" i="11"/>
  <c r="AB329" i="11" s="1"/>
  <c r="Z308" i="11"/>
  <c r="AA308" i="11"/>
  <c r="AB308" i="11" s="1"/>
  <c r="X331" i="11"/>
  <c r="H393" i="11"/>
  <c r="AE331" i="11"/>
  <c r="Z365" i="11"/>
  <c r="AA365" i="11"/>
  <c r="X409" i="11"/>
  <c r="AE409" i="11"/>
  <c r="X397" i="11"/>
  <c r="AE397" i="11"/>
  <c r="X370" i="11"/>
  <c r="AE370" i="11"/>
  <c r="H432" i="11"/>
  <c r="H45" i="18"/>
  <c r="S268" i="11"/>
  <c r="AA361" i="11"/>
  <c r="AB361" i="11" s="1"/>
  <c r="Z361" i="11"/>
  <c r="P402" i="11"/>
  <c r="Q402" i="11"/>
  <c r="R402" i="11"/>
  <c r="N402" i="11"/>
  <c r="AC402" i="11" s="1"/>
  <c r="P352" i="11"/>
  <c r="N352" i="11"/>
  <c r="AC352" i="11" s="1"/>
  <c r="R352" i="11"/>
  <c r="Q352" i="11"/>
  <c r="J414" i="11"/>
  <c r="AB140" i="11"/>
  <c r="R140" i="11" s="1"/>
  <c r="R190" i="11" s="1"/>
  <c r="I353" i="11"/>
  <c r="E415" i="11"/>
  <c r="I415" i="11" s="1"/>
  <c r="X398" i="11"/>
  <c r="AE398" i="11"/>
  <c r="Z265" i="11"/>
  <c r="AA265" i="11"/>
  <c r="AB408" i="11"/>
  <c r="AF330" i="11"/>
  <c r="AG330" i="11" s="1"/>
  <c r="F392" i="11"/>
  <c r="AF392" i="11" s="1"/>
  <c r="AG392" i="11" s="1"/>
  <c r="E411" i="11"/>
  <c r="I411" i="11" s="1"/>
  <c r="I349" i="11"/>
  <c r="AA337" i="11"/>
  <c r="AB337" i="11" s="1"/>
  <c r="Z337" i="11"/>
  <c r="Z277" i="11"/>
  <c r="AA277" i="11"/>
  <c r="X366" i="11"/>
  <c r="AE366" i="11"/>
  <c r="H428" i="11"/>
  <c r="R398" i="11"/>
  <c r="N398" i="11"/>
  <c r="AC398" i="11" s="1"/>
  <c r="P398" i="11"/>
  <c r="Q398" i="11"/>
  <c r="S398" i="11" s="1"/>
  <c r="Z272" i="11"/>
  <c r="AA272" i="11"/>
  <c r="AB272" i="11" s="1"/>
  <c r="AB207" i="11"/>
  <c r="AF352" i="11"/>
  <c r="AG352" i="11" s="1"/>
  <c r="F414" i="11"/>
  <c r="AF414" i="11" s="1"/>
  <c r="AG414" i="11" s="1"/>
  <c r="P356" i="11"/>
  <c r="R356" i="11"/>
  <c r="J418" i="11"/>
  <c r="Q356" i="11"/>
  <c r="N356" i="11"/>
  <c r="AC356" i="11" s="1"/>
  <c r="AB433" i="11"/>
  <c r="X417" i="11"/>
  <c r="AE417" i="11"/>
  <c r="I755" i="10"/>
  <c r="S755" i="10"/>
  <c r="AF673" i="10"/>
  <c r="AG673" i="10" s="1"/>
  <c r="F785" i="10"/>
  <c r="AF785" i="10" s="1"/>
  <c r="AG785" i="10" s="1"/>
  <c r="X736" i="10"/>
  <c r="AE736" i="10"/>
  <c r="O736" i="10"/>
  <c r="AC736" i="10" s="1"/>
  <c r="X710" i="10"/>
  <c r="AE710" i="10"/>
  <c r="O710" i="10"/>
  <c r="AA523" i="10"/>
  <c r="Z523" i="10"/>
  <c r="R761" i="10"/>
  <c r="P761" i="10"/>
  <c r="Q761" i="10"/>
  <c r="N761" i="10"/>
  <c r="AA481" i="10"/>
  <c r="AB481" i="10" s="1"/>
  <c r="Z481" i="10"/>
  <c r="X643" i="10"/>
  <c r="H755" i="10"/>
  <c r="AE643" i="10"/>
  <c r="O643" i="10"/>
  <c r="AC643" i="10" s="1"/>
  <c r="X694" i="10"/>
  <c r="AE694" i="10"/>
  <c r="O694" i="10"/>
  <c r="AC694" i="10" s="1"/>
  <c r="X652" i="10"/>
  <c r="H764" i="10"/>
  <c r="AE652" i="10"/>
  <c r="O652" i="10"/>
  <c r="AC652" i="10" s="1"/>
  <c r="AA485" i="10"/>
  <c r="Z485" i="10"/>
  <c r="AH769" i="10"/>
  <c r="AI769" i="10" s="1"/>
  <c r="AJ769" i="10"/>
  <c r="AK769" i="10" s="1"/>
  <c r="AL769" i="10" s="1"/>
  <c r="AN769" i="10" s="1"/>
  <c r="I184" i="5"/>
  <c r="F33" i="18"/>
  <c r="J214" i="5"/>
  <c r="J16" i="5"/>
  <c r="J19" i="5"/>
  <c r="J20" i="5"/>
  <c r="J18" i="5"/>
  <c r="J21" i="5"/>
  <c r="G33" i="18" s="1"/>
  <c r="Q352" i="10"/>
  <c r="AB352" i="10"/>
  <c r="R352" i="10" s="1"/>
  <c r="R452" i="10" s="1"/>
  <c r="S739" i="10"/>
  <c r="I739" i="10"/>
  <c r="X754" i="10"/>
  <c r="AE754" i="10"/>
  <c r="O754" i="10"/>
  <c r="X786" i="10"/>
  <c r="AE786" i="10"/>
  <c r="O786" i="10"/>
  <c r="S783" i="10"/>
  <c r="I783" i="10"/>
  <c r="AA557" i="10"/>
  <c r="AB557" i="10" s="1"/>
  <c r="Z557" i="10"/>
  <c r="AA636" i="10"/>
  <c r="AB636" i="10" s="1"/>
  <c r="Z636" i="10"/>
  <c r="AA561" i="10"/>
  <c r="Z561" i="10"/>
  <c r="I637" i="10"/>
  <c r="E749" i="10"/>
  <c r="Z581" i="10"/>
  <c r="AA581" i="10"/>
  <c r="K18" i="5"/>
  <c r="K21" i="5"/>
  <c r="K19" i="5"/>
  <c r="I781" i="10"/>
  <c r="AA603" i="10"/>
  <c r="Z603" i="10"/>
  <c r="AB524" i="10"/>
  <c r="S777" i="10"/>
  <c r="Z674" i="10"/>
  <c r="AA674" i="10"/>
  <c r="AB361" i="10"/>
  <c r="S715" i="10"/>
  <c r="Z766" i="10"/>
  <c r="AA766" i="10"/>
  <c r="X757" i="10"/>
  <c r="AE757" i="10"/>
  <c r="O757" i="10"/>
  <c r="X753" i="10"/>
  <c r="AE753" i="10"/>
  <c r="O753" i="10"/>
  <c r="AC753" i="10" s="1"/>
  <c r="AJ753" i="10"/>
  <c r="AK753" i="10" s="1"/>
  <c r="AL753" i="10" s="1"/>
  <c r="AN753" i="10" s="1"/>
  <c r="AH753" i="10"/>
  <c r="AI753" i="10" s="1"/>
  <c r="X731" i="10"/>
  <c r="AE731" i="10"/>
  <c r="O731" i="10"/>
  <c r="Z625" i="10"/>
  <c r="AA625" i="10"/>
  <c r="N785" i="10"/>
  <c r="P785" i="10"/>
  <c r="R785" i="10"/>
  <c r="Q785" i="10"/>
  <c r="L698" i="10"/>
  <c r="AD698" i="10" s="1"/>
  <c r="AD586" i="10"/>
  <c r="I667" i="10"/>
  <c r="E779" i="10"/>
  <c r="S667" i="10"/>
  <c r="X732" i="10"/>
  <c r="AE732" i="10"/>
  <c r="O732" i="10"/>
  <c r="X613" i="10"/>
  <c r="H725" i="10"/>
  <c r="AE613" i="10"/>
  <c r="O613" i="10"/>
  <c r="AC613" i="10" s="1"/>
  <c r="X631" i="10"/>
  <c r="AE631" i="10"/>
  <c r="H743" i="10"/>
  <c r="O631" i="10"/>
  <c r="AC631" i="10" s="1"/>
  <c r="X772" i="10"/>
  <c r="AE772" i="10"/>
  <c r="O772" i="10"/>
  <c r="AC772" i="10" s="1"/>
  <c r="X607" i="10"/>
  <c r="H719" i="10"/>
  <c r="AE607" i="10"/>
  <c r="O607" i="10"/>
  <c r="AC607" i="10" s="1"/>
  <c r="S726" i="10"/>
  <c r="X646" i="10"/>
  <c r="H758" i="10"/>
  <c r="AE646" i="10"/>
  <c r="O646" i="10"/>
  <c r="AC646" i="10" s="1"/>
  <c r="X630" i="10"/>
  <c r="H742" i="10"/>
  <c r="AE630" i="10"/>
  <c r="O630" i="10"/>
  <c r="AC630" i="10" s="1"/>
  <c r="I776" i="10"/>
  <c r="S776" i="10"/>
  <c r="J749" i="10"/>
  <c r="N637" i="10"/>
  <c r="AC637" i="10" s="1"/>
  <c r="Q637" i="10"/>
  <c r="R637" i="10"/>
  <c r="P637" i="10"/>
  <c r="AL637" i="10"/>
  <c r="AN637" i="10" s="1"/>
  <c r="AB470" i="10"/>
  <c r="Z695" i="10"/>
  <c r="AA695" i="10"/>
  <c r="AC766" i="10"/>
  <c r="X591" i="10"/>
  <c r="AE591" i="10"/>
  <c r="H703" i="10"/>
  <c r="O591" i="10"/>
  <c r="AC591" i="10" s="1"/>
  <c r="Z624" i="10"/>
  <c r="AA624" i="10"/>
  <c r="AA598" i="10"/>
  <c r="Z598" i="10"/>
  <c r="N786" i="10"/>
  <c r="AC786" i="10" s="1"/>
  <c r="R786" i="10"/>
  <c r="Q786" i="10"/>
  <c r="P786" i="10"/>
  <c r="AL786" i="10"/>
  <c r="AN786" i="10" s="1"/>
  <c r="AB515" i="10"/>
  <c r="Z531" i="10"/>
  <c r="AA531" i="10"/>
  <c r="AA582" i="10"/>
  <c r="Z582" i="10"/>
  <c r="Z540" i="10"/>
  <c r="AA540" i="10"/>
  <c r="AC695" i="10"/>
  <c r="X721" i="10"/>
  <c r="AE721" i="10"/>
  <c r="O721" i="10"/>
  <c r="Z729" i="10"/>
  <c r="AA729" i="10"/>
  <c r="AA692" i="10"/>
  <c r="Z692" i="10"/>
  <c r="AA632" i="10"/>
  <c r="Z632" i="10"/>
  <c r="Z780" i="10"/>
  <c r="AA780" i="10"/>
  <c r="X737" i="10"/>
  <c r="AE737" i="10"/>
  <c r="O737" i="10"/>
  <c r="AC737" i="10" s="1"/>
  <c r="AA506" i="10"/>
  <c r="Z506" i="10"/>
  <c r="AA642" i="10"/>
  <c r="Z642" i="10"/>
  <c r="Z464" i="10"/>
  <c r="AA464" i="10"/>
  <c r="AH740" i="10"/>
  <c r="AI740" i="10" s="1"/>
  <c r="AJ740" i="10"/>
  <c r="AK740" i="10" s="1"/>
  <c r="AL740" i="10" s="1"/>
  <c r="AN740" i="10" s="1"/>
  <c r="AH745" i="10"/>
  <c r="AI745" i="10" s="1"/>
  <c r="AJ745" i="10"/>
  <c r="AK745" i="10" s="1"/>
  <c r="AL745" i="10" s="1"/>
  <c r="AN745" i="10" s="1"/>
  <c r="I688" i="10"/>
  <c r="X576" i="10"/>
  <c r="O576" i="10"/>
  <c r="H44" i="18"/>
  <c r="G60" i="20"/>
  <c r="S712" i="10"/>
  <c r="S767" i="10"/>
  <c r="AJ732" i="10"/>
  <c r="AK732" i="10" s="1"/>
  <c r="AL732" i="10" s="1"/>
  <c r="AN732" i="10" s="1"/>
  <c r="AH732" i="10"/>
  <c r="AI732" i="10" s="1"/>
  <c r="AB668" i="10"/>
  <c r="AD688" i="10"/>
  <c r="Z760" i="10"/>
  <c r="AA760" i="10"/>
  <c r="AB411" i="10"/>
  <c r="X733" i="10"/>
  <c r="AE733" i="10"/>
  <c r="O733" i="10"/>
  <c r="AC733" i="10" s="1"/>
  <c r="R622" i="10"/>
  <c r="P622" i="10"/>
  <c r="Q622" i="10"/>
  <c r="J734" i="10"/>
  <c r="N622" i="10"/>
  <c r="AC622" i="10" s="1"/>
  <c r="AL622" i="10"/>
  <c r="AN622" i="10" s="1"/>
  <c r="AB749" i="10"/>
  <c r="AA751" i="10"/>
  <c r="Z751" i="10"/>
  <c r="AB383" i="10"/>
  <c r="AB394" i="10"/>
  <c r="AB622" i="10"/>
  <c r="N564" i="10"/>
  <c r="AA645" i="10"/>
  <c r="Z645" i="10"/>
  <c r="Z641" i="10"/>
  <c r="AA641" i="10"/>
  <c r="X608" i="10"/>
  <c r="H720" i="10"/>
  <c r="AE608" i="10"/>
  <c r="O608" i="10"/>
  <c r="AC608" i="10" s="1"/>
  <c r="X744" i="10"/>
  <c r="AE744" i="10"/>
  <c r="O744" i="10"/>
  <c r="X763" i="10"/>
  <c r="AE763" i="10"/>
  <c r="O763" i="10"/>
  <c r="AC763" i="10" s="1"/>
  <c r="AB428" i="10"/>
  <c r="AB373" i="10"/>
  <c r="X592" i="10"/>
  <c r="H704" i="10"/>
  <c r="AE592" i="10"/>
  <c r="O592" i="10"/>
  <c r="AC592" i="10" s="1"/>
  <c r="AJ783" i="10"/>
  <c r="AK783" i="10" s="1"/>
  <c r="AL783" i="10" s="1"/>
  <c r="AN783" i="10" s="1"/>
  <c r="AH783" i="10"/>
  <c r="AI783" i="10" s="1"/>
  <c r="AB367" i="10"/>
  <c r="Z620" i="10"/>
  <c r="AA620" i="10"/>
  <c r="AA501" i="10"/>
  <c r="Z501" i="10"/>
  <c r="X718" i="10"/>
  <c r="AE718" i="10"/>
  <c r="O718" i="10"/>
  <c r="Z519" i="10"/>
  <c r="AA519" i="10"/>
  <c r="Z660" i="10"/>
  <c r="AA660" i="10"/>
  <c r="AA495" i="10"/>
  <c r="Z495" i="10"/>
  <c r="AA534" i="10"/>
  <c r="AB534" i="10" s="1"/>
  <c r="Z534" i="10"/>
  <c r="AA518" i="10"/>
  <c r="Z518" i="10"/>
  <c r="AB654" i="10"/>
  <c r="N708" i="10"/>
  <c r="P708" i="10"/>
  <c r="Q708" i="10"/>
  <c r="R708" i="10"/>
  <c r="AL708" i="10"/>
  <c r="AN708" i="10" s="1"/>
  <c r="S696" i="10"/>
  <c r="AA479" i="10"/>
  <c r="Z479" i="10"/>
  <c r="S759" i="10"/>
  <c r="X585" i="10"/>
  <c r="H697" i="10"/>
  <c r="AE585" i="10"/>
  <c r="O585" i="10"/>
  <c r="AC585" i="10" s="1"/>
  <c r="X762" i="10"/>
  <c r="AE762" i="10"/>
  <c r="O762" i="10"/>
  <c r="AC762" i="10" s="1"/>
  <c r="E689" i="10"/>
  <c r="I577" i="10"/>
  <c r="S577" i="10"/>
  <c r="X716" i="10"/>
  <c r="AE716" i="10"/>
  <c r="O716" i="10"/>
  <c r="AC716" i="10" s="1"/>
  <c r="S765" i="10"/>
  <c r="AB782" i="10"/>
  <c r="S695" i="10"/>
  <c r="AA609" i="10"/>
  <c r="Z609" i="10"/>
  <c r="AF646" i="10"/>
  <c r="AG646" i="10" s="1"/>
  <c r="F758" i="10"/>
  <c r="AF758" i="10" s="1"/>
  <c r="AG758" i="10" s="1"/>
  <c r="P752" i="10"/>
  <c r="Q752" i="10"/>
  <c r="R752" i="10"/>
  <c r="N752" i="10"/>
  <c r="AL752" i="10"/>
  <c r="AN752" i="10" s="1"/>
  <c r="I748" i="10"/>
  <c r="S748" i="10"/>
  <c r="AC606" i="10"/>
  <c r="AC732" i="10"/>
  <c r="Q340" i="10"/>
  <c r="S240" i="10"/>
  <c r="S340" i="10" s="1"/>
  <c r="K15" i="21" s="1"/>
  <c r="X707" i="10"/>
  <c r="AE707" i="10"/>
  <c r="O707" i="10"/>
  <c r="S762" i="10"/>
  <c r="I762" i="10"/>
  <c r="Z627" i="10"/>
  <c r="AA627" i="10"/>
  <c r="AA595" i="10"/>
  <c r="Z595" i="10"/>
  <c r="K161" i="21"/>
  <c r="F57" i="20" s="1"/>
  <c r="AC464" i="10"/>
  <c r="O564" i="10"/>
  <c r="P464" i="10"/>
  <c r="X715" i="10"/>
  <c r="AE715" i="10"/>
  <c r="O715" i="10"/>
  <c r="AC715" i="10" s="1"/>
  <c r="AB513" i="10"/>
  <c r="AB449" i="10"/>
  <c r="S738" i="10"/>
  <c r="AB508" i="10"/>
  <c r="AA621" i="10"/>
  <c r="Z621" i="10"/>
  <c r="Z734" i="10"/>
  <c r="AA734" i="10"/>
  <c r="X669" i="10"/>
  <c r="H781" i="10"/>
  <c r="AE669" i="10"/>
  <c r="O669" i="10"/>
  <c r="AC669" i="10" s="1"/>
  <c r="X739" i="10"/>
  <c r="AE739" i="10"/>
  <c r="O739" i="10"/>
  <c r="AC739" i="10" s="1"/>
  <c r="Z775" i="10"/>
  <c r="AA775" i="10"/>
  <c r="AA496" i="10"/>
  <c r="Z496" i="10"/>
  <c r="AJ750" i="10"/>
  <c r="AK750" i="10" s="1"/>
  <c r="AL750" i="10" s="1"/>
  <c r="AN750" i="10" s="1"/>
  <c r="AH750" i="10"/>
  <c r="AI750" i="10" s="1"/>
  <c r="AA619" i="10"/>
  <c r="Z619" i="10"/>
  <c r="AA651" i="10"/>
  <c r="Z651" i="10"/>
  <c r="X748" i="10"/>
  <c r="AE748" i="10"/>
  <c r="O748" i="10"/>
  <c r="AC748" i="10" s="1"/>
  <c r="Z746" i="10"/>
  <c r="AA746" i="10"/>
  <c r="Z480" i="10"/>
  <c r="AA480" i="10"/>
  <c r="X673" i="10"/>
  <c r="H785" i="10"/>
  <c r="AE673" i="10"/>
  <c r="O673" i="10"/>
  <c r="AC673" i="10" s="1"/>
  <c r="S673" i="10"/>
  <c r="M702" i="10"/>
  <c r="AD702" i="10" s="1"/>
  <c r="AD590" i="10"/>
  <c r="M676" i="10"/>
  <c r="X618" i="10"/>
  <c r="H730" i="10"/>
  <c r="AE618" i="10"/>
  <c r="O618" i="10"/>
  <c r="AC618" i="10" s="1"/>
  <c r="S787" i="10"/>
  <c r="AA606" i="10"/>
  <c r="AB606" i="10" s="1"/>
  <c r="Z606" i="10"/>
  <c r="X693" i="10"/>
  <c r="AE693" i="10"/>
  <c r="O693" i="10"/>
  <c r="AC693" i="10" s="1"/>
  <c r="N598" i="10"/>
  <c r="R598" i="10"/>
  <c r="J710" i="10"/>
  <c r="P598" i="10"/>
  <c r="Q598" i="10"/>
  <c r="AL598" i="10"/>
  <c r="AN598" i="10" s="1"/>
  <c r="J676" i="10"/>
  <c r="AB580" i="10"/>
  <c r="AC731" i="10"/>
  <c r="S766" i="10"/>
  <c r="I769" i="10"/>
  <c r="S769" i="10"/>
  <c r="X635" i="10"/>
  <c r="H747" i="10"/>
  <c r="AE635" i="10"/>
  <c r="O635" i="10"/>
  <c r="AC635" i="10" s="1"/>
  <c r="AC674" i="10"/>
  <c r="J714" i="10"/>
  <c r="N602" i="10"/>
  <c r="AC602" i="10" s="1"/>
  <c r="P602" i="10"/>
  <c r="R602" i="10"/>
  <c r="Q602" i="10"/>
  <c r="AL602" i="10"/>
  <c r="AN602" i="10" s="1"/>
  <c r="Z473" i="10"/>
  <c r="AA473" i="10"/>
  <c r="AA650" i="10"/>
  <c r="Z650" i="10"/>
  <c r="X593" i="10"/>
  <c r="H705" i="10"/>
  <c r="AE593" i="10"/>
  <c r="O593" i="10"/>
  <c r="AC593" i="10" s="1"/>
  <c r="AA604" i="10"/>
  <c r="Z604" i="10"/>
  <c r="I761" i="10"/>
  <c r="X597" i="10"/>
  <c r="H709" i="10"/>
  <c r="AE597" i="10"/>
  <c r="O597" i="10"/>
  <c r="AC597" i="10" s="1"/>
  <c r="S706" i="10"/>
  <c r="S640" i="10"/>
  <c r="N718" i="10"/>
  <c r="AC718" i="10" s="1"/>
  <c r="P718" i="10"/>
  <c r="Q718" i="10"/>
  <c r="R718" i="10"/>
  <c r="AL718" i="10"/>
  <c r="AN718" i="10" s="1"/>
  <c r="F754" i="10"/>
  <c r="AF754" i="10" s="1"/>
  <c r="AG754" i="10" s="1"/>
  <c r="AF642" i="10"/>
  <c r="AG642" i="10" s="1"/>
  <c r="AB648" i="10"/>
  <c r="P162" i="9"/>
  <c r="N162" i="9"/>
  <c r="AC162" i="9" s="1"/>
  <c r="J189" i="9"/>
  <c r="R162" i="9"/>
  <c r="Q162" i="9"/>
  <c r="X191" i="9"/>
  <c r="AE191" i="9"/>
  <c r="H180" i="9"/>
  <c r="X153" i="9"/>
  <c r="AE153" i="9"/>
  <c r="S160" i="9"/>
  <c r="E187" i="9"/>
  <c r="I160" i="9"/>
  <c r="F178" i="9"/>
  <c r="AF178" i="9" s="1"/>
  <c r="AG178" i="9" s="1"/>
  <c r="AF151" i="9"/>
  <c r="AG151" i="9" s="1"/>
  <c r="AA131" i="9"/>
  <c r="AB131" i="9" s="1"/>
  <c r="Z131" i="9"/>
  <c r="X183" i="9"/>
  <c r="AE183" i="9"/>
  <c r="AA165" i="9"/>
  <c r="AB165" i="9" s="1"/>
  <c r="Z165" i="9"/>
  <c r="AB99" i="9"/>
  <c r="K175" i="21"/>
  <c r="H186" i="9"/>
  <c r="X159" i="9"/>
  <c r="AE159" i="9"/>
  <c r="Z164" i="9"/>
  <c r="AA164" i="9"/>
  <c r="Z136" i="9"/>
  <c r="AA136" i="9"/>
  <c r="AB97" i="9"/>
  <c r="R97" i="9" s="1"/>
  <c r="R112" i="9" s="1"/>
  <c r="Q97" i="9"/>
  <c r="S165" i="9"/>
  <c r="I165" i="9"/>
  <c r="E192" i="9"/>
  <c r="H184" i="9"/>
  <c r="X157" i="9"/>
  <c r="AE157" i="9"/>
  <c r="J175" i="21"/>
  <c r="F36" i="18"/>
  <c r="S190" i="9"/>
  <c r="I190" i="9"/>
  <c r="L191" i="9"/>
  <c r="AD191" i="9" s="1"/>
  <c r="AD164" i="9"/>
  <c r="N156" i="9"/>
  <c r="AC156" i="9" s="1"/>
  <c r="J183" i="9"/>
  <c r="R156" i="9"/>
  <c r="Q156" i="9"/>
  <c r="P156" i="9"/>
  <c r="P166" i="9" s="1"/>
  <c r="Z126" i="9"/>
  <c r="AA126" i="9"/>
  <c r="AB126" i="9" s="1"/>
  <c r="AA125" i="9"/>
  <c r="Z125" i="9"/>
  <c r="H42" i="18"/>
  <c r="H69" i="18"/>
  <c r="AG139" i="9"/>
  <c r="M177" i="21" s="1"/>
  <c r="M161" i="21" s="1"/>
  <c r="H57" i="20" s="1"/>
  <c r="AA160" i="9"/>
  <c r="AB160" i="9" s="1"/>
  <c r="Z160" i="9"/>
  <c r="Z134" i="9"/>
  <c r="AA134" i="9"/>
  <c r="L187" i="9"/>
  <c r="AD187" i="9" s="1"/>
  <c r="AD160" i="9"/>
  <c r="AB101" i="9"/>
  <c r="L183" i="9"/>
  <c r="AD183" i="9" s="1"/>
  <c r="AD156" i="9"/>
  <c r="AB137" i="9"/>
  <c r="I189" i="9"/>
  <c r="S189" i="9"/>
  <c r="I178" i="9"/>
  <c r="X178" i="9" s="1"/>
  <c r="X151" i="9"/>
  <c r="X187" i="9"/>
  <c r="AE187" i="9"/>
  <c r="Q164" i="9"/>
  <c r="P164" i="9"/>
  <c r="J191" i="9"/>
  <c r="N164" i="9"/>
  <c r="AC164" i="9" s="1"/>
  <c r="R164" i="9"/>
  <c r="J166" i="9"/>
  <c r="P186" i="9"/>
  <c r="Q186" i="9"/>
  <c r="R186" i="9"/>
  <c r="N186" i="9"/>
  <c r="AC186" i="9" s="1"/>
  <c r="AB133" i="9"/>
  <c r="P139" i="9"/>
  <c r="Z132" i="9"/>
  <c r="AB132" i="9" s="1"/>
  <c r="AA132" i="9"/>
  <c r="X163" i="9"/>
  <c r="H190" i="9"/>
  <c r="AE163" i="9"/>
  <c r="AB138" i="9"/>
  <c r="Z130" i="9"/>
  <c r="AA130" i="9"/>
  <c r="S43" i="9"/>
  <c r="S58" i="9" s="1"/>
  <c r="J14" i="21" s="1"/>
  <c r="Q58" i="9"/>
  <c r="AB107" i="9"/>
  <c r="AA181" i="9"/>
  <c r="Z181" i="9"/>
  <c r="L190" i="9"/>
  <c r="AD190" i="9" s="1"/>
  <c r="AD163" i="9"/>
  <c r="N139" i="9"/>
  <c r="H182" i="9"/>
  <c r="X155" i="9"/>
  <c r="AE155" i="9"/>
  <c r="S188" i="9"/>
  <c r="I188" i="9"/>
  <c r="N178" i="9"/>
  <c r="J193" i="9"/>
  <c r="I185" i="9"/>
  <c r="S185" i="9"/>
  <c r="Z156" i="9"/>
  <c r="AA156" i="9"/>
  <c r="AB156" i="9" s="1"/>
  <c r="P192" i="9"/>
  <c r="Q192" i="9"/>
  <c r="N192" i="9"/>
  <c r="AC192" i="9" s="1"/>
  <c r="R192" i="9"/>
  <c r="F181" i="9"/>
  <c r="AF181" i="9" s="1"/>
  <c r="AG181" i="9" s="1"/>
  <c r="AF154" i="9"/>
  <c r="AG154" i="9" s="1"/>
  <c r="AF162" i="9"/>
  <c r="AG162" i="9" s="1"/>
  <c r="F189" i="9"/>
  <c r="AF189" i="9" s="1"/>
  <c r="AG189" i="9" s="1"/>
  <c r="X152" i="9"/>
  <c r="H179" i="9"/>
  <c r="AE152" i="9"/>
  <c r="L178" i="9"/>
  <c r="L166" i="9"/>
  <c r="AD151" i="9"/>
  <c r="R190" i="9"/>
  <c r="P190" i="9"/>
  <c r="N190" i="9"/>
  <c r="AC190" i="9" s="1"/>
  <c r="Q190" i="9"/>
  <c r="H188" i="9"/>
  <c r="X161" i="9"/>
  <c r="AE161" i="9"/>
  <c r="X192" i="9"/>
  <c r="AE192" i="9"/>
  <c r="S70" i="9"/>
  <c r="S85" i="9" s="1"/>
  <c r="K14" i="21" s="1"/>
  <c r="L179" i="9"/>
  <c r="AD179" i="9" s="1"/>
  <c r="AD152" i="9"/>
  <c r="M193" i="9"/>
  <c r="X139" i="9"/>
  <c r="Z124" i="9"/>
  <c r="AA124" i="9"/>
  <c r="Q184" i="9"/>
  <c r="P184" i="9"/>
  <c r="R184" i="9"/>
  <c r="N184" i="9"/>
  <c r="AC184" i="9" s="1"/>
  <c r="N182" i="9"/>
  <c r="AC182" i="9" s="1"/>
  <c r="Q182" i="9"/>
  <c r="R182" i="9"/>
  <c r="P182" i="9"/>
  <c r="AA128" i="9"/>
  <c r="AB128" i="9" s="1"/>
  <c r="Z128" i="9"/>
  <c r="F186" i="9"/>
  <c r="AF186" i="9" s="1"/>
  <c r="AG186" i="9" s="1"/>
  <c r="AF159" i="9"/>
  <c r="AG159" i="9" s="1"/>
  <c r="Q188" i="9"/>
  <c r="N188" i="9"/>
  <c r="AC188" i="9" s="1"/>
  <c r="P188" i="9"/>
  <c r="R188" i="9"/>
  <c r="Z189" i="9"/>
  <c r="AA189" i="9"/>
  <c r="X158" i="9"/>
  <c r="H185" i="9"/>
  <c r="AE158" i="9"/>
  <c r="AC151" i="9"/>
  <c r="G14" i="15"/>
  <c r="G19" i="15" s="1"/>
  <c r="F75" i="4"/>
  <c r="E76" i="4"/>
  <c r="Z633" i="10" l="1"/>
  <c r="AA633" i="10"/>
  <c r="AB633" i="10" s="1"/>
  <c r="Z640" i="10"/>
  <c r="AA640" i="10"/>
  <c r="AB640" i="10" s="1"/>
  <c r="AE773" i="10"/>
  <c r="X773" i="10"/>
  <c r="O773" i="10"/>
  <c r="S708" i="10"/>
  <c r="AB642" i="10"/>
  <c r="AB598" i="10"/>
  <c r="S750" i="10"/>
  <c r="AB584" i="10"/>
  <c r="AB650" i="10"/>
  <c r="AB595" i="10"/>
  <c r="AB766" i="10"/>
  <c r="AB603" i="10"/>
  <c r="K20" i="5"/>
  <c r="K22" i="5" s="1"/>
  <c r="H14" i="15"/>
  <c r="H19" i="15" s="1"/>
  <c r="S720" i="10"/>
  <c r="AB499" i="10"/>
  <c r="S729" i="10"/>
  <c r="AB476" i="10"/>
  <c r="AB656" i="10"/>
  <c r="S744" i="10"/>
  <c r="AB600" i="10"/>
  <c r="AB517" i="10"/>
  <c r="AB532" i="10"/>
  <c r="AB543" i="10"/>
  <c r="AB514" i="10"/>
  <c r="S722" i="10"/>
  <c r="AB623" i="10"/>
  <c r="S742" i="10"/>
  <c r="AA602" i="10"/>
  <c r="AB602" i="10" s="1"/>
  <c r="Z602" i="10"/>
  <c r="O745" i="10"/>
  <c r="AE745" i="10"/>
  <c r="X745" i="10"/>
  <c r="AA665" i="10"/>
  <c r="AB665" i="10" s="1"/>
  <c r="Z665" i="10"/>
  <c r="AB578" i="10"/>
  <c r="AE702" i="10"/>
  <c r="X702" i="10"/>
  <c r="O702" i="10"/>
  <c r="AC702" i="10" s="1"/>
  <c r="Z675" i="10"/>
  <c r="AA675" i="10"/>
  <c r="AB675" i="10" s="1"/>
  <c r="AB563" i="10"/>
  <c r="AA661" i="10"/>
  <c r="Z661" i="10"/>
  <c r="O777" i="10"/>
  <c r="AC777" i="10" s="1"/>
  <c r="AE777" i="10"/>
  <c r="X777" i="10"/>
  <c r="AE761" i="10"/>
  <c r="O761" i="10"/>
  <c r="AC761" i="10" s="1"/>
  <c r="X761" i="10"/>
  <c r="R691" i="10"/>
  <c r="Q691" i="10"/>
  <c r="S691" i="10" s="1"/>
  <c r="AL691" i="10"/>
  <c r="AN691" i="10" s="1"/>
  <c r="N691" i="10"/>
  <c r="AC691" i="10" s="1"/>
  <c r="P691" i="10"/>
  <c r="AB619" i="10"/>
  <c r="AB692" i="10"/>
  <c r="AB484" i="10"/>
  <c r="X714" i="10"/>
  <c r="AE714" i="10"/>
  <c r="O714" i="10"/>
  <c r="S728" i="10"/>
  <c r="X783" i="10"/>
  <c r="AE783" i="10"/>
  <c r="O783" i="10"/>
  <c r="AC783" i="10" s="1"/>
  <c r="Z590" i="10"/>
  <c r="AA590" i="10"/>
  <c r="Z649" i="10"/>
  <c r="AA649" i="10"/>
  <c r="AB649" i="10" s="1"/>
  <c r="S598" i="10"/>
  <c r="AB775" i="10"/>
  <c r="AB734" i="10"/>
  <c r="AC707" i="10"/>
  <c r="AC744" i="10"/>
  <c r="AB760" i="10"/>
  <c r="S761" i="10"/>
  <c r="AB541" i="10"/>
  <c r="AC745" i="10"/>
  <c r="AC773" i="10"/>
  <c r="S705" i="10"/>
  <c r="AB528" i="10"/>
  <c r="Z671" i="10"/>
  <c r="AA671" i="10"/>
  <c r="O787" i="10"/>
  <c r="AC787" i="10" s="1"/>
  <c r="AE787" i="10"/>
  <c r="X787" i="10"/>
  <c r="S763" i="10"/>
  <c r="AB559" i="10"/>
  <c r="AB553" i="10"/>
  <c r="Z774" i="10"/>
  <c r="AA774" i="10"/>
  <c r="AB549" i="10"/>
  <c r="AA690" i="10"/>
  <c r="AB690" i="10" s="1"/>
  <c r="Z690" i="10"/>
  <c r="AB478" i="10"/>
  <c r="R770" i="10"/>
  <c r="Q770" i="10"/>
  <c r="S770" i="10" s="1"/>
  <c r="P770" i="10"/>
  <c r="N770" i="10"/>
  <c r="AC770" i="10" s="1"/>
  <c r="O752" i="10"/>
  <c r="AC752" i="10" s="1"/>
  <c r="X752" i="10"/>
  <c r="AE752" i="10"/>
  <c r="S579" i="10"/>
  <c r="AE723" i="10"/>
  <c r="X723" i="10"/>
  <c r="O723" i="10"/>
  <c r="AC723" i="10" s="1"/>
  <c r="AA657" i="10"/>
  <c r="Z657" i="10"/>
  <c r="AA701" i="10"/>
  <c r="Z701" i="10"/>
  <c r="AA594" i="10"/>
  <c r="Z594" i="10"/>
  <c r="AA616" i="10"/>
  <c r="Z616" i="10"/>
  <c r="AA653" i="10"/>
  <c r="Z653" i="10"/>
  <c r="AA599" i="10"/>
  <c r="Z599" i="10"/>
  <c r="AB604" i="10"/>
  <c r="X767" i="10"/>
  <c r="AE767" i="10"/>
  <c r="O767" i="10"/>
  <c r="AC767" i="10" s="1"/>
  <c r="S774" i="10"/>
  <c r="Z629" i="10"/>
  <c r="AA629" i="10"/>
  <c r="AB629" i="10" s="1"/>
  <c r="AE700" i="10"/>
  <c r="X700" i="10"/>
  <c r="O700" i="10"/>
  <c r="AC700" i="10" s="1"/>
  <c r="AB545" i="10"/>
  <c r="AH771" i="10"/>
  <c r="AI771" i="10" s="1"/>
  <c r="AJ771" i="10"/>
  <c r="AK771" i="10" s="1"/>
  <c r="AL771" i="10" s="1"/>
  <c r="AN771" i="10" s="1"/>
  <c r="AJ761" i="10"/>
  <c r="AK761" i="10" s="1"/>
  <c r="AL761" i="10" s="1"/>
  <c r="AN761" i="10" s="1"/>
  <c r="AH761" i="10"/>
  <c r="AI761" i="10" s="1"/>
  <c r="Z586" i="10"/>
  <c r="AA586" i="10"/>
  <c r="AB555" i="10"/>
  <c r="Z696" i="10"/>
  <c r="AA696" i="10"/>
  <c r="AA713" i="10"/>
  <c r="Z713" i="10"/>
  <c r="G66" i="15"/>
  <c r="G71" i="15" s="1"/>
  <c r="H66" i="15"/>
  <c r="H71" i="15" s="1"/>
  <c r="AG788" i="10"/>
  <c r="AB496" i="10"/>
  <c r="AB518" i="10"/>
  <c r="AB495" i="10"/>
  <c r="AB632" i="10"/>
  <c r="AB582" i="10"/>
  <c r="S637" i="10"/>
  <c r="S721" i="10"/>
  <c r="Z644" i="10"/>
  <c r="AA644" i="10"/>
  <c r="I702" i="10"/>
  <c r="S702" i="10"/>
  <c r="Z611" i="10"/>
  <c r="AA611" i="10"/>
  <c r="Z596" i="10"/>
  <c r="AA596" i="10"/>
  <c r="AE728" i="10"/>
  <c r="O728" i="10"/>
  <c r="AC728" i="10" s="1"/>
  <c r="X728" i="10"/>
  <c r="AA712" i="10"/>
  <c r="Z712" i="10"/>
  <c r="S757" i="10"/>
  <c r="AB474" i="10"/>
  <c r="Z588" i="10"/>
  <c r="AA588" i="10"/>
  <c r="AB588" i="10" s="1"/>
  <c r="H193" i="5"/>
  <c r="H207" i="5" s="1"/>
  <c r="X711" i="10"/>
  <c r="O711" i="10"/>
  <c r="AC711" i="10" s="1"/>
  <c r="AE711" i="10"/>
  <c r="Z770" i="10"/>
  <c r="AA770" i="10"/>
  <c r="AA667" i="10"/>
  <c r="Z667" i="10"/>
  <c r="H223" i="5"/>
  <c r="H237" i="5" s="1"/>
  <c r="Z726" i="10"/>
  <c r="AA726" i="10"/>
  <c r="AE738" i="10"/>
  <c r="X738" i="10"/>
  <c r="O738" i="10"/>
  <c r="AC738" i="10" s="1"/>
  <c r="X741" i="10"/>
  <c r="O741" i="10"/>
  <c r="AC741" i="10" s="1"/>
  <c r="AE741" i="10"/>
  <c r="AG676" i="10"/>
  <c r="S752" i="10"/>
  <c r="AC754" i="10"/>
  <c r="Z759" i="10"/>
  <c r="AA759" i="10"/>
  <c r="I768" i="10"/>
  <c r="S768" i="10"/>
  <c r="X756" i="10"/>
  <c r="AE756" i="10"/>
  <c r="O756" i="10"/>
  <c r="AC756" i="10" s="1"/>
  <c r="AB482" i="10"/>
  <c r="X708" i="10"/>
  <c r="AE708" i="10"/>
  <c r="O708" i="10"/>
  <c r="AC708" i="10" s="1"/>
  <c r="AA784" i="10"/>
  <c r="AB784" i="10" s="1"/>
  <c r="Z784" i="10"/>
  <c r="Z638" i="10"/>
  <c r="AA638" i="10"/>
  <c r="AB638" i="10" s="1"/>
  <c r="AN676" i="10"/>
  <c r="AL676" i="10" s="1"/>
  <c r="S622" i="10"/>
  <c r="AC721" i="10"/>
  <c r="AC757" i="10"/>
  <c r="Z735" i="10"/>
  <c r="AA735" i="10"/>
  <c r="Z655" i="10"/>
  <c r="AA655" i="10"/>
  <c r="AB655" i="10" s="1"/>
  <c r="AB672" i="10"/>
  <c r="AJ739" i="10"/>
  <c r="AK739" i="10" s="1"/>
  <c r="AL739" i="10" s="1"/>
  <c r="AN739" i="10" s="1"/>
  <c r="AH739" i="10"/>
  <c r="AI739" i="10"/>
  <c r="AB504" i="10"/>
  <c r="AB614" i="10"/>
  <c r="X769" i="10"/>
  <c r="AE769" i="10"/>
  <c r="O769" i="10"/>
  <c r="AC769" i="10" s="1"/>
  <c r="AA626" i="10"/>
  <c r="AB626" i="10" s="1"/>
  <c r="Z626" i="10"/>
  <c r="AE706" i="10"/>
  <c r="X706" i="10"/>
  <c r="O706" i="10"/>
  <c r="AC706" i="10" s="1"/>
  <c r="AE750" i="10"/>
  <c r="X750" i="10"/>
  <c r="O750" i="10"/>
  <c r="AC750" i="10" s="1"/>
  <c r="Z768" i="10"/>
  <c r="AB768" i="10" s="1"/>
  <c r="AA768" i="10"/>
  <c r="S778" i="10"/>
  <c r="X765" i="10"/>
  <c r="AE765" i="10"/>
  <c r="O765" i="10"/>
  <c r="AC765" i="10" s="1"/>
  <c r="AB601" i="10"/>
  <c r="AB647" i="10"/>
  <c r="I772" i="10"/>
  <c r="S772" i="10"/>
  <c r="X698" i="10"/>
  <c r="O698" i="10"/>
  <c r="AE698" i="10"/>
  <c r="AB526" i="10"/>
  <c r="X779" i="10"/>
  <c r="AE779" i="10"/>
  <c r="O779" i="10"/>
  <c r="AC779" i="10" s="1"/>
  <c r="S698" i="10"/>
  <c r="AC698" i="10"/>
  <c r="Z366" i="11"/>
  <c r="AA366" i="11"/>
  <c r="AB366" i="11" s="1"/>
  <c r="AE388" i="11"/>
  <c r="X388" i="11"/>
  <c r="X401" i="11"/>
  <c r="AE401" i="11"/>
  <c r="Z399" i="11"/>
  <c r="AA399" i="11"/>
  <c r="AB399" i="11" s="1"/>
  <c r="AB277" i="11"/>
  <c r="I388" i="11"/>
  <c r="S402" i="11"/>
  <c r="Q394" i="11"/>
  <c r="S394" i="11" s="1"/>
  <c r="R394" i="11"/>
  <c r="N394" i="11"/>
  <c r="AC394" i="11" s="1"/>
  <c r="P394" i="11"/>
  <c r="AB335" i="11"/>
  <c r="X389" i="11"/>
  <c r="AE389" i="11"/>
  <c r="AA427" i="11"/>
  <c r="Z427" i="11"/>
  <c r="Q399" i="11"/>
  <c r="S399" i="11" s="1"/>
  <c r="R399" i="11"/>
  <c r="P399" i="11"/>
  <c r="N399" i="11"/>
  <c r="AC399" i="11" s="1"/>
  <c r="AG376" i="11"/>
  <c r="AA391" i="11"/>
  <c r="Z391" i="11"/>
  <c r="Z326" i="11"/>
  <c r="AA326" i="11"/>
  <c r="AB326" i="11" s="1"/>
  <c r="R326" i="11" s="1"/>
  <c r="R376" i="11" s="1"/>
  <c r="AB436" i="11"/>
  <c r="AA423" i="11"/>
  <c r="AB423" i="11" s="1"/>
  <c r="Z423" i="11"/>
  <c r="X432" i="11"/>
  <c r="AE432" i="11"/>
  <c r="Q418" i="11"/>
  <c r="S418" i="11" s="1"/>
  <c r="R418" i="11"/>
  <c r="N418" i="11"/>
  <c r="AC418" i="11" s="1"/>
  <c r="P418" i="11"/>
  <c r="X428" i="11"/>
  <c r="AE428" i="11"/>
  <c r="Z398" i="11"/>
  <c r="AA398" i="11"/>
  <c r="R414" i="11"/>
  <c r="S414" i="11" s="1"/>
  <c r="N414" i="11"/>
  <c r="AC414" i="11" s="1"/>
  <c r="P414" i="11"/>
  <c r="Q414" i="11"/>
  <c r="Z370" i="11"/>
  <c r="AA370" i="11"/>
  <c r="Z409" i="11"/>
  <c r="AA409" i="11"/>
  <c r="X393" i="11"/>
  <c r="AE393" i="11"/>
  <c r="Q404" i="11"/>
  <c r="S404" i="11" s="1"/>
  <c r="P404" i="11"/>
  <c r="N404" i="11"/>
  <c r="AC404" i="11" s="1"/>
  <c r="R404" i="11"/>
  <c r="X396" i="11"/>
  <c r="AE396" i="11"/>
  <c r="P392" i="11"/>
  <c r="Q392" i="11"/>
  <c r="R392" i="11"/>
  <c r="N392" i="11"/>
  <c r="AC392" i="11" s="1"/>
  <c r="J438" i="11"/>
  <c r="I62" i="18" s="1"/>
  <c r="AG438" i="11"/>
  <c r="M438" i="11"/>
  <c r="AD388" i="11"/>
  <c r="P388" i="11"/>
  <c r="Z339" i="11"/>
  <c r="AA339" i="11"/>
  <c r="AB339" i="11" s="1"/>
  <c r="AA397" i="11"/>
  <c r="Z397" i="11"/>
  <c r="Q314" i="11"/>
  <c r="AB202" i="11"/>
  <c r="R202" i="11" s="1"/>
  <c r="R252" i="11" s="1"/>
  <c r="Q202" i="11"/>
  <c r="AA417" i="11"/>
  <c r="Z417" i="11"/>
  <c r="S356" i="11"/>
  <c r="AB265" i="11"/>
  <c r="S352" i="11"/>
  <c r="AB365" i="11"/>
  <c r="Z331" i="11"/>
  <c r="AA331" i="11"/>
  <c r="Z334" i="11"/>
  <c r="AA334" i="11"/>
  <c r="AB334" i="11" s="1"/>
  <c r="S332" i="11"/>
  <c r="AA327" i="11"/>
  <c r="AB327" i="11" s="1"/>
  <c r="Z327" i="11"/>
  <c r="AB347" i="11"/>
  <c r="S337" i="11"/>
  <c r="AB264" i="11"/>
  <c r="R264" i="11" s="1"/>
  <c r="R314" i="11" s="1"/>
  <c r="S425" i="11"/>
  <c r="AB426" i="11"/>
  <c r="S140" i="11"/>
  <c r="S190" i="11" s="1"/>
  <c r="K16" i="21" s="1"/>
  <c r="P376" i="11"/>
  <c r="Q326" i="11"/>
  <c r="Z597" i="10"/>
  <c r="AA597" i="10"/>
  <c r="Z593" i="10"/>
  <c r="AA593" i="10"/>
  <c r="AB473" i="10"/>
  <c r="AA635" i="10"/>
  <c r="Z635" i="10"/>
  <c r="AA693" i="10"/>
  <c r="Z693" i="10"/>
  <c r="X730" i="10"/>
  <c r="AE730" i="10"/>
  <c r="O730" i="10"/>
  <c r="AC730" i="10" s="1"/>
  <c r="X781" i="10"/>
  <c r="AE781" i="10"/>
  <c r="O781" i="10"/>
  <c r="AC781" i="10" s="1"/>
  <c r="Z707" i="10"/>
  <c r="AA707" i="10"/>
  <c r="AB707" i="10" s="1"/>
  <c r="AA762" i="10"/>
  <c r="Z762" i="10"/>
  <c r="X697" i="10"/>
  <c r="AE697" i="10"/>
  <c r="O697" i="10"/>
  <c r="AC697" i="10" s="1"/>
  <c r="X704" i="10"/>
  <c r="AE704" i="10"/>
  <c r="O704" i="10"/>
  <c r="AC704" i="10" s="1"/>
  <c r="X720" i="10"/>
  <c r="AE720" i="10"/>
  <c r="O720" i="10"/>
  <c r="AC720" i="10" s="1"/>
  <c r="L788" i="10"/>
  <c r="AA576" i="10"/>
  <c r="Z576" i="10"/>
  <c r="S786" i="10"/>
  <c r="X703" i="10"/>
  <c r="AE703" i="10"/>
  <c r="O703" i="10"/>
  <c r="AC703" i="10" s="1"/>
  <c r="AB695" i="10"/>
  <c r="Q749" i="10"/>
  <c r="S749" i="10" s="1"/>
  <c r="R749" i="10"/>
  <c r="N749" i="10"/>
  <c r="AC749" i="10" s="1"/>
  <c r="P749" i="10"/>
  <c r="AL749" i="10"/>
  <c r="AN749" i="10" s="1"/>
  <c r="AN788" i="10" s="1"/>
  <c r="AL788" i="10" s="1"/>
  <c r="X743" i="10"/>
  <c r="AE743" i="10"/>
  <c r="O743" i="10"/>
  <c r="AC743" i="10" s="1"/>
  <c r="S785" i="10"/>
  <c r="AB625" i="10"/>
  <c r="AB674" i="10"/>
  <c r="I749" i="10"/>
  <c r="S352" i="10"/>
  <c r="S452" i="10" s="1"/>
  <c r="L15" i="21" s="1"/>
  <c r="L172" i="21" s="1"/>
  <c r="Q452" i="10"/>
  <c r="Z763" i="10"/>
  <c r="AA763" i="10"/>
  <c r="AB763" i="10" s="1"/>
  <c r="Z591" i="10"/>
  <c r="AA591" i="10"/>
  <c r="Z646" i="10"/>
  <c r="AA646" i="10"/>
  <c r="AB646" i="10" s="1"/>
  <c r="Z772" i="10"/>
  <c r="AA772" i="10"/>
  <c r="Z757" i="10"/>
  <c r="AA757" i="10"/>
  <c r="AA643" i="10"/>
  <c r="Z643" i="10"/>
  <c r="L21" i="1"/>
  <c r="AC598" i="10"/>
  <c r="N676" i="10"/>
  <c r="Z618" i="10"/>
  <c r="AA618" i="10"/>
  <c r="X785" i="10"/>
  <c r="AE785" i="10"/>
  <c r="O785" i="10"/>
  <c r="AC785" i="10" s="1"/>
  <c r="AB746" i="10"/>
  <c r="AA748" i="10"/>
  <c r="Z748" i="10"/>
  <c r="AA739" i="10"/>
  <c r="Z739" i="10"/>
  <c r="AA669" i="10"/>
  <c r="Z669" i="10"/>
  <c r="AA715" i="10"/>
  <c r="Z715" i="10"/>
  <c r="AB627" i="10"/>
  <c r="K172" i="21"/>
  <c r="J156" i="21"/>
  <c r="F128" i="18" s="1"/>
  <c r="I689" i="10"/>
  <c r="S689" i="10"/>
  <c r="Z585" i="10"/>
  <c r="AA585" i="10"/>
  <c r="AB479" i="10"/>
  <c r="AB660" i="10"/>
  <c r="AB501" i="10"/>
  <c r="Z592" i="10"/>
  <c r="AA592" i="10"/>
  <c r="Z744" i="10"/>
  <c r="AA744" i="10"/>
  <c r="Z608" i="10"/>
  <c r="AA608" i="10"/>
  <c r="AB645" i="10"/>
  <c r="AB751" i="10"/>
  <c r="N734" i="10"/>
  <c r="AC734" i="10" s="1"/>
  <c r="P734" i="10"/>
  <c r="R734" i="10"/>
  <c r="Q734" i="10"/>
  <c r="AL734" i="10"/>
  <c r="AN734" i="10" s="1"/>
  <c r="M788" i="10"/>
  <c r="AA733" i="10"/>
  <c r="Z733" i="10"/>
  <c r="O688" i="10"/>
  <c r="X688" i="10"/>
  <c r="AB464" i="10"/>
  <c r="R464" i="10" s="1"/>
  <c r="R564" i="10" s="1"/>
  <c r="AB729" i="10"/>
  <c r="Z721" i="10"/>
  <c r="AA721" i="10"/>
  <c r="AB624" i="10"/>
  <c r="X742" i="10"/>
  <c r="AE742" i="10"/>
  <c r="O742" i="10"/>
  <c r="AC742" i="10" s="1"/>
  <c r="X758" i="10"/>
  <c r="AE758" i="10"/>
  <c r="O758" i="10"/>
  <c r="AC758" i="10" s="1"/>
  <c r="X725" i="10"/>
  <c r="AE725" i="10"/>
  <c r="O725" i="10"/>
  <c r="AC725" i="10" s="1"/>
  <c r="Z732" i="10"/>
  <c r="AA732" i="10"/>
  <c r="AA731" i="10"/>
  <c r="Z731" i="10"/>
  <c r="L214" i="5"/>
  <c r="AB581" i="10"/>
  <c r="Z754" i="10"/>
  <c r="AA754" i="10"/>
  <c r="K214" i="5"/>
  <c r="H33" i="18"/>
  <c r="K184" i="5"/>
  <c r="J22" i="5"/>
  <c r="J184" i="5"/>
  <c r="X755" i="10"/>
  <c r="AE755" i="10"/>
  <c r="O755" i="10"/>
  <c r="AC755" i="10" s="1"/>
  <c r="Z673" i="10"/>
  <c r="AA673" i="10"/>
  <c r="AA716" i="10"/>
  <c r="Z716" i="10"/>
  <c r="Z631" i="10"/>
  <c r="AA631" i="10"/>
  <c r="Z736" i="10"/>
  <c r="AA736" i="10"/>
  <c r="AA737" i="10"/>
  <c r="Z737" i="10"/>
  <c r="Z630" i="10"/>
  <c r="AA630" i="10"/>
  <c r="X719" i="10"/>
  <c r="AE719" i="10"/>
  <c r="O719" i="10"/>
  <c r="AC719" i="10" s="1"/>
  <c r="AA613" i="10"/>
  <c r="Z613" i="10"/>
  <c r="Z786" i="10"/>
  <c r="AA786" i="10"/>
  <c r="X764" i="10"/>
  <c r="AE764" i="10"/>
  <c r="O764" i="10"/>
  <c r="AC764" i="10" s="1"/>
  <c r="AA694" i="10"/>
  <c r="Z694" i="10"/>
  <c r="S718" i="10"/>
  <c r="X709" i="10"/>
  <c r="AE709" i="10"/>
  <c r="O709" i="10"/>
  <c r="AC709" i="10" s="1"/>
  <c r="X705" i="10"/>
  <c r="AE705" i="10"/>
  <c r="O705" i="10"/>
  <c r="AC705" i="10" s="1"/>
  <c r="S602" i="10"/>
  <c r="Q714" i="10"/>
  <c r="R714" i="10"/>
  <c r="N714" i="10"/>
  <c r="P714" i="10"/>
  <c r="AL714" i="10"/>
  <c r="AN714" i="10" s="1"/>
  <c r="X747" i="10"/>
  <c r="AE747" i="10"/>
  <c r="O747" i="10"/>
  <c r="AC747" i="10" s="1"/>
  <c r="R710" i="10"/>
  <c r="N710" i="10"/>
  <c r="P710" i="10"/>
  <c r="Q710" i="10"/>
  <c r="AL710" i="10"/>
  <c r="AN710" i="10" s="1"/>
  <c r="J788" i="10"/>
  <c r="I61" i="18" s="1"/>
  <c r="AB480" i="10"/>
  <c r="AB651" i="10"/>
  <c r="AB621" i="10"/>
  <c r="P564" i="10"/>
  <c r="Q464" i="10"/>
  <c r="AB609" i="10"/>
  <c r="AB519" i="10"/>
  <c r="Z718" i="10"/>
  <c r="AA718" i="10"/>
  <c r="AB620" i="10"/>
  <c r="AB641" i="10"/>
  <c r="AC576" i="10"/>
  <c r="O676" i="10"/>
  <c r="P576" i="10"/>
  <c r="P676" i="10" s="1"/>
  <c r="AB506" i="10"/>
  <c r="AB780" i="10"/>
  <c r="AB540" i="10"/>
  <c r="AB531" i="10"/>
  <c r="AA607" i="10"/>
  <c r="Z607" i="10"/>
  <c r="I779" i="10"/>
  <c r="S779" i="10"/>
  <c r="AA753" i="10"/>
  <c r="Z753" i="10"/>
  <c r="AB561" i="10"/>
  <c r="AB485" i="10"/>
  <c r="AA652" i="10"/>
  <c r="Z652" i="10"/>
  <c r="AB523" i="10"/>
  <c r="Z710" i="10"/>
  <c r="AA710" i="10"/>
  <c r="Z161" i="9"/>
  <c r="AA161" i="9"/>
  <c r="AB161" i="9" s="1"/>
  <c r="AD178" i="9"/>
  <c r="L193" i="9"/>
  <c r="X182" i="9"/>
  <c r="AE182" i="9"/>
  <c r="Z183" i="9"/>
  <c r="AA183" i="9"/>
  <c r="X185" i="9"/>
  <c r="AE185" i="9"/>
  <c r="Q124" i="9"/>
  <c r="AB124" i="9"/>
  <c r="R124" i="9" s="1"/>
  <c r="R139" i="9" s="1"/>
  <c r="X188" i="9"/>
  <c r="AE188" i="9"/>
  <c r="AB181" i="9"/>
  <c r="AE190" i="9"/>
  <c r="X190" i="9"/>
  <c r="H37" i="18"/>
  <c r="AB125" i="9"/>
  <c r="X184" i="9"/>
  <c r="AE184" i="9"/>
  <c r="Q112" i="9"/>
  <c r="S97" i="9"/>
  <c r="S112" i="9" s="1"/>
  <c r="L14" i="21" s="1"/>
  <c r="AB164" i="9"/>
  <c r="X186" i="9"/>
  <c r="AE186" i="9"/>
  <c r="AA153" i="9"/>
  <c r="AB153" i="9" s="1"/>
  <c r="Z153" i="9"/>
  <c r="K171" i="21"/>
  <c r="K17" i="21"/>
  <c r="K155" i="21"/>
  <c r="J155" i="21"/>
  <c r="I155" i="21"/>
  <c r="I158" i="21" s="1"/>
  <c r="J171" i="21"/>
  <c r="J174" i="21" s="1"/>
  <c r="J17" i="21"/>
  <c r="AG193" i="9"/>
  <c r="AA191" i="9"/>
  <c r="Z191" i="9"/>
  <c r="AA158" i="9"/>
  <c r="Z158" i="9"/>
  <c r="AA192" i="9"/>
  <c r="AB192" i="9" s="1"/>
  <c r="Z192" i="9"/>
  <c r="X179" i="9"/>
  <c r="AE179" i="9"/>
  <c r="AC178" i="9"/>
  <c r="AB130" i="9"/>
  <c r="AA163" i="9"/>
  <c r="Z163" i="9"/>
  <c r="P191" i="9"/>
  <c r="Q191" i="9"/>
  <c r="R191" i="9"/>
  <c r="N191" i="9"/>
  <c r="AC191" i="9" s="1"/>
  <c r="AA187" i="9"/>
  <c r="AB187" i="9" s="1"/>
  <c r="Z187" i="9"/>
  <c r="AB134" i="9"/>
  <c r="I159" i="21"/>
  <c r="F136" i="18" s="1"/>
  <c r="F137" i="18" s="1"/>
  <c r="J159" i="21"/>
  <c r="G136" i="18" s="1"/>
  <c r="G137" i="18" s="1"/>
  <c r="I192" i="9"/>
  <c r="S192" i="9"/>
  <c r="L175" i="21"/>
  <c r="L159" i="21" s="1"/>
  <c r="G36" i="18"/>
  <c r="S187" i="9"/>
  <c r="I187" i="9"/>
  <c r="X180" i="9"/>
  <c r="X193" i="9" s="1"/>
  <c r="AE180" i="9"/>
  <c r="Z178" i="9"/>
  <c r="AA178" i="9"/>
  <c r="Z157" i="9"/>
  <c r="AA157" i="9"/>
  <c r="AB157" i="9" s="1"/>
  <c r="Z159" i="9"/>
  <c r="AA159" i="9"/>
  <c r="N166" i="9"/>
  <c r="AB189" i="9"/>
  <c r="AA152" i="9"/>
  <c r="AB152" i="9" s="1"/>
  <c r="Z152" i="9"/>
  <c r="P178" i="9"/>
  <c r="AA155" i="9"/>
  <c r="AB155" i="9" s="1"/>
  <c r="Z155" i="9"/>
  <c r="I60" i="18"/>
  <c r="AA151" i="9"/>
  <c r="Q151" i="9" s="1"/>
  <c r="X166" i="9"/>
  <c r="Z151" i="9"/>
  <c r="AB151" i="9" s="1"/>
  <c r="R151" i="9" s="1"/>
  <c r="R166" i="9" s="1"/>
  <c r="Q183" i="9"/>
  <c r="R183" i="9"/>
  <c r="P183" i="9"/>
  <c r="N183" i="9"/>
  <c r="AC183" i="9" s="1"/>
  <c r="AB136" i="9"/>
  <c r="AG166" i="9"/>
  <c r="N177" i="21" s="1"/>
  <c r="N161" i="21" s="1"/>
  <c r="I57" i="20" s="1"/>
  <c r="Q189" i="9"/>
  <c r="R189" i="9"/>
  <c r="N189" i="9"/>
  <c r="AC189" i="9" s="1"/>
  <c r="P189" i="9"/>
  <c r="F71" i="18"/>
  <c r="F29" i="18"/>
  <c r="F22" i="20"/>
  <c r="F46" i="18"/>
  <c r="G115" i="18"/>
  <c r="G117" i="18" s="1"/>
  <c r="G118" i="18" s="1"/>
  <c r="F32" i="18"/>
  <c r="F66" i="20"/>
  <c r="F115" i="18"/>
  <c r="F117" i="18" s="1"/>
  <c r="F118" i="18" s="1"/>
  <c r="Z745" i="10" l="1"/>
  <c r="AA745" i="10"/>
  <c r="Z773" i="10"/>
  <c r="AA773" i="10"/>
  <c r="AB773" i="10" s="1"/>
  <c r="AB737" i="10"/>
  <c r="AB631" i="10"/>
  <c r="AB732" i="10"/>
  <c r="AB721" i="10"/>
  <c r="AB608" i="10"/>
  <c r="AB592" i="10"/>
  <c r="AB726" i="10"/>
  <c r="AB586" i="10"/>
  <c r="AB653" i="10"/>
  <c r="AB594" i="10"/>
  <c r="AB657" i="10"/>
  <c r="AB774" i="10"/>
  <c r="AB671" i="10"/>
  <c r="AB590" i="10"/>
  <c r="Z783" i="10"/>
  <c r="AA783" i="10"/>
  <c r="AB783" i="10" s="1"/>
  <c r="AA714" i="10"/>
  <c r="AB714" i="10" s="1"/>
  <c r="Z714" i="10"/>
  <c r="AA777" i="10"/>
  <c r="Z777" i="10"/>
  <c r="AB661" i="10"/>
  <c r="AA752" i="10"/>
  <c r="Z752" i="10"/>
  <c r="AC714" i="10"/>
  <c r="AB611" i="10"/>
  <c r="AB644" i="10"/>
  <c r="Z787" i="10"/>
  <c r="AA787" i="10"/>
  <c r="AB787" i="10" s="1"/>
  <c r="AA761" i="10"/>
  <c r="AB761" i="10" s="1"/>
  <c r="Z761" i="10"/>
  <c r="AA702" i="10"/>
  <c r="Z702" i="10"/>
  <c r="AA700" i="10"/>
  <c r="AB700" i="10" s="1"/>
  <c r="Z700" i="10"/>
  <c r="AB753" i="10"/>
  <c r="AB669" i="10"/>
  <c r="Z779" i="10"/>
  <c r="AA779" i="10"/>
  <c r="Z750" i="10"/>
  <c r="AA750" i="10"/>
  <c r="AB750" i="10" s="1"/>
  <c r="AB576" i="10"/>
  <c r="AB593" i="10"/>
  <c r="H36" i="18"/>
  <c r="Z769" i="10"/>
  <c r="AA769" i="10"/>
  <c r="AA741" i="10"/>
  <c r="Z741" i="10"/>
  <c r="AB667" i="10"/>
  <c r="AB712" i="10"/>
  <c r="AB596" i="10"/>
  <c r="AB713" i="10"/>
  <c r="AB599" i="10"/>
  <c r="AB616" i="10"/>
  <c r="AB701" i="10"/>
  <c r="AA723" i="10"/>
  <c r="Z723" i="10"/>
  <c r="Z765" i="10"/>
  <c r="AA765" i="10"/>
  <c r="AA706" i="10"/>
  <c r="Z706" i="10"/>
  <c r="AA738" i="10"/>
  <c r="AB738" i="10" s="1"/>
  <c r="Z738" i="10"/>
  <c r="AB748" i="10"/>
  <c r="AA698" i="10"/>
  <c r="AB698" i="10" s="1"/>
  <c r="Z698" i="10"/>
  <c r="AB613" i="10"/>
  <c r="AB630" i="10"/>
  <c r="AB736" i="10"/>
  <c r="AB754" i="10"/>
  <c r="S734" i="10"/>
  <c r="AB744" i="10"/>
  <c r="AB585" i="10"/>
  <c r="K156" i="21"/>
  <c r="G128" i="18" s="1"/>
  <c r="F56" i="18" s="1"/>
  <c r="AB715" i="10"/>
  <c r="AB591" i="10"/>
  <c r="AB597" i="10"/>
  <c r="AB735" i="10"/>
  <c r="Z708" i="10"/>
  <c r="AA708" i="10"/>
  <c r="AB708" i="10" s="1"/>
  <c r="AA756" i="10"/>
  <c r="Z756" i="10"/>
  <c r="AB759" i="10"/>
  <c r="AB770" i="10"/>
  <c r="Z711" i="10"/>
  <c r="AA711" i="10"/>
  <c r="Z728" i="10"/>
  <c r="AA728" i="10"/>
  <c r="AB728" i="10" s="1"/>
  <c r="AB696" i="10"/>
  <c r="AA767" i="10"/>
  <c r="AB767" i="10" s="1"/>
  <c r="Z767" i="10"/>
  <c r="I61" i="20"/>
  <c r="I45" i="18"/>
  <c r="H61" i="20"/>
  <c r="P438" i="11"/>
  <c r="Z393" i="11"/>
  <c r="AA393" i="11"/>
  <c r="Z428" i="11"/>
  <c r="AA428" i="11"/>
  <c r="AA388" i="11"/>
  <c r="Q388" i="11" s="1"/>
  <c r="Z388" i="11"/>
  <c r="K173" i="21"/>
  <c r="K174" i="21" s="1"/>
  <c r="J157" i="21"/>
  <c r="F129" i="18" s="1"/>
  <c r="AB331" i="11"/>
  <c r="AB397" i="11"/>
  <c r="AB409" i="11"/>
  <c r="AB398" i="11"/>
  <c r="AB391" i="11"/>
  <c r="AB427" i="11"/>
  <c r="S264" i="11"/>
  <c r="S314" i="11" s="1"/>
  <c r="M16" i="21" s="1"/>
  <c r="Z396" i="11"/>
  <c r="AA396" i="11"/>
  <c r="AA432" i="11"/>
  <c r="Z432" i="11"/>
  <c r="S202" i="11"/>
  <c r="S252" i="11" s="1"/>
  <c r="L16" i="21" s="1"/>
  <c r="Q252" i="11"/>
  <c r="I37" i="18"/>
  <c r="Q376" i="11"/>
  <c r="S326" i="11"/>
  <c r="S376" i="11" s="1"/>
  <c r="N16" i="21" s="1"/>
  <c r="AB417" i="11"/>
  <c r="S392" i="11"/>
  <c r="AB370" i="11"/>
  <c r="Z389" i="11"/>
  <c r="AA389" i="11"/>
  <c r="AB389" i="11" s="1"/>
  <c r="AA401" i="11"/>
  <c r="Z401" i="11"/>
  <c r="I60" i="20"/>
  <c r="I44" i="18"/>
  <c r="H60" i="20"/>
  <c r="L211" i="5"/>
  <c r="L223" i="5" s="1"/>
  <c r="L237" i="5" s="1"/>
  <c r="K44" i="5"/>
  <c r="K58" i="5" s="1"/>
  <c r="K87" i="5" s="1"/>
  <c r="Z755" i="10"/>
  <c r="AA755" i="10"/>
  <c r="AA742" i="10"/>
  <c r="Z742" i="10"/>
  <c r="R576" i="10"/>
  <c r="R676" i="10" s="1"/>
  <c r="I36" i="18" s="1"/>
  <c r="Z704" i="10"/>
  <c r="AB704" i="10" s="1"/>
  <c r="AA704" i="10"/>
  <c r="AB718" i="10"/>
  <c r="S464" i="10"/>
  <c r="S564" i="10" s="1"/>
  <c r="M15" i="21" s="1"/>
  <c r="Q564" i="10"/>
  <c r="S710" i="10"/>
  <c r="S714" i="10"/>
  <c r="Z705" i="10"/>
  <c r="AA705" i="10"/>
  <c r="AA719" i="10"/>
  <c r="Z719" i="10"/>
  <c r="AB673" i="10"/>
  <c r="AB731" i="10"/>
  <c r="Z758" i="10"/>
  <c r="AA758" i="10"/>
  <c r="AB733" i="10"/>
  <c r="AB643" i="10"/>
  <c r="AB772" i="10"/>
  <c r="AA743" i="10"/>
  <c r="Z743" i="10"/>
  <c r="Q576" i="10"/>
  <c r="Z720" i="10"/>
  <c r="AA720" i="10"/>
  <c r="AB762" i="10"/>
  <c r="AA730" i="10"/>
  <c r="AB730" i="10" s="1"/>
  <c r="Z730" i="10"/>
  <c r="AB635" i="10"/>
  <c r="AA747" i="10"/>
  <c r="Z747" i="10"/>
  <c r="Z781" i="10"/>
  <c r="AA781" i="10"/>
  <c r="AB693" i="10"/>
  <c r="Z709" i="10"/>
  <c r="AA709" i="10"/>
  <c r="Z764" i="10"/>
  <c r="AA764" i="10"/>
  <c r="K181" i="5"/>
  <c r="K211" i="5"/>
  <c r="J44" i="5"/>
  <c r="J58" i="5" s="1"/>
  <c r="J87" i="5" s="1"/>
  <c r="J181" i="5"/>
  <c r="AA725" i="10"/>
  <c r="AB725" i="10" s="1"/>
  <c r="Z725" i="10"/>
  <c r="AA688" i="10"/>
  <c r="Z688" i="10"/>
  <c r="AA785" i="10"/>
  <c r="AB785" i="10" s="1"/>
  <c r="Z785" i="10"/>
  <c r="AA703" i="10"/>
  <c r="Z703" i="10"/>
  <c r="N175" i="21"/>
  <c r="N159" i="21" s="1"/>
  <c r="I56" i="20" s="1"/>
  <c r="AB710" i="10"/>
  <c r="AB652" i="10"/>
  <c r="AB607" i="10"/>
  <c r="AC710" i="10"/>
  <c r="N788" i="10"/>
  <c r="AB694" i="10"/>
  <c r="AB786" i="10"/>
  <c r="AB716" i="10"/>
  <c r="O788" i="10"/>
  <c r="AC688" i="10"/>
  <c r="P688" i="10"/>
  <c r="AB739" i="10"/>
  <c r="AB618" i="10"/>
  <c r="L21" i="5"/>
  <c r="L20" i="5"/>
  <c r="L19" i="5"/>
  <c r="L16" i="5"/>
  <c r="L18" i="5"/>
  <c r="AB757" i="10"/>
  <c r="Z697" i="10"/>
  <c r="AA697" i="10"/>
  <c r="K166" i="21"/>
  <c r="K44" i="21"/>
  <c r="H73" i="15"/>
  <c r="H77" i="15" s="1"/>
  <c r="H79" i="15" s="1"/>
  <c r="H92" i="15" s="1"/>
  <c r="Q139" i="9"/>
  <c r="S124" i="9"/>
  <c r="S139" i="9" s="1"/>
  <c r="M14" i="21" s="1"/>
  <c r="K159" i="21"/>
  <c r="Q166" i="9"/>
  <c r="S151" i="9"/>
  <c r="S166" i="9" s="1"/>
  <c r="P193" i="9"/>
  <c r="AB163" i="9"/>
  <c r="AB191" i="9"/>
  <c r="Z186" i="9"/>
  <c r="AA186" i="9"/>
  <c r="G56" i="20"/>
  <c r="I136" i="18"/>
  <c r="I137" i="18" s="1"/>
  <c r="I59" i="20"/>
  <c r="I63" i="18"/>
  <c r="I43" i="18"/>
  <c r="H59" i="20"/>
  <c r="AA179" i="9"/>
  <c r="Z179" i="9"/>
  <c r="AB158" i="9"/>
  <c r="F127" i="18"/>
  <c r="F130" i="18" s="1"/>
  <c r="F131" i="18" s="1"/>
  <c r="AA184" i="9"/>
  <c r="AB184" i="9" s="1"/>
  <c r="Z184" i="9"/>
  <c r="AA190" i="9"/>
  <c r="AB190" i="9" s="1"/>
  <c r="Z190" i="9"/>
  <c r="AA188" i="9"/>
  <c r="AB188" i="9" s="1"/>
  <c r="Z188" i="9"/>
  <c r="Z185" i="9"/>
  <c r="AA185" i="9"/>
  <c r="Z182" i="9"/>
  <c r="AB182" i="9" s="1"/>
  <c r="AA182" i="9"/>
  <c r="AB159" i="9"/>
  <c r="Q178" i="9"/>
  <c r="AB178" i="9"/>
  <c r="R178" i="9" s="1"/>
  <c r="R193" i="9" s="1"/>
  <c r="Z180" i="9"/>
  <c r="AA180" i="9"/>
  <c r="AB180" i="9" s="1"/>
  <c r="N193" i="9"/>
  <c r="J166" i="21"/>
  <c r="I150" i="21"/>
  <c r="G73" i="15"/>
  <c r="G77" i="15" s="1"/>
  <c r="G79" i="15" s="1"/>
  <c r="G92" i="15" s="1"/>
  <c r="J44" i="21"/>
  <c r="J150" i="21"/>
  <c r="G127" i="18"/>
  <c r="L171" i="21"/>
  <c r="L155" i="21"/>
  <c r="M175" i="21"/>
  <c r="M159" i="21" s="1"/>
  <c r="AB183" i="9"/>
  <c r="F70" i="18"/>
  <c r="F24" i="18"/>
  <c r="F23" i="18"/>
  <c r="F30" i="18"/>
  <c r="F22" i="18"/>
  <c r="F26" i="18"/>
  <c r="AB702" i="10" l="1"/>
  <c r="AB777" i="10"/>
  <c r="AB752" i="10"/>
  <c r="AB745" i="10"/>
  <c r="AB747" i="10"/>
  <c r="AB706" i="10"/>
  <c r="AB723" i="10"/>
  <c r="AB703" i="10"/>
  <c r="AB688" i="10"/>
  <c r="AB764" i="10"/>
  <c r="AB781" i="10"/>
  <c r="AB720" i="10"/>
  <c r="AB743" i="10"/>
  <c r="AB758" i="10"/>
  <c r="AB719" i="10"/>
  <c r="AB765" i="10"/>
  <c r="AB741" i="10"/>
  <c r="AB779" i="10"/>
  <c r="AB697" i="10"/>
  <c r="AB711" i="10"/>
  <c r="AB756" i="10"/>
  <c r="AB769" i="10"/>
  <c r="Q438" i="11"/>
  <c r="S388" i="11"/>
  <c r="S438" i="11" s="1"/>
  <c r="O16" i="21" s="1"/>
  <c r="L173" i="21"/>
  <c r="L157" i="21"/>
  <c r="H129" i="18" s="1"/>
  <c r="G57" i="18" s="1"/>
  <c r="L17" i="21"/>
  <c r="K150" i="21" s="1"/>
  <c r="G35" i="18" s="1"/>
  <c r="L174" i="21"/>
  <c r="J158" i="21"/>
  <c r="F75" i="18" s="1"/>
  <c r="N173" i="21"/>
  <c r="N157" i="21"/>
  <c r="J129" i="18" s="1"/>
  <c r="I57" i="18" s="1"/>
  <c r="AB396" i="11"/>
  <c r="AB388" i="11"/>
  <c r="R388" i="11" s="1"/>
  <c r="R438" i="11" s="1"/>
  <c r="AB393" i="11"/>
  <c r="AB401" i="11"/>
  <c r="AB432" i="11"/>
  <c r="M173" i="21"/>
  <c r="M157" i="21"/>
  <c r="I129" i="18" s="1"/>
  <c r="H57" i="18" s="1"/>
  <c r="K157" i="21"/>
  <c r="AB428" i="11"/>
  <c r="K193" i="5"/>
  <c r="K207" i="5" s="1"/>
  <c r="J14" i="15"/>
  <c r="Q676" i="10"/>
  <c r="S576" i="10"/>
  <c r="S676" i="10" s="1"/>
  <c r="N15" i="21" s="1"/>
  <c r="AB705" i="10"/>
  <c r="AB755" i="10"/>
  <c r="P788" i="10"/>
  <c r="Q688" i="10"/>
  <c r="J193" i="5"/>
  <c r="J207" i="5" s="1"/>
  <c r="I14" i="15"/>
  <c r="L156" i="21"/>
  <c r="H128" i="18" s="1"/>
  <c r="G56" i="18" s="1"/>
  <c r="M172" i="21"/>
  <c r="I33" i="18"/>
  <c r="L184" i="5"/>
  <c r="R688" i="10"/>
  <c r="R788" i="10" s="1"/>
  <c r="L22" i="5"/>
  <c r="K223" i="5"/>
  <c r="K237" i="5" s="1"/>
  <c r="I66" i="15"/>
  <c r="I71" i="15" s="1"/>
  <c r="AB709" i="10"/>
  <c r="AB742" i="10"/>
  <c r="H127" i="18"/>
  <c r="F55" i="18"/>
  <c r="I162" i="21"/>
  <c r="F76" i="18"/>
  <c r="H136" i="18"/>
  <c r="H137" i="18" s="1"/>
  <c r="F56" i="20"/>
  <c r="F35" i="18"/>
  <c r="J162" i="21"/>
  <c r="G21" i="15"/>
  <c r="G25" i="15" s="1"/>
  <c r="I42" i="18"/>
  <c r="I69" i="18"/>
  <c r="M171" i="21"/>
  <c r="M17" i="21"/>
  <c r="H56" i="20"/>
  <c r="J136" i="18"/>
  <c r="J137" i="18" s="1"/>
  <c r="Q193" i="9"/>
  <c r="S178" i="9"/>
  <c r="S193" i="9" s="1"/>
  <c r="O14" i="21" s="1"/>
  <c r="AB185" i="9"/>
  <c r="AB179" i="9"/>
  <c r="AB186" i="9"/>
  <c r="N14" i="21"/>
  <c r="K162" i="21" l="1"/>
  <c r="I73" i="15"/>
  <c r="I77" i="15" s="1"/>
  <c r="H21" i="15"/>
  <c r="H25" i="15" s="1"/>
  <c r="F74" i="18" s="1"/>
  <c r="L150" i="21"/>
  <c r="L162" i="21" s="1"/>
  <c r="L44" i="21"/>
  <c r="L158" i="21"/>
  <c r="G50" i="18" s="1"/>
  <c r="G76" i="18"/>
  <c r="F27" i="20"/>
  <c r="L166" i="21"/>
  <c r="O173" i="21"/>
  <c r="O157" i="21"/>
  <c r="G129" i="18"/>
  <c r="K158" i="21"/>
  <c r="Q788" i="10"/>
  <c r="S688" i="10"/>
  <c r="S788" i="10" s="1"/>
  <c r="O15" i="21" s="1"/>
  <c r="O17" i="21" s="1"/>
  <c r="M174" i="21"/>
  <c r="N156" i="21"/>
  <c r="J128" i="18" s="1"/>
  <c r="I56" i="18" s="1"/>
  <c r="N172" i="21"/>
  <c r="I19" i="15"/>
  <c r="G71" i="18"/>
  <c r="G29" i="18"/>
  <c r="G22" i="20"/>
  <c r="H71" i="18"/>
  <c r="H22" i="20"/>
  <c r="J19" i="15"/>
  <c r="H29" i="18"/>
  <c r="O175" i="21"/>
  <c r="O159" i="21" s="1"/>
  <c r="I79" i="15"/>
  <c r="I92" i="15" s="1"/>
  <c r="L44" i="5"/>
  <c r="L58" i="5" s="1"/>
  <c r="L87" i="5" s="1"/>
  <c r="L181" i="5"/>
  <c r="M156" i="21"/>
  <c r="I128" i="18" s="1"/>
  <c r="H56" i="18" s="1"/>
  <c r="H35" i="18"/>
  <c r="H76" i="18"/>
  <c r="N17" i="21"/>
  <c r="M150" i="21" s="1"/>
  <c r="N155" i="21"/>
  <c r="N171" i="21"/>
  <c r="N174" i="21" s="1"/>
  <c r="M155" i="21"/>
  <c r="F25" i="18"/>
  <c r="O171" i="21"/>
  <c r="O155" i="21"/>
  <c r="F121" i="18"/>
  <c r="F123" i="18" s="1"/>
  <c r="F124" i="18" s="1"/>
  <c r="G27" i="15"/>
  <c r="G40" i="15" s="1"/>
  <c r="G49" i="18"/>
  <c r="G51" i="18"/>
  <c r="M44" i="21"/>
  <c r="J73" i="15"/>
  <c r="J77" i="15" s="1"/>
  <c r="J79" i="15" s="1"/>
  <c r="J92" i="15" s="1"/>
  <c r="M166" i="21"/>
  <c r="G55" i="18"/>
  <c r="H130" i="18"/>
  <c r="H131" i="18" s="1"/>
  <c r="F28" i="18" l="1"/>
  <c r="I21" i="15"/>
  <c r="G27" i="20"/>
  <c r="H75" i="18"/>
  <c r="F50" i="18"/>
  <c r="F49" i="18"/>
  <c r="F51" i="18"/>
  <c r="G75" i="18"/>
  <c r="F57" i="18"/>
  <c r="G130" i="18"/>
  <c r="G131" i="18" s="1"/>
  <c r="H46" i="18"/>
  <c r="I115" i="18"/>
  <c r="I117" i="18" s="1"/>
  <c r="I118" i="18" s="1"/>
  <c r="H66" i="20"/>
  <c r="H32" i="18"/>
  <c r="G66" i="20"/>
  <c r="G32" i="18"/>
  <c r="G25" i="18" s="1"/>
  <c r="G46" i="18"/>
  <c r="H115" i="18"/>
  <c r="H117" i="18" s="1"/>
  <c r="H118" i="18" s="1"/>
  <c r="O172" i="21"/>
  <c r="O174" i="21" s="1"/>
  <c r="O156" i="21"/>
  <c r="O158" i="21" s="1"/>
  <c r="K14" i="15"/>
  <c r="L193" i="5"/>
  <c r="L207" i="5" s="1"/>
  <c r="J127" i="18"/>
  <c r="N158" i="21"/>
  <c r="I49" i="18" s="1"/>
  <c r="I25" i="15"/>
  <c r="G28" i="18"/>
  <c r="H27" i="20"/>
  <c r="M162" i="21"/>
  <c r="J21" i="15"/>
  <c r="I76" i="18"/>
  <c r="I35" i="18"/>
  <c r="O166" i="21"/>
  <c r="O44" i="21"/>
  <c r="O150" i="21"/>
  <c r="F27" i="18"/>
  <c r="G121" i="18"/>
  <c r="G123" i="18" s="1"/>
  <c r="G124" i="18" s="1"/>
  <c r="H27" i="15"/>
  <c r="F47" i="18"/>
  <c r="N166" i="21"/>
  <c r="N150" i="21"/>
  <c r="N44" i="21"/>
  <c r="G17" i="17"/>
  <c r="G30" i="17" s="1"/>
  <c r="G48" i="17" s="1"/>
  <c r="G51" i="17" s="1"/>
  <c r="H32" i="16"/>
  <c r="H36" i="16" s="1"/>
  <c r="I127" i="18"/>
  <c r="M158" i="21"/>
  <c r="H49" i="18"/>
  <c r="G23" i="18" l="1"/>
  <c r="G70" i="18"/>
  <c r="G26" i="18"/>
  <c r="G30" i="18"/>
  <c r="G24" i="18"/>
  <c r="G22" i="18"/>
  <c r="I22" i="20"/>
  <c r="I29" i="18"/>
  <c r="K19" i="15"/>
  <c r="I71" i="18"/>
  <c r="H24" i="18"/>
  <c r="H30" i="18"/>
  <c r="H70" i="18"/>
  <c r="H23" i="18"/>
  <c r="H26" i="18"/>
  <c r="H22" i="18"/>
  <c r="I27" i="20"/>
  <c r="K21" i="15"/>
  <c r="N162" i="21"/>
  <c r="F15" i="18"/>
  <c r="F37" i="20"/>
  <c r="H57" i="16"/>
  <c r="H22" i="16" s="1"/>
  <c r="F16" i="18"/>
  <c r="H55" i="18"/>
  <c r="I130" i="18"/>
  <c r="I131" i="18" s="1"/>
  <c r="O162" i="21"/>
  <c r="L21" i="15"/>
  <c r="L25" i="15" s="1"/>
  <c r="L27" i="15" s="1"/>
  <c r="L40" i="15" s="1"/>
  <c r="I50" i="18"/>
  <c r="I51" i="18"/>
  <c r="G27" i="18"/>
  <c r="H121" i="18"/>
  <c r="H123" i="18" s="1"/>
  <c r="H124" i="18" s="1"/>
  <c r="I27" i="15"/>
  <c r="G47" i="18"/>
  <c r="G74" i="18"/>
  <c r="I75" i="18"/>
  <c r="H50" i="18"/>
  <c r="H51" i="18"/>
  <c r="H40" i="15"/>
  <c r="I32" i="16" s="1"/>
  <c r="I36" i="16" s="1"/>
  <c r="F17" i="18"/>
  <c r="J25" i="15"/>
  <c r="H28" i="18"/>
  <c r="H25" i="18"/>
  <c r="J130" i="18"/>
  <c r="J131" i="18" s="1"/>
  <c r="I55" i="18"/>
  <c r="J115" i="18" l="1"/>
  <c r="J117" i="18" s="1"/>
  <c r="J118" i="18" s="1"/>
  <c r="I66" i="20"/>
  <c r="I32" i="18"/>
  <c r="I46" i="18"/>
  <c r="F34" i="20"/>
  <c r="H17" i="17"/>
  <c r="H30" i="17" s="1"/>
  <c r="H48" i="17" s="1"/>
  <c r="G15" i="18"/>
  <c r="I57" i="16"/>
  <c r="I22" i="16" s="1"/>
  <c r="G37" i="20"/>
  <c r="G16" i="18"/>
  <c r="H23" i="16"/>
  <c r="G49" i="17"/>
  <c r="H11" i="17"/>
  <c r="K25" i="15"/>
  <c r="I28" i="18"/>
  <c r="I25" i="18"/>
  <c r="H27" i="18"/>
  <c r="H47" i="18"/>
  <c r="I121" i="18"/>
  <c r="I123" i="18" s="1"/>
  <c r="I124" i="18" s="1"/>
  <c r="J27" i="15"/>
  <c r="H74" i="18"/>
  <c r="I40" i="15"/>
  <c r="G17" i="18"/>
  <c r="I22" i="18" l="1"/>
  <c r="I24" i="18"/>
  <c r="I30" i="18"/>
  <c r="I23" i="18"/>
  <c r="I70" i="18"/>
  <c r="I26" i="18"/>
  <c r="F36" i="20"/>
  <c r="H25" i="16"/>
  <c r="I17" i="17"/>
  <c r="I30" i="17" s="1"/>
  <c r="I48" i="17" s="1"/>
  <c r="G34" i="20"/>
  <c r="I27" i="18"/>
  <c r="J121" i="18"/>
  <c r="J123" i="18" s="1"/>
  <c r="J124" i="18" s="1"/>
  <c r="I47" i="18"/>
  <c r="K27" i="15"/>
  <c r="I74" i="18"/>
  <c r="J32" i="16"/>
  <c r="J36" i="16" s="1"/>
  <c r="I23" i="16"/>
  <c r="I11" i="17"/>
  <c r="H49" i="17"/>
  <c r="H51" i="17"/>
  <c r="J40" i="15"/>
  <c r="H17" i="18"/>
  <c r="I51" i="17" l="1"/>
  <c r="K40" i="15"/>
  <c r="I17" i="18"/>
  <c r="I25" i="16"/>
  <c r="G36" i="20"/>
  <c r="H15" i="18"/>
  <c r="H16" i="18"/>
  <c r="K32" i="16"/>
  <c r="K36" i="16" s="1"/>
  <c r="H37" i="20"/>
  <c r="J57" i="16"/>
  <c r="J22" i="16" s="1"/>
  <c r="F13" i="18"/>
  <c r="F12" i="18"/>
  <c r="H34" i="20"/>
  <c r="J17" i="17"/>
  <c r="J30" i="17" s="1"/>
  <c r="J48" i="17" s="1"/>
  <c r="I37" i="20" l="1"/>
  <c r="K57" i="16"/>
  <c r="K22" i="16" s="1"/>
  <c r="I16" i="18"/>
  <c r="L32" i="16"/>
  <c r="L36" i="16" s="1"/>
  <c r="L57" i="16" s="1"/>
  <c r="L22" i="16" s="1"/>
  <c r="I15" i="18"/>
  <c r="G13" i="18"/>
  <c r="F11" i="18"/>
  <c r="G12" i="18"/>
  <c r="J11" i="17"/>
  <c r="J51" i="17" s="1"/>
  <c r="I49" i="17"/>
  <c r="J23" i="16"/>
  <c r="I34" i="20"/>
  <c r="K17" i="17"/>
  <c r="K30" i="17" s="1"/>
  <c r="K48" i="17" s="1"/>
  <c r="L23" i="16" l="1"/>
  <c r="L25" i="16" s="1"/>
  <c r="I11" i="18" s="1"/>
  <c r="K49" i="17"/>
  <c r="J25" i="16"/>
  <c r="H36" i="20"/>
  <c r="K23" i="16"/>
  <c r="J49" i="17"/>
  <c r="K11" i="17"/>
  <c r="K51" i="17" s="1"/>
  <c r="I36" i="20" l="1"/>
  <c r="K25" i="16"/>
  <c r="H13" i="18"/>
  <c r="G11" i="18"/>
  <c r="H12" i="18"/>
  <c r="I12" i="18" l="1"/>
  <c r="H11" i="18"/>
  <c r="I13" i="18"/>
</calcChain>
</file>

<file path=xl/comments1.xml><?xml version="1.0" encoding="utf-8"?>
<comments xmlns="http://schemas.openxmlformats.org/spreadsheetml/2006/main">
  <authors>
    <author>B. Keizer</author>
    <author>Goedhart, R.</author>
  </authors>
  <commentList>
    <comment ref="E18" authorId="0" shapeId="0">
      <text>
        <r>
          <rPr>
            <sz val="9"/>
            <color indexed="81"/>
            <rFont val="Tahoma"/>
            <family val="2"/>
          </rPr>
          <t xml:space="preserve">
JJI- en GJI-leerlingen hierbij apart opgeven vanaf rij 45. Andere residentiële leerlingen wel meetellen.</t>
        </r>
      </text>
    </comment>
    <comment ref="D21" authorId="1" shapeId="0">
      <text>
        <r>
          <rPr>
            <sz val="8"/>
            <color indexed="81"/>
            <rFont val="Tahoma"/>
            <family val="2"/>
          </rPr>
          <t xml:space="preserve">
Noteer de GGL zoals vermeld op de beschikking voor 2018-2019. Anders neemt het model de GGL van 1 okt. 2018 op basis van het ingevulde OP- bestand i.p.v. die van 1 okt. 2017.
</t>
        </r>
      </text>
    </comment>
    <comment ref="E53" authorId="0" shapeId="0">
      <text>
        <r>
          <rPr>
            <sz val="9"/>
            <color indexed="81"/>
            <rFont val="Tahoma"/>
            <family val="2"/>
          </rPr>
          <t xml:space="preserve">
JJI- en GJI-leerlingen hierbij buiten beschouwing laten. Andere residentiële leerlingen tellen wel mee in de Kijkdoos Groeiregeling voor (V)SO. De opgave van de leerlingen volgt de verwerking door DUO uit de opgave in BRON.</t>
        </r>
      </text>
    </comment>
  </commentList>
</comments>
</file>

<file path=xl/comments2.xml><?xml version="1.0" encoding="utf-8"?>
<comments xmlns="http://schemas.openxmlformats.org/spreadsheetml/2006/main">
  <authors>
    <author>B. Keizer</author>
    <author xml:space="preserve"> </author>
  </authors>
  <commentList>
    <comment ref="E28" authorId="0" shapeId="0">
      <text>
        <r>
          <rPr>
            <sz val="9"/>
            <color indexed="81"/>
            <rFont val="Tahoma"/>
            <family val="2"/>
          </rPr>
          <t xml:space="preserve">
Dit betreft het deel van de basisbekostiging, het ondersteuningsdeel is integraal opgenomen in het personele ondersteuningsbedrag.</t>
        </r>
      </text>
    </comment>
    <comment ref="D34" authorId="0" shapeId="0">
      <text>
        <r>
          <rPr>
            <sz val="9"/>
            <color indexed="81"/>
            <rFont val="Tahoma"/>
            <family val="2"/>
          </rPr>
          <t xml:space="preserve">
Bekostiging conform beschikking DUO.</t>
        </r>
      </text>
    </comment>
    <comment ref="E49" authorId="0" shapeId="0">
      <text>
        <r>
          <rPr>
            <sz val="9"/>
            <color indexed="81"/>
            <rFont val="Tahoma"/>
            <family val="2"/>
          </rPr>
          <t xml:space="preserve">
Deze overdrachtsbedragen voor 2019/20 ophalen uit de Kijkdoos groeiregeling  voor (V)SO. Voor de jaren daarna een raming maken i.p.v. de bedragen die nu automatisch worden herhaald.</t>
        </r>
      </text>
    </comment>
    <comment ref="D113" authorId="1" shapeId="0">
      <text>
        <r>
          <rPr>
            <sz val="10"/>
            <color indexed="81"/>
            <rFont val="Tahoma"/>
            <family val="2"/>
          </rPr>
          <t xml:space="preserve">
Alleen bepaalde schoolsoorten komen in aanmerking voor een watergewenningsbad (ZMLK) of een hydrobad (LG, MG).</t>
        </r>
      </text>
    </comment>
    <comment ref="D119" authorId="0" shapeId="0">
      <text>
        <r>
          <rPr>
            <sz val="9"/>
            <color indexed="81"/>
            <rFont val="Tahoma"/>
            <family val="2"/>
          </rPr>
          <t xml:space="preserve">
Bekostiging conform beschikking DUO.</t>
        </r>
      </text>
    </comment>
    <comment ref="E134" authorId="0" shapeId="0">
      <text>
        <r>
          <rPr>
            <sz val="9"/>
            <color indexed="81"/>
            <rFont val="Tahoma"/>
            <family val="2"/>
          </rPr>
          <t xml:space="preserve">
Deze data voor 2018 ophalen uit de Kijkdoos groeiregeling  voor (V)SO. Voor de jaren daarna een raming maken i.p.v. de bedragen die nu automatisch worden herhaald.</t>
        </r>
      </text>
    </comment>
  </commentList>
</comments>
</file>

<file path=xl/comments3.xml><?xml version="1.0" encoding="utf-8"?>
<comments xmlns="http://schemas.openxmlformats.org/spreadsheetml/2006/main">
  <authors>
    <author>B Keizer</author>
    <author>Goedhart, R.</author>
  </authors>
  <commentList>
    <comment ref="D21" authorId="0" shapeId="0">
      <text>
        <r>
          <rPr>
            <sz val="9"/>
            <color indexed="81"/>
            <rFont val="Tahoma"/>
            <family val="2"/>
          </rPr>
          <t xml:space="preserve">
750 euro naar rato van diensttijd en werktijdfactor in de maanden januari t/m augustus 2018 conform cao-po 2018.</t>
        </r>
      </text>
    </comment>
    <comment ref="J21" authorId="0" shapeId="0">
      <text>
        <r>
          <rPr>
            <sz val="9"/>
            <color indexed="81"/>
            <rFont val="Tahoma"/>
            <family val="2"/>
          </rPr>
          <t xml:space="preserve">
Betaling  in oktober 2018.</t>
        </r>
      </text>
    </comment>
    <comment ref="D22" authorId="0" shapeId="0">
      <text>
        <r>
          <rPr>
            <sz val="9"/>
            <color indexed="81"/>
            <rFont val="Tahoma"/>
            <family val="2"/>
          </rPr>
          <t xml:space="preserve">
42% van maandsalaris sept. 2018 naar rato van diensttijd en werktijdfactor.</t>
        </r>
      </text>
    </comment>
    <comment ref="J22" authorId="0" shapeId="0">
      <text>
        <r>
          <rPr>
            <sz val="9"/>
            <color indexed="81"/>
            <rFont val="Tahoma"/>
            <family val="2"/>
          </rPr>
          <t xml:space="preserve">
Betaling  in oktober 2018.</t>
        </r>
      </text>
    </comment>
    <comment ref="D67" authorId="1" shapeId="0">
      <text>
        <r>
          <rPr>
            <sz val="8"/>
            <color indexed="81"/>
            <rFont val="Tahoma"/>
            <family val="2"/>
          </rPr>
          <t xml:space="preserve">
wordt berekend in het werkblad mop.</t>
        </r>
      </text>
    </comment>
  </commentList>
</comments>
</file>

<file path=xl/comments4.xml><?xml version="1.0" encoding="utf-8"?>
<comments xmlns="http://schemas.openxmlformats.org/spreadsheetml/2006/main">
  <authors>
    <author>Goedhart, R.</author>
  </authors>
  <commentList>
    <comment ref="E8" authorId="0" shapeId="0">
      <text>
        <r>
          <rPr>
            <sz val="8"/>
            <color indexed="81"/>
            <rFont val="Tahoma"/>
            <family val="2"/>
          </rPr>
          <t xml:space="preserve">
hoeft niet te worden ingevuld</t>
        </r>
      </text>
    </comment>
    <comment ref="F8" authorId="0" shapeId="0">
      <text>
        <r>
          <rPr>
            <sz val="8"/>
            <color indexed="81"/>
            <rFont val="Tahoma"/>
            <family val="2"/>
          </rPr>
          <t xml:space="preserve">
hoeft niet te worden ingevuld</t>
        </r>
      </text>
    </comment>
  </commentList>
</comments>
</file>

<file path=xl/comments5.xml><?xml version="1.0" encoding="utf-8"?>
<comments xmlns="http://schemas.openxmlformats.org/spreadsheetml/2006/main">
  <authors>
    <author>Reinier Goedhart</author>
  </authors>
  <commentList>
    <comment ref="D11" authorId="0" shapeId="0">
      <text>
        <r>
          <rPr>
            <sz val="8"/>
            <color indexed="81"/>
            <rFont val="Tahoma"/>
            <family val="2"/>
          </rPr>
          <t xml:space="preserve">
Dit is een optelsom van de waarde van de activa per 1 januari. Deze gegevens kunt u o.a. uit uw jaarrekening halen. 
</t>
        </r>
      </text>
    </comment>
  </commentList>
</comments>
</file>

<file path=xl/comments6.xml><?xml version="1.0" encoding="utf-8"?>
<comments xmlns="http://schemas.openxmlformats.org/spreadsheetml/2006/main">
  <authors>
    <author>goedhartr</author>
  </authors>
  <commentList>
    <comment ref="D39" authorId="0" shapeId="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0" shapeId="0">
      <text>
        <r>
          <rPr>
            <sz val="8"/>
            <color indexed="81"/>
            <rFont val="Tahoma"/>
            <family val="2"/>
          </rPr>
          <t xml:space="preserve">
</t>
        </r>
        <r>
          <rPr>
            <sz val="10"/>
            <color indexed="81"/>
            <rFont val="Tahoma"/>
            <family val="2"/>
          </rPr>
          <t>voor bepaling hoogte voorziening duurzame inzetbaarheid (ouderenverlof), zie toolbox financiën</t>
        </r>
      </text>
    </comment>
  </commentList>
</comments>
</file>

<file path=xl/comments7.xml><?xml version="1.0" encoding="utf-8"?>
<comments xmlns="http://schemas.openxmlformats.org/spreadsheetml/2006/main">
  <authors>
    <author>Goedhart, R.</author>
    <author>Keizer</author>
    <author>B Keizer</author>
  </authors>
  <commentList>
    <comment ref="D21" authorId="0" shapeId="0">
      <text>
        <r>
          <rPr>
            <sz val="8"/>
            <color indexed="81"/>
            <rFont val="Tahoma"/>
            <family val="2"/>
          </rPr>
          <t xml:space="preserve">
Hier wordt de datum van vandaag weergegeven. Bij het kopiëren van dit werkblad in het sommatiemodel, zal de datum in het sommatiemodel gefixeerd worden. </t>
        </r>
      </text>
    </comment>
    <comment ref="D47" authorId="1" shapeId="0">
      <text>
        <r>
          <rPr>
            <sz val="9"/>
            <color indexed="81"/>
            <rFont val="Tahoma"/>
            <family val="2"/>
          </rPr>
          <t xml:space="preserve">
Aantal leerlingen op 1 okt. T-1
</t>
        </r>
      </text>
    </comment>
    <comment ref="I59" authorId="2" shapeId="0">
      <text>
        <r>
          <rPr>
            <sz val="9"/>
            <color indexed="81"/>
            <rFont val="Tahoma"/>
            <family val="2"/>
          </rPr>
          <t xml:space="preserve">
de data van 2022 zijn aangehouden voor 2023.</t>
        </r>
      </text>
    </comment>
  </commentList>
</comments>
</file>

<file path=xl/comments8.xml><?xml version="1.0" encoding="utf-8"?>
<comments xmlns="http://schemas.openxmlformats.org/spreadsheetml/2006/main">
  <authors>
    <author>Keizer</author>
    <author>B Keizer</author>
  </authors>
  <commentList>
    <comment ref="C7" authorId="0" shapeId="0">
      <text>
        <r>
          <rPr>
            <sz val="9"/>
            <color indexed="81"/>
            <rFont val="Tahoma"/>
            <family val="2"/>
          </rPr>
          <t xml:space="preserve">
Def. GPL 2017-2018, aug. 2018.</t>
        </r>
      </text>
    </comment>
    <comment ref="D7" authorId="0" shapeId="0">
      <text>
        <r>
          <rPr>
            <sz val="9"/>
            <color indexed="81"/>
            <rFont val="Tahoma"/>
            <family val="2"/>
          </rPr>
          <t xml:space="preserve">
Def. GPL 2018-2019, sept. 2019.</t>
        </r>
      </text>
    </comment>
    <comment ref="E7" authorId="1" shapeId="0">
      <text>
        <r>
          <rPr>
            <sz val="9"/>
            <color indexed="81"/>
            <rFont val="Tahoma"/>
            <family val="2"/>
          </rPr>
          <t xml:space="preserve">
2e Reg. GPL 2019-2020, 23 okt. 2019.</t>
        </r>
      </text>
    </comment>
    <comment ref="B16" authorId="0" shapeId="0">
      <text>
        <r>
          <rPr>
            <sz val="9"/>
            <color indexed="81"/>
            <rFont val="Tahoma"/>
            <family val="2"/>
          </rPr>
          <t xml:space="preserve">
Is gelijk aan het bedrag per leerling basisschool.</t>
        </r>
      </text>
    </comment>
    <comment ref="C123" authorId="1" shapeId="0">
      <text>
        <r>
          <rPr>
            <sz val="9"/>
            <color indexed="81"/>
            <rFont val="Tahoma"/>
            <family val="2"/>
          </rPr>
          <t xml:space="preserve">
Indexering t.o.v. voorgande jaar.</t>
        </r>
      </text>
    </comment>
  </commentList>
</comments>
</file>

<file path=xl/comments9.xml><?xml version="1.0" encoding="utf-8"?>
<comments xmlns="http://schemas.openxmlformats.org/spreadsheetml/2006/main">
  <authors>
    <author>Bé Keizer</author>
  </authors>
  <commentList>
    <comment ref="B15" authorId="0" shapeId="0">
      <text>
        <r>
          <rPr>
            <sz val="9"/>
            <color indexed="81"/>
            <rFont val="Tahoma"/>
            <family val="2"/>
          </rPr>
          <t xml:space="preserve">
Aanloopschalen a1 en a2 achterwege gelaten. Aanpassing min. loon per 1-1-2018 zorgt dat de aanloopschalen dan tenminste 1578 zijn. </t>
        </r>
      </text>
    </comment>
    <comment ref="B60" authorId="0" shapeId="0">
      <text>
        <r>
          <rPr>
            <sz val="9"/>
            <color indexed="81"/>
            <rFont val="Tahoma"/>
            <family val="2"/>
          </rPr>
          <t xml:space="preserve">
Aanloopschalen a1 en a2 achterwege gelaten. Aanpassing min. loon per 1-7-2018 zorgt dat de aanloopschalen dan tenminste 1594,20 zijn. </t>
        </r>
      </text>
    </comment>
    <comment ref="B105" authorId="0" shapeId="0">
      <text>
        <r>
          <rPr>
            <sz val="9"/>
            <color indexed="81"/>
            <rFont val="Tahoma"/>
            <family val="2"/>
          </rPr>
          <t xml:space="preserve">
Aanloopschalen a1 en a2 achterwege gelaten. Aanpassing min. loon per 1-7-2019 zorgt dat de aanloopschalen dan tenminste 1635,60 zijn. </t>
        </r>
      </text>
    </comment>
    <comment ref="B150" authorId="0" shapeId="0">
      <text>
        <r>
          <rPr>
            <sz val="9"/>
            <color indexed="81"/>
            <rFont val="Tahoma"/>
            <family val="2"/>
          </rPr>
          <t xml:space="preserve">
Aanloopschalen a1 en a2 achterwege gelaten. Aanpassing min. loon per 1-7-2019 zorgt dat de aanloopschalen dan tenminste 1635,60 zijn. </t>
        </r>
      </text>
    </comment>
  </commentList>
</comments>
</file>

<file path=xl/sharedStrings.xml><?xml version="1.0" encoding="utf-8"?>
<sst xmlns="http://schemas.openxmlformats.org/spreadsheetml/2006/main" count="2213" uniqueCount="651">
  <si>
    <t>kernonderwijs</t>
  </si>
  <si>
    <t>GGL</t>
  </si>
  <si>
    <t>&lt; 8 jr</t>
  </si>
  <si>
    <t>8jr eo</t>
  </si>
  <si>
    <t>VSO</t>
  </si>
  <si>
    <t>Vast bedrag per school</t>
  </si>
  <si>
    <t>directietoeslag</t>
  </si>
  <si>
    <t>per leerling SO &lt;8</t>
  </si>
  <si>
    <t>per leerling SO &gt;=8</t>
  </si>
  <si>
    <t>per leerling VSO</t>
  </si>
  <si>
    <t xml:space="preserve">per leerling P&amp;A </t>
  </si>
  <si>
    <t>Bedrag per leerling</t>
  </si>
  <si>
    <t>Vast bedrag SO</t>
  </si>
  <si>
    <t>Vast bedrag VSO</t>
  </si>
  <si>
    <t>Aanvullende PvE's</t>
  </si>
  <si>
    <t>schoolbaden</t>
  </si>
  <si>
    <t>soort bad</t>
  </si>
  <si>
    <t>beweegbare bodem</t>
  </si>
  <si>
    <t>nee</t>
  </si>
  <si>
    <t>inhoud bad in m3</t>
  </si>
  <si>
    <t>brancardliften</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</si>
  <si>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</si>
  <si>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</si>
  <si>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</si>
  <si>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</si>
  <si>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</si>
  <si>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</si>
  <si>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</si>
  <si>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</si>
  <si>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</si>
  <si>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</si>
  <si>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</si>
  <si>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</si>
  <si>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</si>
  <si>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</si>
  <si>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</si>
  <si>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</si>
  <si>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aantal leerlingen</t>
  </si>
  <si>
    <t>SO of VSO</t>
  </si>
  <si>
    <t>SOVSO</t>
  </si>
  <si>
    <t>MG SO of VSO</t>
  </si>
  <si>
    <t>MG SOVSO</t>
  </si>
  <si>
    <t>vaste bedragen en basisbekostiging</t>
  </si>
  <si>
    <t>ondersteuningskosten MI per leerling</t>
  </si>
  <si>
    <t xml:space="preserve"> </t>
  </si>
  <si>
    <t>cluster 4</t>
  </si>
  <si>
    <t>LG</t>
  </si>
  <si>
    <t>ZMLK</t>
  </si>
  <si>
    <t>schooljaar</t>
  </si>
  <si>
    <t>2017/18</t>
  </si>
  <si>
    <t>2018/19</t>
  </si>
  <si>
    <t>2019/20</t>
  </si>
  <si>
    <t>teldatum</t>
  </si>
  <si>
    <t>kalenderjaar</t>
  </si>
  <si>
    <t>GPL bedragen</t>
  </si>
  <si>
    <t>Directeur</t>
  </si>
  <si>
    <t>Adjunct</t>
  </si>
  <si>
    <t>OP (landelijk)</t>
  </si>
  <si>
    <t>Toeslag directie</t>
  </si>
  <si>
    <t>Extra toeslag directeur</t>
  </si>
  <si>
    <t>OP leeftijdsgecorrigeerd : voet</t>
  </si>
  <si>
    <t>OP leeftijdsgecorrigeerd : bedrag * GGL</t>
  </si>
  <si>
    <t xml:space="preserve">basisbekostiging Budget Pers Arb Beleid </t>
  </si>
  <si>
    <t>Landelijke GGL =</t>
  </si>
  <si>
    <t xml:space="preserve">Personeel </t>
  </si>
  <si>
    <t>Personeel: basisbekostiging</t>
  </si>
  <si>
    <t xml:space="preserve"> x GGL</t>
  </si>
  <si>
    <t>Vast bedrag per school SO incl. directie</t>
  </si>
  <si>
    <t>Vast bedrag per school VSO incl. directie</t>
  </si>
  <si>
    <t>Vast bedrag per school SOVSO incl. directie</t>
  </si>
  <si>
    <t>Onderwijssoort</t>
  </si>
  <si>
    <t>volume m3</t>
  </si>
  <si>
    <t>bedrag per bad</t>
  </si>
  <si>
    <t>bedrag per m3</t>
  </si>
  <si>
    <t>subtotaal</t>
  </si>
  <si>
    <t>bodem</t>
  </si>
  <si>
    <t>hydro-bad</t>
  </si>
  <si>
    <t>watergew</t>
  </si>
  <si>
    <t>Toeslag beweegbare bodem</t>
  </si>
  <si>
    <t>Brancardlift</t>
  </si>
  <si>
    <t>2020/21</t>
  </si>
  <si>
    <t>SO</t>
  </si>
  <si>
    <t>Basisbekostiging Personeel</t>
  </si>
  <si>
    <t>BASISGEGEVENS</t>
  </si>
  <si>
    <t>Naam school</t>
  </si>
  <si>
    <t>Brinnummer</t>
  </si>
  <si>
    <t>Samenstelling school</t>
  </si>
  <si>
    <t>Totaal leerlingen SO</t>
  </si>
  <si>
    <t>Totaal leerlingen VSO</t>
  </si>
  <si>
    <t>LZ</t>
  </si>
  <si>
    <t>Peildatum</t>
  </si>
  <si>
    <t>MG</t>
  </si>
  <si>
    <t>afdeling MG</t>
  </si>
  <si>
    <t>ja</t>
  </si>
  <si>
    <t xml:space="preserve">Ondersteuningsbekostiging Personeel </t>
  </si>
  <si>
    <t>per leerling</t>
  </si>
  <si>
    <t>naam</t>
  </si>
  <si>
    <t>per vestiging</t>
  </si>
  <si>
    <t>Aanvullende bekostiging JJI resp GJI bij overcapaciteit</t>
  </si>
  <si>
    <t>P: per leerling op jaarbasis</t>
  </si>
  <si>
    <t>M: per leerling op jaarbasis</t>
  </si>
  <si>
    <t>Prestatiebox</t>
  </si>
  <si>
    <t>bedrag per leerling</t>
  </si>
  <si>
    <t>Totaal leerlingen</t>
  </si>
  <si>
    <t>schoolsoort</t>
  </si>
  <si>
    <t>Vast bedrag SOVSO</t>
  </si>
  <si>
    <t>werkgeverslasten</t>
  </si>
  <si>
    <t>salaristabellen</t>
  </si>
  <si>
    <t>schaal / regel</t>
  </si>
  <si>
    <t>regels</t>
  </si>
  <si>
    <t>AA</t>
  </si>
  <si>
    <t>AB</t>
  </si>
  <si>
    <t>AC</t>
  </si>
  <si>
    <t>AD</t>
  </si>
  <si>
    <t>AE</t>
  </si>
  <si>
    <t>DA</t>
  </si>
  <si>
    <t>DB</t>
  </si>
  <si>
    <t>DBuit</t>
  </si>
  <si>
    <t>DC</t>
  </si>
  <si>
    <t>DCuit</t>
  </si>
  <si>
    <t>DD</t>
  </si>
  <si>
    <t>DE</t>
  </si>
  <si>
    <t>ID1</t>
  </si>
  <si>
    <t>ID2</t>
  </si>
  <si>
    <t>ID3</t>
  </si>
  <si>
    <t>LIOa</t>
  </si>
  <si>
    <t>LIOb</t>
  </si>
  <si>
    <t>meerh bas DA11</t>
  </si>
  <si>
    <t>meerh sbo DB10</t>
  </si>
  <si>
    <t>meerh sbo DB11</t>
  </si>
  <si>
    <t>meerh sbo DC 13</t>
  </si>
  <si>
    <t>meerh sbo DCuit15</t>
  </si>
  <si>
    <t>LOONKOSTEN DIRECTIE</t>
  </si>
  <si>
    <t>situatie per</t>
  </si>
  <si>
    <t>Persoonsgegevens</t>
  </si>
  <si>
    <t>sofinr.</t>
  </si>
  <si>
    <t>dienst</t>
  </si>
  <si>
    <t>geboorte</t>
  </si>
  <si>
    <t>schaal</t>
  </si>
  <si>
    <t>trede</t>
  </si>
  <si>
    <t xml:space="preserve">WTF </t>
  </si>
  <si>
    <t>loonkosten</t>
  </si>
  <si>
    <t>diensttijd</t>
  </si>
  <si>
    <t>jubilea</t>
  </si>
  <si>
    <t xml:space="preserve">jaren </t>
  </si>
  <si>
    <t>datum</t>
  </si>
  <si>
    <t>dir</t>
  </si>
  <si>
    <t>salaris</t>
  </si>
  <si>
    <t>kosten</t>
  </si>
  <si>
    <t>totaal</t>
  </si>
  <si>
    <t>LOONKOSTEN ONDERWIJZEND PERSONEEL</t>
  </si>
  <si>
    <t>berek I</t>
  </si>
  <si>
    <t>berek II</t>
  </si>
  <si>
    <t>leeftijd</t>
  </si>
  <si>
    <t>leeft</t>
  </si>
  <si>
    <t>gebdat</t>
  </si>
  <si>
    <t>nn</t>
  </si>
  <si>
    <t>LOONKOSTEN ONDERSTEUNEND EN BEHEERSPERSONEEL</t>
  </si>
  <si>
    <t>Procedure</t>
  </si>
  <si>
    <t>1. Voer per jaar de bestedingen in bij "Onttrekking" die op grond van een recent meerjarenonderhoudsplan (MOP) worden voorgesteld.</t>
  </si>
  <si>
    <t>2. Verdeel de dotatielasten gelijkmatig over de jaren heen (egalisastie van kosten) op zo'n manier dat deze voorziening nooit negatief zal uitvallen.</t>
  </si>
  <si>
    <t>Stand voorziening onderhoud per 01-01</t>
  </si>
  <si>
    <t>Dotatie vanuit exploitatie (materieel)</t>
  </si>
  <si>
    <t>Onttrekking</t>
  </si>
  <si>
    <t>stand voorziening  per 31/12</t>
  </si>
  <si>
    <t>www. poraad.nl</t>
  </si>
  <si>
    <t>MEERJARENINVESTERINGSPLAN (MIP)</t>
  </si>
  <si>
    <t>activagroep</t>
  </si>
  <si>
    <t>omschrijving</t>
  </si>
  <si>
    <t xml:space="preserve">lokaal / </t>
  </si>
  <si>
    <t>aantal /</t>
  </si>
  <si>
    <t>aanschafprijs</t>
  </si>
  <si>
    <t>jaar van</t>
  </si>
  <si>
    <t>afschrijvings-</t>
  </si>
  <si>
    <t>beslisregel</t>
  </si>
  <si>
    <t>aanschaf-</t>
  </si>
  <si>
    <t>afschrijving</t>
  </si>
  <si>
    <t>laatste</t>
  </si>
  <si>
    <t>waarde per 01/01</t>
  </si>
  <si>
    <t>groep</t>
  </si>
  <si>
    <t>eenheden</t>
  </si>
  <si>
    <t>(per eenheid)</t>
  </si>
  <si>
    <t>aanschaf</t>
  </si>
  <si>
    <t>termijn</t>
  </si>
  <si>
    <t>waarde</t>
  </si>
  <si>
    <t>per jaar</t>
  </si>
  <si>
    <t>investering</t>
  </si>
  <si>
    <t>ACTIVAOVERZICHT</t>
  </si>
  <si>
    <t>Waarde activa per 01-01</t>
  </si>
  <si>
    <t>Gebouwen en terreinen</t>
  </si>
  <si>
    <t>Inventaris en apparatuur</t>
  </si>
  <si>
    <t>- meubilair</t>
  </si>
  <si>
    <t>- ICT</t>
  </si>
  <si>
    <t>Leermiddelen PO</t>
  </si>
  <si>
    <t>Overige materiële vaste activa</t>
  </si>
  <si>
    <t>Investeringen</t>
  </si>
  <si>
    <t>Afschrijvingen</t>
  </si>
  <si>
    <t>Waarde activa per 31-12</t>
  </si>
  <si>
    <t>STAAT VAN BATEN EN LASTEN</t>
  </si>
  <si>
    <t xml:space="preserve">Baten en lasten </t>
  </si>
  <si>
    <t>Baten</t>
  </si>
  <si>
    <t>3.1 Rijksbijdragen OCW</t>
  </si>
  <si>
    <t>3.2 Overige overheidsbijdragen en -subsidies</t>
  </si>
  <si>
    <t>3.3 College-, cursus-, les- en examengelden</t>
  </si>
  <si>
    <t>3.4 Baten werk in opdracht van derden</t>
  </si>
  <si>
    <t>3.5 Overige baten</t>
  </si>
  <si>
    <t>Lasten</t>
  </si>
  <si>
    <t>Salarissen en sociale lasten</t>
  </si>
  <si>
    <t>Lasten personeelsbeleid</t>
  </si>
  <si>
    <t>4.1 Personeelslasten</t>
  </si>
  <si>
    <t>4.2 Afschrijvingen</t>
  </si>
  <si>
    <t>4.3 Huisvestingslasten</t>
  </si>
  <si>
    <t>4.4 Overige lasten</t>
  </si>
  <si>
    <t xml:space="preserve">Saldo baten en lasten </t>
  </si>
  <si>
    <t>Financiële baten en lasten</t>
  </si>
  <si>
    <t>5.1 Financiële baten</t>
  </si>
  <si>
    <t>5.2 Financiële lasten</t>
  </si>
  <si>
    <t>Saldo financiële baten en lasten</t>
  </si>
  <si>
    <t>Resultaat</t>
  </si>
  <si>
    <t>Overgedragen budget naar bestuursniveau</t>
  </si>
  <si>
    <t>Budget personeel</t>
  </si>
  <si>
    <t>Budget materieel</t>
  </si>
  <si>
    <t>MEERJARENBALANS</t>
  </si>
  <si>
    <t>Activa</t>
  </si>
  <si>
    <t>Vaste activa</t>
  </si>
  <si>
    <t>Vlottende activa</t>
  </si>
  <si>
    <t>Activa totaal</t>
  </si>
  <si>
    <t>Passiva</t>
  </si>
  <si>
    <t>Algemene reserve</t>
  </si>
  <si>
    <t>Bestemmingsreserve 1</t>
  </si>
  <si>
    <t>Bestemmingsreserve 2</t>
  </si>
  <si>
    <t>Bestemmingsreserve 3</t>
  </si>
  <si>
    <t>Voorzieningen</t>
  </si>
  <si>
    <t>Langlopende schulden</t>
  </si>
  <si>
    <t>Kredietinstellingen</t>
  </si>
  <si>
    <t>Overige langlopende schulden</t>
  </si>
  <si>
    <t>Kortlopende schulden</t>
  </si>
  <si>
    <t>Crediteuren</t>
  </si>
  <si>
    <t>Ministerie van OCW</t>
  </si>
  <si>
    <t>Belastingen en premies sociale verzekeringen</t>
  </si>
  <si>
    <t>Schulden terzake pensioenen</t>
  </si>
  <si>
    <t>Overige kortlopende schulden</t>
  </si>
  <si>
    <t>Overlopende passiva</t>
  </si>
  <si>
    <t>Passiva totaal</t>
  </si>
  <si>
    <t>KASSTROOMOVERZICHT</t>
  </si>
  <si>
    <t>Beginsaldo liquide middelen</t>
  </si>
  <si>
    <t>Kasstroom uit operationele activiteiten</t>
  </si>
  <si>
    <t>Mutaties werkkapitaal</t>
  </si>
  <si>
    <t>- voorraden</t>
  </si>
  <si>
    <t>- vorderingen</t>
  </si>
  <si>
    <t>- effecten</t>
  </si>
  <si>
    <t>- kortlopende schulden</t>
  </si>
  <si>
    <t>Mutaties voorzieningen</t>
  </si>
  <si>
    <t>Kasstroom uit investeringsactiviteiten</t>
  </si>
  <si>
    <t>Investeringen immateriële vaste activa</t>
  </si>
  <si>
    <t>Investeringen materiële vaste activa</t>
  </si>
  <si>
    <t>Investeringen financiële vaste activa</t>
  </si>
  <si>
    <t>Kasstroom uit financieringsactiviteiten</t>
  </si>
  <si>
    <t>Mutatie Liquide middelen</t>
  </si>
  <si>
    <t>mutatie Liquide middelen (balans)</t>
  </si>
  <si>
    <t>Eindsaldo liquide middelen</t>
  </si>
  <si>
    <t>liquiditeit (vlottende activa / kortlopende schulden)</t>
  </si>
  <si>
    <t>KENGETALLEN</t>
  </si>
  <si>
    <t>Totale baten</t>
  </si>
  <si>
    <t>baten bedrijfsvoering</t>
  </si>
  <si>
    <t>baten financiële bedrijfsvoering</t>
  </si>
  <si>
    <t>totaal per leerling</t>
  </si>
  <si>
    <t>Ouderbijdragen</t>
  </si>
  <si>
    <t>Sponsoring</t>
  </si>
  <si>
    <t xml:space="preserve">Totale lasten </t>
  </si>
  <si>
    <t>lasten bedrijfsvoering</t>
  </si>
  <si>
    <t>lasten financiële bedrijfsvoering</t>
  </si>
  <si>
    <t>Personele lasten</t>
  </si>
  <si>
    <t>directie</t>
  </si>
  <si>
    <t xml:space="preserve">onderwijzend personeel </t>
  </si>
  <si>
    <t>onderwijs ondersteunend personeel</t>
  </si>
  <si>
    <t>Financiële kengetallen</t>
  </si>
  <si>
    <t>loonkosten directie / totale loonkosten</t>
  </si>
  <si>
    <t>loonkosten OP / totale loonkosten</t>
  </si>
  <si>
    <t>directiekosten per leerling</t>
  </si>
  <si>
    <t>kosten OP per leerling</t>
  </si>
  <si>
    <t>Indices</t>
  </si>
  <si>
    <t>Ontwikkeling totale baten</t>
  </si>
  <si>
    <t>Ontwikkeling Rijksbijdragen</t>
  </si>
  <si>
    <t>Ontwikkeling overige overheidsbijdragen</t>
  </si>
  <si>
    <t>Ontwikkeling overige baten</t>
  </si>
  <si>
    <t>Ontwikkeling totale lasten</t>
  </si>
  <si>
    <t>Ontwikkeling afschrijvingen</t>
  </si>
  <si>
    <t>Ontwikkeling huisvestingslasten</t>
  </si>
  <si>
    <t>onderwijzend personeel</t>
  </si>
  <si>
    <t>GRAFIEKEN</t>
  </si>
  <si>
    <t>SOMMATIEGEGEVENS</t>
  </si>
  <si>
    <t>Procedure:</t>
  </si>
  <si>
    <t>2. Open sommatietiemodel</t>
  </si>
  <si>
    <t>- klik op rechter muisknop</t>
  </si>
  <si>
    <t>- klik op optie "plakken speciaal" en vink "waarden" aan (onder kopje "plakken")</t>
  </si>
  <si>
    <t>Datum laatste wijziging</t>
  </si>
  <si>
    <t>Rijksbijdragen OCW</t>
  </si>
  <si>
    <t>Overige overheidsbijdragen en -subsidies</t>
  </si>
  <si>
    <t>College-, cursus-, les- en examengelden</t>
  </si>
  <si>
    <t>Baten werk in opdracht van derden</t>
  </si>
  <si>
    <t>Overige baten</t>
  </si>
  <si>
    <t>Huisvestingslasten</t>
  </si>
  <si>
    <t>Overige lasten</t>
  </si>
  <si>
    <t>Financiële baten</t>
  </si>
  <si>
    <t>Financiële lasten</t>
  </si>
  <si>
    <t xml:space="preserve">Vaste activa </t>
  </si>
  <si>
    <t>Eigen vermogen</t>
  </si>
  <si>
    <t xml:space="preserve">aantal leerlingen onderbouw </t>
  </si>
  <si>
    <t xml:space="preserve">aantal leerlingen bovenbouw </t>
  </si>
  <si>
    <t>aantal gewichtsleerlingen</t>
  </si>
  <si>
    <t>aantal leerlingen bas</t>
  </si>
  <si>
    <t>aantal leerlingen sbo</t>
  </si>
  <si>
    <t>aantal cumi leerlingen (v)so</t>
  </si>
  <si>
    <t>aantal SO-leerlingen</t>
  </si>
  <si>
    <t>aantal VSO-leerlingen</t>
  </si>
  <si>
    <t>Jubilea kosten</t>
  </si>
  <si>
    <t>Dotatie jubilea</t>
  </si>
  <si>
    <t>FTE directie</t>
  </si>
  <si>
    <t>FTE onderwijzend personeel</t>
  </si>
  <si>
    <t>FTE onderwijs ondersteunend personeel</t>
  </si>
  <si>
    <t>budget naar bestuur (personeel)</t>
  </si>
  <si>
    <t>budget naar bestuur (materieel)</t>
  </si>
  <si>
    <t>investeringen t.l.v. school</t>
  </si>
  <si>
    <t>groot onderhoud t.l.v. school</t>
  </si>
  <si>
    <t>sponsoring</t>
  </si>
  <si>
    <t>Dotatie aan de voorziening jubilea</t>
  </si>
  <si>
    <t>Personeelskantine</t>
  </si>
  <si>
    <t>Cursuskosten (nascholing)</t>
  </si>
  <si>
    <t>Extern personeel</t>
  </si>
  <si>
    <t>Werving personeel</t>
  </si>
  <si>
    <t>Reis- en verblijfkosten</t>
  </si>
  <si>
    <t>Bedrijfsgezondheidszorg</t>
  </si>
  <si>
    <t>Toeslag premiedifferentiatie Vervangingsfonds</t>
  </si>
  <si>
    <t>Overige personele kosten</t>
  </si>
  <si>
    <t>Beleid IPB</t>
  </si>
  <si>
    <t>Beloningsdifferentiatie</t>
  </si>
  <si>
    <t>Betaald ouderschapsverlof</t>
  </si>
  <si>
    <t>Kwaliteitszorg</t>
  </si>
  <si>
    <t>Representatie</t>
  </si>
  <si>
    <t>Vrijwilligersvergoeding</t>
  </si>
  <si>
    <t>totaal lasten personeel</t>
  </si>
  <si>
    <t>loonkosten directie</t>
  </si>
  <si>
    <t>loonkosten OP</t>
  </si>
  <si>
    <t>loonkosten OOP</t>
  </si>
  <si>
    <t xml:space="preserve">loonkosten totaal </t>
  </si>
  <si>
    <t>Dotatie Jubilea</t>
  </si>
  <si>
    <t>grootboeknr.</t>
  </si>
  <si>
    <t xml:space="preserve">Overige lasten </t>
  </si>
  <si>
    <t>LASTEN</t>
  </si>
  <si>
    <t>2021/22</t>
  </si>
  <si>
    <t>Dotatie groot onderhoud</t>
  </si>
  <si>
    <t>2022/23</t>
  </si>
  <si>
    <t xml:space="preserve">per cumi-leerling P&amp;A </t>
  </si>
  <si>
    <t>cumi-leerling</t>
  </si>
  <si>
    <t>waarvan cumi-leerling</t>
  </si>
  <si>
    <t>P&amp;A lineair</t>
  </si>
  <si>
    <t>P&amp;A cumi</t>
  </si>
  <si>
    <t>BOA voor cumi-leerlingen</t>
  </si>
  <si>
    <t>P&amp;A</t>
  </si>
  <si>
    <t>Kalenderjaar</t>
  </si>
  <si>
    <t>Personeel</t>
  </si>
  <si>
    <t>Ondersteuningsbekostiging (via DUO)</t>
  </si>
  <si>
    <t>BOA</t>
  </si>
  <si>
    <t>Overige OCW bekostiging</t>
  </si>
  <si>
    <t>Materieel</t>
  </si>
  <si>
    <t>Schooljaar</t>
  </si>
  <si>
    <t>Overige overheidsbijdragen</t>
  </si>
  <si>
    <t>baten werk in opdracht van derden</t>
  </si>
  <si>
    <t>Personeelsbeleid</t>
  </si>
  <si>
    <t>Minus: Overdrachten bestuur</t>
  </si>
  <si>
    <t xml:space="preserve">Overdracht naar bestuur </t>
  </si>
  <si>
    <t>Overdracht van bestuur</t>
  </si>
  <si>
    <t>saldo overdrachten</t>
  </si>
  <si>
    <t>Saldo overdrachten bestuur</t>
  </si>
  <si>
    <t>ouderbijdragen</t>
  </si>
  <si>
    <t>percentage leerlingen VSO</t>
  </si>
  <si>
    <t>percentage leerlingen SO jonger dan 8 jaar</t>
  </si>
  <si>
    <t>percentage leerlingen SO 8 jaar en ouder</t>
  </si>
  <si>
    <t>Totaal baten personeel</t>
  </si>
  <si>
    <t>Totaal baten materieel</t>
  </si>
  <si>
    <t xml:space="preserve">Personele loonlasten </t>
  </si>
  <si>
    <t>Materiele lasten</t>
  </si>
  <si>
    <t>aantal leerlingen so jonger dan 8 jaar</t>
  </si>
  <si>
    <t>aantal leerlingen so  8 jaar en ouder</t>
  </si>
  <si>
    <t>aantal leerlingen vso</t>
  </si>
  <si>
    <t>Algemeen</t>
  </si>
  <si>
    <t>Desgewenst kunt u het model dus aanpassen, maar kennis van Excel is dan wel vereist.</t>
  </si>
  <si>
    <t>De invoer bij de aangegeven cellen spreekt voor zich. Hieronder een nadere toelichting bij de verschillende werkbladen. Alleen een kanttekening bij die invoer waar dat nodig is.</t>
  </si>
  <si>
    <t>Werkblad Basisgegevens (geg)</t>
  </si>
  <si>
    <t>Daarom wordt eerst gevraagd om wat voor soort school het gaat: SO, VSO of SOVSO.</t>
  </si>
  <si>
    <t>Werkblad Loonkosten directie (dir)</t>
  </si>
  <si>
    <t xml:space="preserve">De totale loonkosten worden in de laatste kolom weergegeven, ter informatie en voor vergelijking met soortgelijke gegevens van het administratiekantoor (AK). In dat kader is het van belang er op te wijzen dat in dit instrument geen exacte loonberekening met alle specifieke premies en  dergelijke is opgenomen, maar uitgegaan wordt van een vast percentage als werkgeverslasten. </t>
  </si>
  <si>
    <t>Werkblad Loonkosten onderwijzend personeel (op)</t>
  </si>
  <si>
    <t xml:space="preserve">Voor dit werkblad geldt hetgeen in het vorige werkblad is vermeld eveneens. </t>
  </si>
  <si>
    <t>Bij dit werkblad geldt bovendien dat de gewogen gemiddelde leeftijd (GGL) wordt berekend op grond van de opgave van de geboortedatum van de personeelsleden in combinatie met de opgegeven werktijdfactor.</t>
  </si>
  <si>
    <t>LIO-ers moeten daarom niet in dit werkblad maar in het werkblad voor onderwijsondersteunend personeel worden opgenomen.</t>
  </si>
  <si>
    <t>Zie de informatie die verstrekt is in de werkbladen Loonkosten directie resp. onderwijzend personeel.</t>
  </si>
  <si>
    <t>Werkblad Meerjarenonderhoudsplan (mop)</t>
  </si>
  <si>
    <t>Dit werkblad biedt de mogelijkheid om de kosten van het onderhoud dat is vastgelegd in een meerjarenonderhoudsplan dat veelal een periode van tenminste 10 jaar omvat, hier voor de komende jaren op te nemen.</t>
  </si>
  <si>
    <t>Werkblad Meerjareninvesteringsplan (mip)</t>
  </si>
  <si>
    <t>De activa-groepen die hier aan de orde zijn betreffen:</t>
  </si>
  <si>
    <t xml:space="preserve">De inventaris en apparatuur kan desgewenst ook nader worden gespecificeerd in meubilair en ICT. </t>
  </si>
  <si>
    <t>In een professionele organisatie zijn de investeringen de neerslag van de beleidsvisie die wordt voorgestaan. Het is dan ook wenselijk de investeringen zo goed mogelijk te specificeren.</t>
  </si>
  <si>
    <t>Werkblad Activaoverzicht (act)</t>
  </si>
  <si>
    <t>Werkblad Staat van Baten en Lasten (begr)</t>
  </si>
  <si>
    <t>De baten en lasten van de financiële bedrijfsvoering moeten nog afzonderlijk worden opgegeven.</t>
  </si>
  <si>
    <t>Van belang is uiteraard de resultaatsverdeling naar de balans die daar wordt verwerkt.</t>
  </si>
  <si>
    <t>Werkblad MeerjarenBalans (bal)</t>
  </si>
  <si>
    <t>Werkblad Kasstroomoverzicht (liq)</t>
  </si>
  <si>
    <t>Werkblad Kengetallen (ken)</t>
  </si>
  <si>
    <t>De exploitatie levert ook tal van kengetallen die er toe doen zoals relevante bedragen per leerling en verhoudingsgetallen. Die spreken voor zich.</t>
  </si>
  <si>
    <t>Dit werkblad omvat de gegevens die nodig zijn als een bestuur de resultaten van deze school sommeert met andere financiële gegevens. Bijvoorbeeld als het bestuur meer dan één school uit het PO (PO: bijv. basisschool, SBO of (V)SO-school) omvat en dan verplicht is een balans op bestuursniveau te maken.</t>
  </si>
  <si>
    <t>Nadere informatie</t>
  </si>
  <si>
    <t xml:space="preserve">Hebt u vragen of opmerkingen, adviezen enzovoorts over dit instrument, dan zijn we daar nieuwsgierig naar: </t>
  </si>
  <si>
    <r>
      <t xml:space="preserve">Het model is beveiligd met het wachtwoord: </t>
    </r>
    <r>
      <rPr>
        <b/>
        <sz val="11"/>
        <rFont val="Calibri"/>
        <family val="2"/>
      </rPr>
      <t>poraad</t>
    </r>
    <r>
      <rPr>
        <sz val="11"/>
        <rFont val="Calibri"/>
        <family val="2"/>
      </rPr>
      <t xml:space="preserve"> onder Start/Opmaak/Blad beveiligen.</t>
    </r>
  </si>
  <si>
    <t>Werkblad Lasten</t>
  </si>
  <si>
    <t>BATEN PERSONEEL EN MATERIEEL</t>
  </si>
  <si>
    <t>Directie toeslag (incl. professionaliseringsbudget)</t>
  </si>
  <si>
    <t xml:space="preserve">De invoer van de leerlinggegevens van de (V)SO-school is complex, mede omdat de samenstelling van de school complex kan zijn. </t>
  </si>
  <si>
    <t>Werkblad Baten Personeel en Materieel (baten)</t>
  </si>
  <si>
    <t>Apart wordt geregistreerd welke overdrachten van de personele bekostiging plaats vinden van de school naar het bestuur en omgekeerd.</t>
  </si>
  <si>
    <t>Werkblad Loonkosten ondersteunend en beheerspersoneel (obp)</t>
  </si>
  <si>
    <t xml:space="preserve">In dit werkblad dienen de investeringen opgenomen te worden die de school de komende jaren van plan is te gaan doen. Het is van groot belang dat dit zorgvuldig onderbouwd gebeurt, omdat dit leidt tot de afschrijvingen die op de jaarlijkse exploitatie gaan drukken. Bovendien gaat het hier om enkele kernactiviteiten die het hart van het onderwijsbeleid van de school raken. </t>
  </si>
  <si>
    <t>Materiële lasten</t>
  </si>
  <si>
    <r>
      <t xml:space="preserve">De meerjaren exploitatiebegroting op kalenderjaar </t>
    </r>
    <r>
      <rPr>
        <b/>
        <u/>
        <sz val="11"/>
        <rFont val="Calibri"/>
        <family val="2"/>
      </rPr>
      <t>èn</t>
    </r>
    <r>
      <rPr>
        <sz val="11"/>
        <rFont val="Calibri"/>
        <family val="2"/>
      </rPr>
      <t xml:space="preserve"> op schooljaarbasis wordt automatisch aangemaakt op basis van de gegevens die in de andere werkbladen zijn verwerkt. </t>
    </r>
  </si>
  <si>
    <t xml:space="preserve">Het werkblad kasstroomoverzicht brengt de liquiditeit en veranderingen daarin in beeld. </t>
  </si>
  <si>
    <t>Totaal P + M</t>
  </si>
  <si>
    <t>Budget voor personeels- en arbeidsmarktbeleid</t>
  </si>
  <si>
    <t>peildatum</t>
  </si>
  <si>
    <t xml:space="preserve">Totaal baten personeel </t>
  </si>
  <si>
    <t>Totaal bekostiging teldatum (via DUO)</t>
  </si>
  <si>
    <t>99ZZ</t>
  </si>
  <si>
    <t>Werkblad Grafieken (graf)</t>
  </si>
  <si>
    <t>Werkblad Sommatiegegevens (som)</t>
  </si>
  <si>
    <t>Werkblad Tabellen (tab)</t>
  </si>
  <si>
    <t>leerlingtelling komt niet overeen met som aantal leerlingen bij SWVen</t>
  </si>
  <si>
    <t>extra voor regulier MG afdeling</t>
  </si>
  <si>
    <t>In dit werkblad worden alle budgetten weergegeven die betrekking hebben op bekostiging van personeel en vervolgens materieel. Allereerst worden met name weergegeven de inkomsten van de personele basisbekostiging, de personele ondersteuningsbekostiging, de personele bekostiging voor bestrijding onderwijsachterstanden (BOA i.v.m. cumi-leerlingen), het budget P&amp;A voor het gedeelte dat geldt als basisbekostiging plus de cumi-opslag, overige bekostiging OCW (o.a. de prestatiebox), overige overheidsbijdragen voor personele doeleinden en overige baten voor personele doeleinden.</t>
  </si>
  <si>
    <t>Categorie 1</t>
  </si>
  <si>
    <t>Categorie 2</t>
  </si>
  <si>
    <t>Categorie 3</t>
  </si>
  <si>
    <t xml:space="preserve">OBP </t>
  </si>
  <si>
    <t>Groeitelling op de peildatum</t>
  </si>
  <si>
    <t>Vervolgens het soort onderwijs wat de kern van de school vormt. Op basis van deze gegevens wordt duidelijk wat als uitgangspunt geldt voor de bepaling van de materiële bekostiging. Tot slot wordt gevraagd of de school ook MG heeft, wat invloed heeft op o.a. de directietoeslag.</t>
  </si>
  <si>
    <t>Basis- en Ondersteuningsbekostiging Personeel</t>
  </si>
  <si>
    <t>leerling SO &lt;8</t>
  </si>
  <si>
    <t>leerling SO &gt;=8</t>
  </si>
  <si>
    <t>leerling VSO</t>
  </si>
  <si>
    <t>Basis- en ondersteuningsbekostiging peildatum (via SWV)</t>
  </si>
  <si>
    <t>Basis- en ondersteuningsbekostiging Materieel</t>
  </si>
  <si>
    <t xml:space="preserve">- ga in linkerbovenhoek staan van het geel gearceerde gebied waarin selectie van deze school geplakt moet worden </t>
  </si>
  <si>
    <t>In dit werkblad dienen de personele gegevens te worden opgegeven die noodzakelijk zijn voor de berekening van de loonkosten. Omdat in de latere schooljaren de gegevens van de eerdere schooljaren worden gebruikt voor het maken van berekeningen, is het mogelijk ook de personeelsleden die in latere jaren worden benoemd alvast in het eerste schooljaar op te nemen. Voor de jaren waarin ze nog niet zijn aangesteld wordt hun werktijdfactor dan 0,0000.</t>
  </si>
  <si>
    <t xml:space="preserve">Bekostiging vanuit SWV o.b.v. peildatum </t>
  </si>
  <si>
    <t>2023/24</t>
  </si>
  <si>
    <t>Duurzame inzetbaarheid</t>
  </si>
  <si>
    <t>bijz. budget</t>
  </si>
  <si>
    <t>oudere wn</t>
  </si>
  <si>
    <t>bijz budget</t>
  </si>
  <si>
    <t>overgangs-</t>
  </si>
  <si>
    <t>regel. bapo</t>
  </si>
  <si>
    <t xml:space="preserve">budget </t>
  </si>
  <si>
    <t>duurz inzet</t>
  </si>
  <si>
    <t>start leerkr</t>
  </si>
  <si>
    <t>uren</t>
  </si>
  <si>
    <t>Loonkosten</t>
  </si>
  <si>
    <t>excl. duurz. inz</t>
  </si>
  <si>
    <t>inzetbaarh.</t>
  </si>
  <si>
    <t>kn. duurz.</t>
  </si>
  <si>
    <t>werk ln.</t>
  </si>
  <si>
    <t>loonkn uur</t>
  </si>
  <si>
    <t xml:space="preserve">werkg ln </t>
  </si>
  <si>
    <t>zonder</t>
  </si>
  <si>
    <t>met</t>
  </si>
  <si>
    <t>% eigen</t>
  </si>
  <si>
    <t>maand</t>
  </si>
  <si>
    <t>excl. wg ln</t>
  </si>
  <si>
    <t>incl. wg ln</t>
  </si>
  <si>
    <t>per uur</t>
  </si>
  <si>
    <t>eigen bijdr</t>
  </si>
  <si>
    <t>bijdrage</t>
  </si>
  <si>
    <t>werkgeverslaten bij DI</t>
  </si>
  <si>
    <t>obp</t>
  </si>
  <si>
    <t>Kosten Duurzame inzetbaarheid</t>
  </si>
  <si>
    <t xml:space="preserve">JJI- en/of GJI-plaatsen </t>
  </si>
  <si>
    <t>Kosten Duurzame Inzetbaarheid</t>
  </si>
  <si>
    <t>Totaal aantal leerlingen incl. JJI en GJI</t>
  </si>
  <si>
    <t>aantal plaatsen JJI en/of GJI</t>
  </si>
  <si>
    <t>De gegevens worden systematisch gevraagd met een nadere indeling naar leeftijd (jonger dan 8 jaar, 8 jaar en ouder en leerling VSO) en naar categorie (1, 2 resp. 3 voor laag, midden resp. hoog):</t>
  </si>
  <si>
    <t>In dit werkblad worden diverse gegevens en kengetallen grafisch weergegeven. Deze grafieken kunnen opgenomen worden in het Bestuursverslag en in de toelichting bij het financiële jaarverslag.</t>
  </si>
  <si>
    <t>leerling SO &lt; 8 jr</t>
  </si>
  <si>
    <t>leerling SO ≥ 8 jr</t>
  </si>
  <si>
    <t>per leerling SO ≥8</t>
  </si>
  <si>
    <t>eigen bijdrage DI (dir, op en oop &gt;8 / oop ≤8))</t>
  </si>
  <si>
    <t>DOTATIE GROOT ONDERHOUD (binnen- en buitenonderhoud)</t>
  </si>
  <si>
    <t>Overige Rijksbijdrage OCW</t>
  </si>
  <si>
    <t>Voorziening jubilea</t>
  </si>
  <si>
    <t>Voorziening duurzame inzetbaarheid (ouderenverlof)</t>
  </si>
  <si>
    <t>kapitalisatiefactor (incl. privaat vermogen)</t>
  </si>
  <si>
    <t xml:space="preserve">     waarvan aantal VSO-leerlingen</t>
  </si>
  <si>
    <t xml:space="preserve">     waarvan aantal SO-leerlingen</t>
  </si>
  <si>
    <t>solvabiliteit 1</t>
  </si>
  <si>
    <t>solvabiliteit 2</t>
  </si>
  <si>
    <t>liquiditeit</t>
  </si>
  <si>
    <t>rentabiliteit</t>
  </si>
  <si>
    <t>Exploitatie kengetallen</t>
  </si>
  <si>
    <t>rijksbijdragen / totale baten</t>
  </si>
  <si>
    <t>overige overheidsbijdragen / totale baten</t>
  </si>
  <si>
    <t>overige baten / totale baten</t>
  </si>
  <si>
    <t>personele lasten / totale baten</t>
  </si>
  <si>
    <t>totale baten / rijksbijdragen</t>
  </si>
  <si>
    <t>totale lasten / rijksbijdragen</t>
  </si>
  <si>
    <t>personele lasten / rijksbijdragen</t>
  </si>
  <si>
    <t>investeringen / totale baten</t>
  </si>
  <si>
    <t>onderwijsachterstandenbeleid / leerling</t>
  </si>
  <si>
    <t>vanuit SWV passend onderwijs / leerling</t>
  </si>
  <si>
    <t>duurzame inzetbaarheid (in uren)</t>
  </si>
  <si>
    <t>kosten duurzame inzetbaarheid</t>
  </si>
  <si>
    <t>loonkosten / per FTE</t>
  </si>
  <si>
    <t>FTE-leerling ratio's</t>
  </si>
  <si>
    <t>leerling - FTE ratio</t>
  </si>
  <si>
    <t>leerling - directie ratio</t>
  </si>
  <si>
    <t>leerling - OP ratio</t>
  </si>
  <si>
    <t>leerling OBP ratio</t>
  </si>
  <si>
    <t>baten per leerling (excl. financiële baten)</t>
  </si>
  <si>
    <t>lasten per leerling  (excl. financiële baten)</t>
  </si>
  <si>
    <t>Aantal FTE (incl. duurzame inzetbaarheid)</t>
  </si>
  <si>
    <t>ondersteunend en beheerspersoneel</t>
  </si>
  <si>
    <t>kosten OBP per leering</t>
  </si>
  <si>
    <t>Ontwikkeling aantal FTE (schooljaar)</t>
  </si>
  <si>
    <t>Ontwikkeling aantal leerlingen (schooljaar)</t>
  </si>
  <si>
    <t>Ontwikkeling salarislasten</t>
  </si>
  <si>
    <t>Ontwikkeling overige lasten (materieel)</t>
  </si>
  <si>
    <t>Ontwikkeling lasten personeelsbeleid</t>
  </si>
  <si>
    <t>materiële lasten / rijksbijdragen</t>
  </si>
  <si>
    <t>loonkosten OBP / totale loonkosten</t>
  </si>
  <si>
    <t>totale baten (incl. financiële baten)</t>
  </si>
  <si>
    <t>aantal cumi leerlingen sbo</t>
  </si>
  <si>
    <t>vanuit samenwerkingsverband passend onderwijs</t>
  </si>
  <si>
    <t xml:space="preserve">In dit werkblad is een overzicht opgenomen van de Activa, waarbij de beginstand wordt gevraagd. De investeringen en de afschrijvingen vanuit de eerdere werkbladen worden verwerkt en op basis daarvan wordt de eindstand per boekjaar berekend. </t>
  </si>
  <si>
    <t>Vanuit samenwerkingsverband passend onderwijs</t>
  </si>
  <si>
    <r>
      <t>Aantal plaatsen JJI en/of GJI (plaatsen=</t>
    </r>
    <r>
      <rPr>
        <sz val="10"/>
        <rFont val="Calibri"/>
        <family val="2"/>
      </rPr>
      <t>lln)</t>
    </r>
  </si>
  <si>
    <t>De Speciale school</t>
  </si>
  <si>
    <t>Personeelslasten</t>
  </si>
  <si>
    <t xml:space="preserve">totaal lasten materieel </t>
  </si>
  <si>
    <t>bsn</t>
  </si>
  <si>
    <t>STAAT VAN BATEN EN LASTEN (op schooljaar)</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</si>
  <si>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</si>
  <si>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</si>
  <si>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</si>
  <si>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</si>
  <si>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</si>
  <si>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</si>
  <si>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</si>
  <si>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</si>
  <si>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</si>
  <si>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Voorziening groot onderhoud</t>
  </si>
  <si>
    <t>Overige voorzieningen</t>
  </si>
  <si>
    <t>2.3 Langlopende schulden</t>
  </si>
  <si>
    <t>2.4 Kortlopende schulden</t>
  </si>
  <si>
    <t>Totaal bekostiging peildatum (via SWV)</t>
  </si>
  <si>
    <t>Overige Rijksbijdragen OCW</t>
  </si>
  <si>
    <t>1. Selecteer en kopieer geel gearceerde gebied in dit werkblad</t>
  </si>
  <si>
    <t>Basisbekostiging Materieel</t>
  </si>
  <si>
    <t>Ondersteuningsbekostiging Materieel</t>
  </si>
  <si>
    <t>piet</t>
  </si>
  <si>
    <t>lln SO jonger dan 8 - cat 1</t>
  </si>
  <si>
    <t>lln SO jonger dan 8 - cat 2</t>
  </si>
  <si>
    <t>lln SO jonger dan 8 - cat 3</t>
  </si>
  <si>
    <t>lln SO 8 jaar en ouder - cat 1</t>
  </si>
  <si>
    <t>lln SO 8 jaar en ouder - cat 3</t>
  </si>
  <si>
    <t>lln SO 8 jaar en ouder - cat 2</t>
  </si>
  <si>
    <t>ll VSO - cat 1</t>
  </si>
  <si>
    <t>ll VSO - cat 2</t>
  </si>
  <si>
    <t>ll VSO - cat 3</t>
  </si>
  <si>
    <t>personele bekostiging voor ondersteuning (art. 15)</t>
  </si>
  <si>
    <t>weerstandsvermogen 1</t>
  </si>
  <si>
    <t>weerstandsvermogen 2</t>
  </si>
  <si>
    <t xml:space="preserve">Voor de berekening van de groei op de peildatum tellen alleen de nieuw ingeschreven leerlingen mee die in de periode vanaf 1 oktober tot en met 1 februari </t>
  </si>
  <si>
    <t xml:space="preserve">daaropvolgend een (nieuwe) TLV hebben ontvangen. Dit aantal leerlingen moet verminderd worden met de leerlingen die in die periode het SO resp. het </t>
  </si>
  <si>
    <t>VSO zijn uitgestroomd. Een leerling die van de ene SO- naar een andere SO-school resp. van de ene VSO- naar de andere VSO-school gaat, valt niet onder</t>
  </si>
  <si>
    <t xml:space="preserve">de uitstroom. De opgave moet per categorie gebeuren. Deze data zijn via het Kijkglas 3 ingevoerd in de Kijkdoos Groeiregeling (V)SO. De overdrachts- </t>
  </si>
  <si>
    <t>verplichting wordt per SWV per school berekend.</t>
  </si>
  <si>
    <t xml:space="preserve">In dit werkblad zijn alleen relevante kengetallen opgenomen. In het eerste deel zijn de kengetallen opgenomen die zijn voorgeschreven in de OCW-richtlijn en die elke school / bestuur als zodanig moet leveren. </t>
  </si>
  <si>
    <t>1 tot 50</t>
  </si>
  <si>
    <t>50 of meer</t>
  </si>
  <si>
    <t>MI 2018 bekostiging, kalenderjaar</t>
  </si>
  <si>
    <t xml:space="preserve">De personele basisbekostiging wordt in de bekostiging via DUO gebaseerd op de GGL die voor de school geldt (1 okt. T-1). </t>
  </si>
  <si>
    <t>Opgave van de lasten is hier mogelijk, waarbij de afschrijvingslasten automatisch zijn berekend op grond van de ingevoerde gegevens in het Meerjareninvesteringsplan.</t>
  </si>
  <si>
    <t>2024/25</t>
  </si>
  <si>
    <t>Personeel 18-19</t>
  </si>
  <si>
    <t>in geld (prijspeil 2018-2019 voorlopig)</t>
  </si>
  <si>
    <t>L10</t>
  </si>
  <si>
    <t>L11</t>
  </si>
  <si>
    <t>L12</t>
  </si>
  <si>
    <t>L13</t>
  </si>
  <si>
    <t>L14</t>
  </si>
  <si>
    <t>Eenmalige nominale uitkering personeel</t>
  </si>
  <si>
    <t>landelijke GGL</t>
  </si>
  <si>
    <t>Regeling voor de groei</t>
  </si>
  <si>
    <t>Het aantal cumi-leerlingen van de school dient ook opgegeven te worden. De leerlingen afkomstig uit residentiële instellingen, niet zijnde een JJI of GJI, moeten als reguliere leerlingen geteld worden.</t>
  </si>
  <si>
    <t xml:space="preserve">Ook is het van belang dat er een naam ingevuld wordt (geldt ook bij op en obp), anders worden de berekeningen in die regel niet uitgevoerd! De kosten van de Duurzame Inzetbaarheid worden apart berekend en weergegeven, evenals de gratificatie voor jubilea. </t>
  </si>
  <si>
    <t>Vervangers ten laste van het Vervangingsfonds (blijven ook buiten beschouwing bij de bepaling van de GGL) dienen überhaupt niet opgenomen te worden. Hun kosten worden immers in principe vergoed ten laste van het Vervangingsfonds en blijven daarom volledig buiten de begroting.</t>
  </si>
  <si>
    <t>Eenmalige nominale uitkering OP</t>
  </si>
  <si>
    <t xml:space="preserve">uiteraard daarbij de bedragen gebruikt die voor die tabel van toepassing zijn. </t>
  </si>
  <si>
    <t>Bij de lasten worden de loonkosten weergegeven die in afzonderlijke werkbladen (dir, op en oop) worden berekend. Daarbij zijn ook de eenmalige uitkeringen opgenomen die in oktober 2018 worden toegekend: die voor alle personeelsleden en die voor de leraren extra.</t>
  </si>
  <si>
    <t>Salaristabellen (saltab)</t>
  </si>
  <si>
    <t>in de formules te gebruiken. Zie onder 'formules' 'namen beheren'.</t>
  </si>
  <si>
    <t>Aanvullende programma's van eisen 2018</t>
  </si>
  <si>
    <t>Basisbekostiging (van DUO)</t>
  </si>
  <si>
    <t>MI 2019 bekostiging, kalenderjaar</t>
  </si>
  <si>
    <t>Aanvullende programma's van eisen 2019</t>
  </si>
  <si>
    <t xml:space="preserve"> 2020/21</t>
  </si>
  <si>
    <t xml:space="preserve"> 2021/22</t>
  </si>
  <si>
    <t xml:space="preserve"> 2022/23</t>
  </si>
  <si>
    <t>totale baten (incl. financ.)</t>
  </si>
  <si>
    <t xml:space="preserve">De salaristabellen die van toepassing zijn op grond van de cao PO 2019-2019 zijn hier afzonderlijk opgenomen en van een naam voorzien om </t>
  </si>
  <si>
    <t>Gewogen Gemiddelde Leeftijd (1 okt. t-1)</t>
  </si>
  <si>
    <t>GPL</t>
  </si>
  <si>
    <t>zie:</t>
  </si>
  <si>
    <t>Werkgeverslasten PO</t>
  </si>
  <si>
    <t>Tal van onderwerpen zijn opgegeven die in het kader van personeelsbeleid aan de orde kunnen zijn, zoals in elk geval die voor de voorziening jubilea en voor de twee eenmalige uitkeringen in oktober 2018 zoals vastgelegd in de CAO PO. De overige regels kunnen uiteraard worden aangepast (overschreven) en er is ruimte gelaten voor aanvullingen zodat alle mogelijke uitgaven van personele aard hier kunnen worden opgegeven.</t>
  </si>
  <si>
    <t>In dit deel worden de materiële lasten verwerkt conform de indeling zoals die in het jaarverslag is vereist: afschrijvingen, huisvestingslasten en overige lasten. De saldi van personeel en materieel worden ook weergegeven.</t>
  </si>
  <si>
    <t>De balans is voor zover mogelijk automatisch aangemaakt maar vergt nog aanvullende gegevens. De indeling spoort volledig met de voorschriften terzake van het departement. Op grond van de balans en de exploitatierekening worden de meest relevante financiële kengetallen vastgesteld. In de balans dient u zelf de ontwikkeling van de voorziening jubilea bij te houden o.b.v. de dotatie en de onttrekking van de gratificatie. Die gratificatie wordt berekend in de werkbladen over de loonkosten en zijn dan in kolom AG te vinden. De data omtrent de jubilea zijn ook opgenomen in het werkblad lasten in rij 160 en 161.</t>
  </si>
  <si>
    <t>Het instrument is beschikbaar waarin dit werkblad gekopiëerd kan worden (Sommatiemodel Geld) en waarmee dan automatisch de gesommeerde balans van het bestuur wordt gemaakt.</t>
  </si>
  <si>
    <t xml:space="preserve">De aanduidingen van de leraarsalarissen (L10, L11 etc.) zijn gebruikt in alle salaristabellen. Voor de salaristabel 2016 zijn </t>
  </si>
  <si>
    <t>Alleen justitiële inrichtingen en instellingen voor gesloten jeugdzorg verbonden aan een cluster 4 school kennen de toekenning van een bepaalde capaciteit. Die capaciteit is tevens de basis voor de opgave van het aantal leerlingen op onbezette plaatsen voor de bijzondere bekostiging. Vestigingen met deze residentiële leerlingen kennen een specifieke groeiregeling (zie Regeling bekostiging personeel 2019-2020 artikel 38). De bekostiging van deze vestigingen JJI en GJI is een zaak van het ministerie OCW en niet van de samenwerkingsverbanden.</t>
  </si>
  <si>
    <t>meubilair</t>
  </si>
  <si>
    <t>tafels</t>
  </si>
  <si>
    <t>in geld (prijspeil 2019-2020 voorlopig)</t>
  </si>
  <si>
    <t>Personeel 19-20</t>
  </si>
  <si>
    <t>MI 2020 bekostiging, kalenderjaar</t>
  </si>
  <si>
    <t>Aanvullende programma's van eisen 2020</t>
  </si>
  <si>
    <t>Bijzondere bekostiging JJI resp GJI (art. 38)</t>
  </si>
  <si>
    <t>Bijstelling van vs 29mrt2019:</t>
  </si>
  <si>
    <t>en de Tweede regeling bekostiging personeel PO 2019-2020.</t>
  </si>
  <si>
    <r>
      <t xml:space="preserve">In verband met de peildatum van 1 februari is ook een telling op deze datum nodig van het aantal </t>
    </r>
    <r>
      <rPr>
        <b/>
        <sz val="11"/>
        <rFont val="Calibri"/>
        <family val="2"/>
      </rPr>
      <t>nieuwe</t>
    </r>
    <r>
      <rPr>
        <sz val="11"/>
        <rFont val="Calibri"/>
        <family val="2"/>
      </rPr>
      <t xml:space="preserve"> TLV's t.o.v. de situatie per 1 okt. T-1, verminderd met de uitstroom in de periode na 1 oktober tot en met 1 februari, op basis van dezelfde indeling naar categorieën en leeftijd en dan per SWV. Met uitstroom wordt gedoeld op uitstroom uit een cluster 3 en 4 school zonder dat er inschrijving bij een andere cluster 3 en 4 school plaatsvindt. Dit geldt afzonderlijk voor het SO resp. het VSO en ook weer per SWV. Overgang van een leerling van SO naar VSO betekent uitstroom uit het SO en instroom in het VSO op basis van een nieuwe TLV. Overgang van een cluster 3 en 4 school SO resp. VSO naar een andere cluster 3 en 4 school in het SO resp. het VSO is doorstroom, </t>
    </r>
    <r>
      <rPr>
        <u/>
        <sz val="11"/>
        <rFont val="Calibri"/>
        <family val="2"/>
      </rPr>
      <t>geen</t>
    </r>
    <r>
      <rPr>
        <sz val="11"/>
        <rFont val="Calibri"/>
        <family val="2"/>
      </rPr>
      <t xml:space="preserve"> uitstroom. De peildatum heeft de functie van de vroegere groeiregelingen. De data van de peildatum 1 februari worden door DUO in april/mei 2019 beschikbaar gesteld via het 'Kijkglas 3'. In het instrument </t>
    </r>
    <r>
      <rPr>
        <b/>
        <sz val="11"/>
        <rFont val="Calibri"/>
        <family val="2"/>
      </rPr>
      <t>Kijkdoos groeiregeling voor vso</t>
    </r>
    <r>
      <rPr>
        <sz val="11"/>
        <rFont val="Calibri"/>
        <family val="2"/>
      </rPr>
      <t xml:space="preserve"> zijn de data van kijkglas 3 opgenomen - met de GPL-waarden van september 2019- en die worden automatisch verwerkt in de berekening van de overdrachtverplichting. De uitkomsten dienen verwerkt te worden in het werkblad 'baten' in rij 50 t/m 52 voor de personele bekostiging en in rij 135 t/m 137 voor de materiële bekostiging.</t>
    </r>
  </si>
  <si>
    <r>
      <t xml:space="preserve">Ook dient opgegeven te worden wat de bekostiging is o.b.v. de peildatum 1 februari die door een samenwerkingsverband moet worden overgedragen zoals berekend in het instrument </t>
    </r>
    <r>
      <rPr>
        <b/>
        <sz val="11"/>
        <rFont val="Calibri"/>
        <family val="2"/>
      </rPr>
      <t>Kijkdoos groeiregeling voor (V)SO</t>
    </r>
    <r>
      <rPr>
        <sz val="11"/>
        <rFont val="Calibri"/>
        <family val="2"/>
      </rPr>
      <t xml:space="preserve">. Dat is in elk geval de personele basis- en ondersteuningsbekostiging en wanneer het SWV daartoe besloten heeft, ook de materiële bekostiging. Het advies van de PO-Raad en de VO-raad is aan de SWV-en om </t>
    </r>
    <r>
      <rPr>
        <b/>
        <u/>
        <sz val="11"/>
        <rFont val="Calibri"/>
        <family val="2"/>
      </rPr>
      <t>ook</t>
    </r>
    <r>
      <rPr>
        <sz val="11"/>
        <rFont val="Calibri"/>
        <family val="2"/>
      </rPr>
      <t xml:space="preserve"> de materiële bekostiging over te dragen.  </t>
    </r>
  </si>
  <si>
    <t xml:space="preserve">De werkgeverslasten zijn opgenomen in het werkblad tab in cel C167. </t>
  </si>
  <si>
    <t>Voor het schooljaar 2018-2019 zijn de werkgeverslasten geraamd op zo'n 60%, evenals voor de jaren daarna. Dit hangt samen met de verwerking in de salarisschalen van diverse toelagen in de reguliere salarisschalen. Maar hierbij dient opgemerkt te worden dat dit een ruwe raming betreft. Ook de keuze voor Eigen Risico Drager (ERD) van het Vervangingsfonds beinvloed deze opslag op de bruto salariskosten sterk. Daarom wordt dringend aangeraden op grond van het instrument Werkgeverslasten PO 2019 (zie cel H167 in het werkblad 'tab') en eigen gegevens een nauwkeuriger percentage vast te stellen.</t>
  </si>
  <si>
    <t>Ook worden diverse ontwikkelingen geïndexeerd met als vertrekpunt het kalenderjaar 2020. Die signaleren tendensen die al dan niet bijgebogen moeten worden.</t>
  </si>
  <si>
    <r>
      <t xml:space="preserve">De werkgeverslasten zijn geraamd op </t>
    </r>
    <r>
      <rPr>
        <b/>
        <sz val="11"/>
        <rFont val="Calibri"/>
        <family val="2"/>
      </rPr>
      <t>62%</t>
    </r>
    <r>
      <rPr>
        <sz val="11"/>
        <rFont val="Calibri"/>
        <family val="2"/>
      </rPr>
      <t xml:space="preserve"> t.o.v. het salaris van de salaristabellen voor 2018 en op </t>
    </r>
    <r>
      <rPr>
        <b/>
        <sz val="11"/>
        <rFont val="Calibri"/>
        <family val="2"/>
      </rPr>
      <t>60</t>
    </r>
    <r>
      <rPr>
        <sz val="11"/>
        <rFont val="Calibri"/>
        <family val="2"/>
      </rPr>
      <t>% voor 2019 en latere jaren. Dat percentage is in rij 167 aan te passen. Met klem wordt geadviseerd de eigen gegevens op dit punt met behulp van het instrument Werkgeverslasten PO 2019 goed in kaart te brengen en het percentage aan te passen.</t>
    </r>
  </si>
  <si>
    <t xml:space="preserve">Bé Keizer, e-mail:                     b.keizer@wxs.nl </t>
  </si>
  <si>
    <t xml:space="preserve">Reinier Goedhart, e-mail:       r.goedhart@poraad.nl </t>
  </si>
  <si>
    <r>
      <t xml:space="preserve">In deze applicatie zijn de bedragen opgenomen van de GPL's voor </t>
    </r>
    <r>
      <rPr>
        <b/>
        <sz val="11"/>
        <color rgb="FFC00000"/>
        <rFont val="Calibri"/>
        <family val="2"/>
      </rPr>
      <t>2018-2019</t>
    </r>
    <r>
      <rPr>
        <sz val="11"/>
        <rFont val="Calibri"/>
        <family val="2"/>
      </rPr>
      <t xml:space="preserve"> van september</t>
    </r>
    <r>
      <rPr>
        <b/>
        <sz val="11"/>
        <color theme="1"/>
        <rFont val="Calibri"/>
        <family val="2"/>
      </rPr>
      <t xml:space="preserve"> </t>
    </r>
    <r>
      <rPr>
        <b/>
        <sz val="11"/>
        <color rgb="FFC00000"/>
        <rFont val="Calibri"/>
        <family val="2"/>
      </rPr>
      <t xml:space="preserve">2019 (definitief) </t>
    </r>
    <r>
      <rPr>
        <sz val="11"/>
        <rFont val="Calibri"/>
        <family val="2"/>
      </rPr>
      <t>en die van</t>
    </r>
    <r>
      <rPr>
        <b/>
        <sz val="11"/>
        <color rgb="FFC00000"/>
        <rFont val="Calibri"/>
        <family val="2"/>
      </rPr>
      <t xml:space="preserve"> 2019-2020 </t>
    </r>
    <r>
      <rPr>
        <sz val="11"/>
        <rFont val="Calibri"/>
        <family val="2"/>
      </rPr>
      <t>van</t>
    </r>
    <r>
      <rPr>
        <b/>
        <sz val="11"/>
        <color rgb="FFC00000"/>
        <rFont val="Calibri"/>
        <family val="2"/>
      </rPr>
      <t xml:space="preserve"> oktober 2019.</t>
    </r>
  </si>
  <si>
    <t xml:space="preserve"> - De bedragen zijn aangepast in verband met de Definitieve regeling bekostiging personeel PO 2018-2019</t>
  </si>
  <si>
    <t xml:space="preserve"> - de MI-bedragen zijn aangepast aan de indexering van 17 sept. 2019.</t>
  </si>
  <si>
    <t>De MI-bedragen voor 2020 zijn met de opgave van het indexpercentage van sept. 2019 in cel C123 opgegeven.</t>
  </si>
  <si>
    <t>De nieuwe bedragen van de Definitieve regeling personele bekostiging 2018-2019 van september 2019 zijn nu verwerkt, evenals de nieuwe bedragen van de Tweede Regeling bekostiging personeel PO 2019-2020 . Ook is indexering voor MI voor 2020 verwerkt. De salaristabellen gelden nog van de cao 2018-2019 die waarschijnlijk nog voor 1 januari 2020 worden bijgesteld. In dat geval komt er een nieuwe versie van dit instrument.</t>
  </si>
  <si>
    <t>Handleiding Meerjarenbegroting (V)SO 2020                            versie                               23 oktober 2019</t>
  </si>
  <si>
    <r>
      <t xml:space="preserve">De invoer van de leerlinggegevens vergt een prognose voor de jaren daarna. De opgave van </t>
    </r>
    <r>
      <rPr>
        <b/>
        <sz val="11"/>
        <color rgb="FF00B050"/>
        <rFont val="Calibri"/>
        <family val="2"/>
      </rPr>
      <t>1 oktober 2017</t>
    </r>
    <r>
      <rPr>
        <sz val="11"/>
        <rFont val="Calibri"/>
        <family val="2"/>
      </rPr>
      <t xml:space="preserve"> is automatisch de telling van latere teldata, maar die dienen overschreven te worden en voor een deugdelijke raming is dat essentieel.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</si>
</sst>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quot;€&quot;\ * #,##0_ ;_ &quot;€&quot;\ * \-#,##0_ ;_ &quot;€&quot;\ * &quot;-&quot;_ ;_ @_ "/>
    <numFmt numFmtId="44" formatCode="_ &quot;€&quot;\ * #,##0.00_ ;_ &quot;€&quot;\ * \-#,##0.00_ ;_ &quot;€&quot;\ * &quot;-&quot;??_ ;_ @_ "/>
    <numFmt numFmtId="164" formatCode="_-&quot;€&quot;\ * #,##0.00_-;_-&quot;€&quot;\ * #,##0.00\-;_-&quot;€&quot;\ * &quot;-&quot;??_-;_-@_-"/>
    <numFmt numFmtId="165" formatCode="d/mmm/yyyy"/>
    <numFmt numFmtId="166" formatCode="_(&quot;€&quot;* #,##0.00_);_(&quot;€&quot;* \(#,##0.00\);_(&quot;€&quot;* &quot;-&quot;??_);_(@_)"/>
    <numFmt numFmtId="167" formatCode="_(&quot;€&quot;* #,##0_);_(&quot;€&quot;* \(#,##0\);_(&quot;€&quot;* &quot;-&quot;??_);_(@_)"/>
    <numFmt numFmtId="168" formatCode="&quot;€&quot;\ #,##0.00_-"/>
    <numFmt numFmtId="169" formatCode="#,##0.00_-"/>
    <numFmt numFmtId="170" formatCode="&quot;€&quot;\ #,##0_-"/>
    <numFmt numFmtId="171" formatCode="_(&quot;€&quot;* #,##0_);_(&quot;€&quot;* \(#,##0\);_(&quot;€&quot;* &quot;-&quot;_);_(@_)"/>
    <numFmt numFmtId="172" formatCode="0.0%"/>
    <numFmt numFmtId="173" formatCode="d/mm/yy;@"/>
    <numFmt numFmtId="174" formatCode="0.0000"/>
    <numFmt numFmtId="175" formatCode="_-&quot;€&quot;\ * #,##0_-;_-&quot;€&quot;\ * #,##0\-;_-&quot;€&quot;\ * &quot;-&quot;??_-;_-@_-"/>
    <numFmt numFmtId="176" formatCode="d\ mmmm\ yyyy"/>
    <numFmt numFmtId="177" formatCode="dd/mm/yy"/>
    <numFmt numFmtId="178" formatCode="#,##0.0000_ ;\-#,##0.0000\ "/>
    <numFmt numFmtId="179" formatCode="#,##0_ ;\-#,##0\ "/>
    <numFmt numFmtId="180" formatCode="#,##0.0_ ;\-#,##0.0\ "/>
    <numFmt numFmtId="181" formatCode="&quot;€&quot;\ #,##0.00"/>
    <numFmt numFmtId="182" formatCode="[$-413]d\ mmmm\ yyyy;@"/>
  </numFmts>
  <fonts count="104" x14ac:knownFonts="1">
    <font>
      <sz val="10"/>
      <color theme="1"/>
      <name val="Arial"/>
      <family val="2"/>
    </font>
    <font>
      <sz val="10"/>
      <color theme="1"/>
      <name val="Arial"/>
      <family val="2"/>
    </font>
    <font>
      <sz val="10"/>
      <name val="Calibri"/>
      <family val="2"/>
      <scheme val="minor"/>
    </font>
    <font>
      <sz val="14"/>
      <color rgb="FFC00000"/>
      <name val="Calibri"/>
      <family val="2"/>
      <scheme val="minor"/>
    </font>
    <font>
      <sz val="12"/>
      <name val="Calibri"/>
      <family val="2"/>
      <scheme val="minor"/>
    </font>
    <font>
      <i/>
      <sz val="10"/>
      <color rgb="FFC00000"/>
      <name val="Calibri"/>
      <family val="2"/>
      <scheme val="minor"/>
    </font>
    <font>
      <sz val="10"/>
      <name val="Calibri"/>
      <family val="2"/>
    </font>
    <font>
      <i/>
      <sz val="10"/>
      <name val="Calibri"/>
      <family val="2"/>
      <scheme val="minor"/>
    </font>
    <font>
      <b/>
      <sz val="10"/>
      <name val="Calibri"/>
      <family val="2"/>
      <scheme val="minor"/>
    </font>
    <font>
      <sz val="10"/>
      <color indexed="81"/>
      <name val="Tahoma"/>
      <family val="2"/>
    </font>
    <font>
      <b/>
      <sz val="10"/>
      <name val="Arial"/>
      <family val="2"/>
    </font>
    <font>
      <b/>
      <sz val="10"/>
      <color rgb="FFC00000"/>
      <name val="Calibri"/>
      <family val="2"/>
      <scheme val="minor"/>
    </font>
    <font>
      <b/>
      <sz val="10"/>
      <name val="Calibri"/>
      <family val="2"/>
    </font>
    <font>
      <sz val="9"/>
      <color indexed="81"/>
      <name val="Tahoma"/>
      <family val="2"/>
    </font>
    <font>
      <sz val="10"/>
      <color rgb="FFC00000"/>
      <name val="Calibri"/>
      <family val="2"/>
    </font>
    <font>
      <sz val="10"/>
      <color indexed="10"/>
      <name val="Calibri"/>
      <family val="2"/>
    </font>
    <font>
      <b/>
      <sz val="14"/>
      <color rgb="FFC00000"/>
      <name val="Calibri"/>
      <family val="2"/>
    </font>
    <font>
      <sz val="14"/>
      <name val="Calibri"/>
      <family val="2"/>
    </font>
    <font>
      <b/>
      <sz val="12"/>
      <name val="Calibri"/>
      <family val="2"/>
    </font>
    <font>
      <b/>
      <sz val="10"/>
      <color rgb="FFC00000"/>
      <name val="Calibri"/>
      <family val="2"/>
    </font>
    <font>
      <b/>
      <sz val="11"/>
      <color indexed="9"/>
      <name val="Calibri"/>
      <family val="2"/>
    </font>
    <font>
      <sz val="8"/>
      <color indexed="81"/>
      <name val="Tahoma"/>
      <family val="2"/>
    </font>
    <font>
      <sz val="10"/>
      <color theme="1"/>
      <name val="Calibri"/>
      <family val="2"/>
      <scheme val="minor"/>
    </font>
    <font>
      <b/>
      <sz val="10"/>
      <color indexed="60"/>
      <name val="Calibri"/>
      <family val="2"/>
      <scheme val="minor"/>
    </font>
    <font>
      <sz val="10"/>
      <color indexed="60"/>
      <name val="Calibri"/>
      <family val="2"/>
      <scheme val="minor"/>
    </font>
    <font>
      <sz val="10"/>
      <color indexed="8"/>
      <name val="Calibri"/>
      <family val="2"/>
      <scheme val="minor"/>
    </font>
    <font>
      <b/>
      <i/>
      <sz val="10"/>
      <name val="Calibri"/>
      <family val="2"/>
    </font>
    <font>
      <b/>
      <sz val="10"/>
      <color indexed="8"/>
      <name val="Calibri"/>
      <family val="2"/>
    </font>
    <font>
      <i/>
      <sz val="14"/>
      <name val="Calibri"/>
      <family val="2"/>
    </font>
    <font>
      <sz val="12"/>
      <name val="Calibri"/>
      <family val="2"/>
    </font>
    <font>
      <sz val="11"/>
      <name val="Calibri"/>
      <family val="2"/>
    </font>
    <font>
      <b/>
      <sz val="11"/>
      <name val="Calibri"/>
      <family val="2"/>
    </font>
    <font>
      <i/>
      <sz val="10"/>
      <color indexed="10"/>
      <name val="Calibri"/>
      <family val="2"/>
    </font>
    <font>
      <i/>
      <sz val="10"/>
      <name val="Calibri"/>
      <family val="2"/>
    </font>
    <font>
      <b/>
      <sz val="14"/>
      <color indexed="10"/>
      <name val="Calibri"/>
      <family val="2"/>
    </font>
    <font>
      <b/>
      <sz val="14"/>
      <name val="Calibri"/>
      <family val="2"/>
    </font>
    <font>
      <i/>
      <sz val="11"/>
      <name val="Calibri"/>
      <family val="2"/>
    </font>
    <font>
      <sz val="10"/>
      <name val="Arial"/>
      <family val="2"/>
    </font>
    <font>
      <b/>
      <i/>
      <sz val="14"/>
      <name val="Calibri"/>
      <family val="2"/>
    </font>
    <font>
      <b/>
      <sz val="14"/>
      <name val="Arial"/>
      <family val="2"/>
    </font>
    <font>
      <sz val="10"/>
      <color rgb="FFFF0000"/>
      <name val="Calibri"/>
      <family val="2"/>
    </font>
    <font>
      <b/>
      <i/>
      <sz val="10"/>
      <name val="Calibri"/>
      <family val="2"/>
      <scheme val="minor"/>
    </font>
    <font>
      <sz val="10"/>
      <color theme="0" tint="-0.34998626667073579"/>
      <name val="Calibri"/>
      <family val="2"/>
      <scheme val="minor"/>
    </font>
    <font>
      <sz val="10"/>
      <color theme="3" tint="0.39997558519241921"/>
      <name val="Calibri"/>
      <family val="2"/>
      <scheme val="minor"/>
    </font>
    <font>
      <b/>
      <sz val="11"/>
      <color rgb="FFC00000"/>
      <name val="Calibri"/>
      <family val="2"/>
    </font>
    <font>
      <sz val="11"/>
      <color indexed="10"/>
      <name val="Calibri"/>
      <family val="2"/>
    </font>
    <font>
      <b/>
      <sz val="11"/>
      <color indexed="10"/>
      <name val="Calibri"/>
      <family val="2"/>
    </font>
    <font>
      <b/>
      <i/>
      <sz val="11"/>
      <name val="Calibri"/>
      <family val="2"/>
    </font>
    <font>
      <b/>
      <u/>
      <sz val="11"/>
      <name val="Calibri"/>
      <family val="2"/>
    </font>
    <font>
      <sz val="14"/>
      <color rgb="FFC00000"/>
      <name val="Calibri"/>
      <family val="2"/>
    </font>
    <font>
      <sz val="10"/>
      <color theme="0" tint="-0.34998626667073579"/>
      <name val="Calibri"/>
      <family val="2"/>
    </font>
    <font>
      <i/>
      <sz val="12"/>
      <name val="Calibri"/>
      <family val="2"/>
      <scheme val="minor"/>
    </font>
    <font>
      <sz val="10"/>
      <color theme="0" tint="-0.14999847407452621"/>
      <name val="Calibri"/>
      <family val="2"/>
      <scheme val="minor"/>
    </font>
    <font>
      <sz val="10"/>
      <color theme="0" tint="-0.249977111117893"/>
      <name val="Calibri"/>
      <family val="2"/>
      <scheme val="minor"/>
    </font>
    <font>
      <i/>
      <sz val="11"/>
      <color theme="1" tint="0.34998626667073579"/>
      <name val="Calibri"/>
      <family val="2"/>
    </font>
    <font>
      <u/>
      <sz val="11"/>
      <name val="Calibri"/>
      <family val="2"/>
    </font>
    <font>
      <sz val="10"/>
      <color theme="1"/>
      <name val="Calibri"/>
      <family val="2"/>
    </font>
    <font>
      <i/>
      <sz val="10"/>
      <color theme="1" tint="0.34998626667073579"/>
      <name val="Calibri"/>
      <family val="2"/>
      <scheme val="minor"/>
    </font>
    <font>
      <sz val="10"/>
      <color theme="1" tint="0.34998626667073579"/>
      <name val="Calibri"/>
      <family val="2"/>
      <scheme val="minor"/>
    </font>
    <font>
      <b/>
      <sz val="10"/>
      <color theme="1" tint="0.34998626667073579"/>
      <name val="Calibri"/>
      <family val="2"/>
      <scheme val="minor"/>
    </font>
    <font>
      <sz val="14"/>
      <name val="Calibri"/>
      <family val="2"/>
      <scheme val="minor"/>
    </font>
    <font>
      <b/>
      <sz val="11"/>
      <name val="Calibri"/>
      <family val="2"/>
      <scheme val="minor"/>
    </font>
    <font>
      <b/>
      <sz val="10"/>
      <color theme="1" tint="0.34998626667073579"/>
      <name val="Calibri"/>
      <family val="2"/>
    </font>
    <font>
      <b/>
      <sz val="11"/>
      <color theme="1" tint="0.34998626667073579"/>
      <name val="Calibri"/>
      <family val="2"/>
      <scheme val="minor"/>
    </font>
    <font>
      <sz val="10"/>
      <color theme="1" tint="0.34998626667073579"/>
      <name val="Calibri"/>
      <family val="2"/>
    </font>
    <font>
      <b/>
      <i/>
      <sz val="10"/>
      <color theme="1" tint="0.34998626667073579"/>
      <name val="Calibri"/>
      <family val="2"/>
      <scheme val="minor"/>
    </font>
    <font>
      <b/>
      <i/>
      <sz val="14"/>
      <color theme="1"/>
      <name val="Calibri"/>
      <family val="2"/>
    </font>
    <font>
      <b/>
      <i/>
      <sz val="14"/>
      <color rgb="FFC00000"/>
      <name val="Calibri"/>
      <family val="2"/>
    </font>
    <font>
      <i/>
      <sz val="14"/>
      <color rgb="FFC00000"/>
      <name val="Calibri"/>
      <family val="2"/>
    </font>
    <font>
      <sz val="12"/>
      <color theme="1"/>
      <name val="Calibri"/>
      <family val="2"/>
    </font>
    <font>
      <b/>
      <sz val="10"/>
      <color theme="1"/>
      <name val="Calibri"/>
      <family val="2"/>
    </font>
    <font>
      <b/>
      <i/>
      <sz val="10"/>
      <color theme="1"/>
      <name val="Calibri"/>
      <family val="2"/>
    </font>
    <font>
      <b/>
      <sz val="11"/>
      <color theme="1"/>
      <name val="Calibri"/>
      <family val="2"/>
    </font>
    <font>
      <i/>
      <sz val="10"/>
      <color theme="1"/>
      <name val="Calibri"/>
      <family val="2"/>
    </font>
    <font>
      <sz val="12"/>
      <color theme="1" tint="0.34998626667073579"/>
      <name val="Calibri"/>
      <family val="2"/>
    </font>
    <font>
      <b/>
      <i/>
      <sz val="12"/>
      <color theme="1" tint="0.34998626667073579"/>
      <name val="Calibri"/>
      <family val="2"/>
    </font>
    <font>
      <b/>
      <i/>
      <sz val="10"/>
      <color theme="1" tint="0.34998626667073579"/>
      <name val="Calibri"/>
      <family val="2"/>
    </font>
    <font>
      <sz val="11"/>
      <color theme="1" tint="0.34998626667073579"/>
      <name val="Calibri"/>
      <family val="2"/>
    </font>
    <font>
      <b/>
      <sz val="11"/>
      <color theme="1" tint="0.34998626667073579"/>
      <name val="Calibri"/>
      <family val="2"/>
    </font>
    <font>
      <sz val="10"/>
      <color theme="1" tint="0.34998626667073579"/>
      <name val="Arial"/>
      <family val="2"/>
    </font>
    <font>
      <b/>
      <u/>
      <sz val="10"/>
      <color theme="1" tint="0.34998626667073579"/>
      <name val="Calibri"/>
      <family val="2"/>
    </font>
    <font>
      <b/>
      <sz val="10"/>
      <color theme="1" tint="0.34998626667073579"/>
      <name val="Arial"/>
      <family val="2"/>
    </font>
    <font>
      <i/>
      <sz val="10"/>
      <color theme="1" tint="0.34998626667073579"/>
      <name val="Calibri"/>
      <family val="2"/>
    </font>
    <font>
      <i/>
      <sz val="14"/>
      <color theme="1" tint="0.34998626667073579"/>
      <name val="Calibri"/>
      <family val="2"/>
    </font>
    <font>
      <i/>
      <sz val="14"/>
      <color rgb="FFC00000"/>
      <name val="Calibri"/>
      <family val="2"/>
      <scheme val="minor"/>
    </font>
    <font>
      <i/>
      <sz val="14"/>
      <name val="Calibri"/>
      <family val="2"/>
      <scheme val="minor"/>
    </font>
    <font>
      <sz val="12"/>
      <color theme="1" tint="0.34998626667073579"/>
      <name val="Calibri"/>
      <family val="2"/>
      <scheme val="minor"/>
    </font>
    <font>
      <b/>
      <sz val="12"/>
      <color theme="1" tint="0.34998626667073579"/>
      <name val="Calibri"/>
      <family val="2"/>
    </font>
    <font>
      <b/>
      <i/>
      <sz val="14"/>
      <color rgb="FFC00000"/>
      <name val="Calibri"/>
      <family val="2"/>
      <scheme val="minor"/>
    </font>
    <font>
      <i/>
      <sz val="14"/>
      <color theme="1" tint="0.34998626667073579"/>
      <name val="Calibri"/>
      <family val="2"/>
      <scheme val="minor"/>
    </font>
    <font>
      <b/>
      <i/>
      <sz val="14"/>
      <name val="Calibri"/>
      <family val="2"/>
      <scheme val="minor"/>
    </font>
    <font>
      <b/>
      <i/>
      <sz val="12"/>
      <color theme="1" tint="0.34998626667073579"/>
      <name val="Calibri"/>
      <family val="2"/>
      <scheme val="minor"/>
    </font>
    <font>
      <sz val="11"/>
      <color theme="1" tint="0.34998626667073579"/>
      <name val="Calibri"/>
      <family val="2"/>
      <scheme val="minor"/>
    </font>
    <font>
      <b/>
      <u/>
      <sz val="10"/>
      <color theme="1" tint="0.34998626667073579"/>
      <name val="Calibri"/>
      <family val="2"/>
      <scheme val="minor"/>
    </font>
    <font>
      <b/>
      <u/>
      <sz val="10"/>
      <name val="Calibri"/>
      <family val="2"/>
      <scheme val="minor"/>
    </font>
    <font>
      <sz val="14"/>
      <color theme="1" tint="0.34998626667073579"/>
      <name val="Calibri"/>
      <family val="2"/>
    </font>
    <font>
      <b/>
      <sz val="14"/>
      <color theme="1" tint="0.34998626667073579"/>
      <name val="Calibri"/>
      <family val="2"/>
    </font>
    <font>
      <sz val="10"/>
      <color rgb="FFFF0000"/>
      <name val="Calibri"/>
      <family val="2"/>
      <scheme val="minor"/>
    </font>
    <font>
      <b/>
      <sz val="10"/>
      <color rgb="FFFF0000"/>
      <name val="Calibri"/>
      <family val="2"/>
    </font>
    <font>
      <i/>
      <sz val="12"/>
      <name val="Calibri"/>
      <family val="2"/>
    </font>
    <font>
      <sz val="11"/>
      <name val="Calibri"/>
      <family val="2"/>
      <scheme val="minor"/>
    </font>
    <font>
      <u/>
      <sz val="10"/>
      <color indexed="12"/>
      <name val="Arial"/>
      <family val="2"/>
    </font>
    <font>
      <b/>
      <sz val="11"/>
      <color rgb="FFFF0000"/>
      <name val="Calibri"/>
      <family val="2"/>
    </font>
    <font>
      <b/>
      <sz val="11"/>
      <color rgb="FF00B050"/>
      <name val="Calibri"/>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indexed="43"/>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CC"/>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style="thin">
        <color theme="0" tint="-4.9989318521683403E-2"/>
      </bottom>
      <diagonal/>
    </border>
    <border>
      <left/>
      <right/>
      <top style="thin">
        <color theme="0"/>
      </top>
      <bottom style="thin">
        <color theme="0"/>
      </bottom>
      <diagonal/>
    </border>
    <border>
      <left/>
      <right/>
      <top/>
      <bottom style="thin">
        <color theme="0" tint="-4.9989318521683403E-2"/>
      </bottom>
      <diagonal/>
    </border>
    <border>
      <left style="thin">
        <color indexed="64"/>
      </left>
      <right/>
      <top/>
      <bottom style="thin">
        <color theme="0" tint="-4.9989318521683403E-2"/>
      </bottom>
      <diagonal/>
    </border>
    <border>
      <left style="thin">
        <color indexed="64"/>
      </left>
      <right/>
      <top style="thin">
        <color theme="0" tint="-4.9989318521683403E-2"/>
      </top>
      <bottom style="thin">
        <color theme="0" tint="-4.9989318521683403E-2"/>
      </bottom>
      <diagonal/>
    </border>
    <border>
      <left style="thin">
        <color indexed="64"/>
      </left>
      <right/>
      <top style="thin">
        <color theme="0" tint="-4.9989318521683403E-2"/>
      </top>
      <bottom/>
      <diagonal/>
    </border>
    <border>
      <left/>
      <right/>
      <top style="thin">
        <color theme="0" tint="-4.9989318521683403E-2"/>
      </top>
      <bottom/>
      <diagonal/>
    </border>
    <border>
      <left style="thin">
        <color theme="0" tint="-4.9989318521683403E-2"/>
      </left>
      <right style="thin">
        <color auto="1"/>
      </right>
      <top style="thin">
        <color theme="0"/>
      </top>
      <bottom style="thin">
        <color theme="0"/>
      </bottom>
      <diagonal/>
    </border>
    <border>
      <left style="thin">
        <color theme="0" tint="-4.9989318521683403E-2"/>
      </left>
      <right style="thin">
        <color indexed="64"/>
      </right>
      <top/>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style="thin">
        <color theme="0" tint="-4.9989318521683403E-2"/>
      </top>
      <bottom style="double">
        <color theme="0"/>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1" fillId="0" borderId="0" applyNumberFormat="0" applyFill="0" applyBorder="0" applyAlignment="0" applyProtection="0">
      <alignment vertical="top"/>
      <protection locked="0"/>
    </xf>
  </cellStyleXfs>
  <cellXfs count="1443">
    <xf numFmtId="0" fontId="0" fillId="0" borderId="0" xfId="0"/>
    <xf numFmtId="0" fontId="6" fillId="3" borderId="6" xfId="0" applyFont="1" applyFill="1" applyBorder="1" applyAlignment="1" applyProtection="1">
      <alignment horizontal="left"/>
    </xf>
    <xf numFmtId="165" fontId="6" fillId="3" borderId="6" xfId="0" applyNumberFormat="1" applyFont="1" applyFill="1" applyBorder="1" applyAlignment="1" applyProtection="1">
      <alignment horizontal="left"/>
    </xf>
    <xf numFmtId="0" fontId="6" fillId="3" borderId="6" xfId="0" applyFont="1" applyFill="1" applyBorder="1" applyProtection="1"/>
    <xf numFmtId="0" fontId="2" fillId="0" borderId="0" xfId="0" applyFont="1" applyFill="1" applyBorder="1" applyAlignment="1" applyProtection="1">
      <alignment horizontal="left" vertical="center"/>
    </xf>
    <xf numFmtId="0" fontId="6" fillId="3" borderId="0" xfId="0" applyNumberFormat="1" applyFont="1" applyFill="1" applyBorder="1" applyAlignment="1" applyProtection="1">
      <alignment horizontal="justify" vertical="top" wrapText="1"/>
    </xf>
    <xf numFmtId="0" fontId="6" fillId="3" borderId="20" xfId="0" applyFont="1" applyFill="1" applyBorder="1" applyProtection="1"/>
    <xf numFmtId="0" fontId="6" fillId="3" borderId="0" xfId="0" applyFont="1" applyFill="1" applyProtection="1"/>
    <xf numFmtId="0" fontId="6" fillId="3" borderId="0" xfId="0" applyFont="1" applyFill="1" applyBorder="1" applyAlignment="1" applyProtection="1">
      <alignment horizontal="center"/>
    </xf>
    <xf numFmtId="0" fontId="6" fillId="2" borderId="1" xfId="0" applyFont="1" applyFill="1" applyBorder="1" applyProtection="1"/>
    <xf numFmtId="0" fontId="6" fillId="2" borderId="2" xfId="0" applyFont="1" applyFill="1" applyBorder="1" applyProtection="1"/>
    <xf numFmtId="0" fontId="6" fillId="2" borderId="2" xfId="0" applyFont="1" applyFill="1" applyBorder="1" applyAlignment="1" applyProtection="1">
      <alignment horizontal="center"/>
    </xf>
    <xf numFmtId="0" fontId="6" fillId="2" borderId="3" xfId="0" applyFont="1" applyFill="1" applyBorder="1" applyProtection="1"/>
    <xf numFmtId="0" fontId="15" fillId="2" borderId="4" xfId="0" applyFont="1" applyFill="1" applyBorder="1" applyProtection="1"/>
    <xf numFmtId="0" fontId="15" fillId="2" borderId="0" xfId="0" applyFont="1" applyFill="1" applyBorder="1" applyProtection="1"/>
    <xf numFmtId="0" fontId="15" fillId="2" borderId="5" xfId="0" applyFont="1" applyFill="1" applyBorder="1" applyProtection="1"/>
    <xf numFmtId="0" fontId="16" fillId="2" borderId="0" xfId="0" applyFont="1" applyFill="1" applyBorder="1" applyProtection="1"/>
    <xf numFmtId="0" fontId="17" fillId="2" borderId="0" xfId="0" applyFont="1" applyFill="1" applyBorder="1" applyProtection="1"/>
    <xf numFmtId="0" fontId="6" fillId="2" borderId="4" xfId="0" applyFont="1" applyFill="1" applyBorder="1" applyProtection="1"/>
    <xf numFmtId="0" fontId="18" fillId="2" borderId="0" xfId="0" applyFont="1" applyFill="1" applyBorder="1" applyProtection="1"/>
    <xf numFmtId="0" fontId="6" fillId="2" borderId="0" xfId="0" applyFont="1" applyFill="1" applyBorder="1" applyProtection="1"/>
    <xf numFmtId="0" fontId="6" fillId="2" borderId="0" xfId="0" applyFont="1" applyFill="1" applyBorder="1" applyAlignment="1" applyProtection="1">
      <alignment horizontal="center"/>
    </xf>
    <xf numFmtId="0" fontId="6" fillId="2" borderId="5" xfId="0" applyFont="1" applyFill="1" applyBorder="1" applyProtection="1"/>
    <xf numFmtId="0" fontId="6" fillId="3" borderId="22" xfId="0" applyFont="1" applyFill="1" applyBorder="1" applyProtection="1"/>
    <xf numFmtId="0" fontId="6" fillId="3" borderId="7" xfId="0" applyFont="1" applyFill="1" applyBorder="1" applyProtection="1"/>
    <xf numFmtId="0" fontId="6" fillId="3" borderId="7" xfId="0" applyFont="1" applyFill="1" applyBorder="1" applyAlignment="1" applyProtection="1">
      <alignment horizontal="center"/>
    </xf>
    <xf numFmtId="0" fontId="6" fillId="3" borderId="21" xfId="0" applyFont="1" applyFill="1" applyBorder="1" applyProtection="1"/>
    <xf numFmtId="0" fontId="12" fillId="3" borderId="23" xfId="0" applyFont="1" applyFill="1" applyBorder="1" applyProtection="1"/>
    <xf numFmtId="0" fontId="12" fillId="3" borderId="6" xfId="0" applyFont="1" applyFill="1" applyBorder="1" applyAlignment="1" applyProtection="1">
      <alignment horizontal="left"/>
    </xf>
    <xf numFmtId="0" fontId="12" fillId="3" borderId="6" xfId="0" applyFont="1" applyFill="1" applyBorder="1" applyProtection="1"/>
    <xf numFmtId="0" fontId="12" fillId="3" borderId="6" xfId="0" applyFont="1" applyFill="1" applyBorder="1" applyAlignment="1" applyProtection="1">
      <alignment horizontal="center"/>
    </xf>
    <xf numFmtId="0" fontId="6" fillId="3" borderId="23" xfId="0" applyFont="1" applyFill="1" applyBorder="1" applyProtection="1"/>
    <xf numFmtId="0" fontId="6" fillId="3" borderId="6" xfId="0" applyFont="1" applyFill="1" applyBorder="1" applyAlignment="1" applyProtection="1">
      <alignment horizontal="center"/>
    </xf>
    <xf numFmtId="0" fontId="6" fillId="2" borderId="6" xfId="0" applyFont="1" applyFill="1" applyBorder="1" applyAlignment="1" applyProtection="1">
      <alignment horizontal="center"/>
      <protection locked="0"/>
    </xf>
    <xf numFmtId="0" fontId="6" fillId="3" borderId="0" xfId="0" applyFont="1" applyFill="1" applyBorder="1" applyProtection="1"/>
    <xf numFmtId="0" fontId="12" fillId="3" borderId="0" xfId="0" applyFont="1" applyFill="1" applyBorder="1" applyProtection="1"/>
    <xf numFmtId="0" fontId="6" fillId="3" borderId="24" xfId="0" applyFont="1" applyFill="1" applyBorder="1" applyProtection="1"/>
    <xf numFmtId="0" fontId="12" fillId="3" borderId="8" xfId="0" applyFont="1" applyFill="1" applyBorder="1" applyProtection="1"/>
    <xf numFmtId="0" fontId="6" fillId="3" borderId="25" xfId="0" applyFont="1" applyFill="1" applyBorder="1" applyProtection="1"/>
    <xf numFmtId="0" fontId="6" fillId="2" borderId="9" xfId="0" applyFont="1" applyFill="1" applyBorder="1" applyProtection="1"/>
    <xf numFmtId="0" fontId="6" fillId="2" borderId="10" xfId="0" applyFont="1" applyFill="1" applyBorder="1" applyProtection="1"/>
    <xf numFmtId="0" fontId="6" fillId="2" borderId="10" xfId="0" applyFont="1" applyFill="1" applyBorder="1" applyAlignment="1" applyProtection="1">
      <alignment horizontal="center"/>
    </xf>
    <xf numFmtId="0" fontId="20" fillId="2" borderId="10" xfId="0" applyFont="1" applyFill="1" applyBorder="1" applyAlignment="1" applyProtection="1">
      <alignment horizontal="right"/>
    </xf>
    <xf numFmtId="0" fontId="6" fillId="2" borderId="11" xfId="0" applyFont="1" applyFill="1" applyBorder="1" applyProtection="1"/>
    <xf numFmtId="166" fontId="2" fillId="0" borderId="0" xfId="0" applyNumberFormat="1" applyFont="1" applyFill="1" applyBorder="1" applyAlignment="1" applyProtection="1">
      <alignment horizontal="left" vertical="center"/>
    </xf>
    <xf numFmtId="0" fontId="11" fillId="0" borderId="0" xfId="0" applyFont="1" applyFill="1" applyAlignment="1" applyProtection="1">
      <alignment horizontal="left"/>
    </xf>
    <xf numFmtId="0" fontId="23" fillId="0" borderId="0" xfId="0" applyFont="1" applyFill="1" applyBorder="1" applyAlignment="1" applyProtection="1">
      <alignment horizontal="left"/>
    </xf>
    <xf numFmtId="0" fontId="24" fillId="0" borderId="0" xfId="0" applyFont="1" applyFill="1" applyAlignment="1" applyProtection="1">
      <alignment horizontal="left"/>
    </xf>
    <xf numFmtId="0" fontId="25" fillId="0" borderId="0" xfId="0" applyFont="1" applyFill="1" applyAlignment="1" applyProtection="1">
      <alignment horizontal="left"/>
    </xf>
    <xf numFmtId="0" fontId="22" fillId="0" borderId="4" xfId="0" applyFont="1" applyBorder="1" applyAlignment="1" applyProtection="1">
      <alignment horizontal="left"/>
    </xf>
    <xf numFmtId="0" fontId="8"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4" fontId="2"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justify" vertical="top" wrapText="1"/>
    </xf>
    <xf numFmtId="44" fontId="2" fillId="0" borderId="0" xfId="0" applyNumberFormat="1" applyFont="1" applyFill="1" applyBorder="1" applyAlignment="1" applyProtection="1">
      <alignment horizontal="left" vertical="center" wrapText="1"/>
    </xf>
    <xf numFmtId="3" fontId="2" fillId="0" borderId="0" xfId="0" applyNumberFormat="1" applyFont="1" applyFill="1" applyBorder="1" applyAlignment="1" applyProtection="1">
      <alignment horizontal="right" vertical="center" wrapText="1"/>
    </xf>
    <xf numFmtId="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right" vertical="center" wrapText="1"/>
    </xf>
    <xf numFmtId="42" fontId="2" fillId="0" borderId="0" xfId="0" applyNumberFormat="1" applyFont="1" applyFill="1" applyBorder="1" applyAlignment="1" applyProtection="1">
      <alignment horizontal="right" vertical="center" wrapText="1"/>
    </xf>
    <xf numFmtId="0" fontId="6" fillId="2" borderId="2" xfId="0" applyFont="1" applyFill="1" applyBorder="1" applyAlignment="1" applyProtection="1">
      <alignment horizontal="left"/>
    </xf>
    <xf numFmtId="0" fontId="6" fillId="2" borderId="0" xfId="0" applyFont="1" applyFill="1" applyBorder="1" applyAlignment="1" applyProtection="1">
      <alignment horizontal="left"/>
    </xf>
    <xf numFmtId="0" fontId="6" fillId="3" borderId="7" xfId="0" applyFont="1" applyFill="1" applyBorder="1" applyAlignment="1" applyProtection="1">
      <alignment horizontal="left"/>
    </xf>
    <xf numFmtId="0" fontId="12" fillId="3" borderId="0" xfId="0" applyFont="1" applyFill="1" applyBorder="1" applyAlignment="1" applyProtection="1">
      <alignment horizontal="left"/>
    </xf>
    <xf numFmtId="0" fontId="6" fillId="2" borderId="10" xfId="0" applyFont="1" applyFill="1" applyBorder="1" applyAlignment="1" applyProtection="1">
      <alignment horizontal="left"/>
    </xf>
    <xf numFmtId="0" fontId="6" fillId="0" borderId="0" xfId="0" applyFont="1" applyFill="1" applyBorder="1" applyAlignment="1" applyProtection="1">
      <alignment horizontal="left" vertical="center"/>
    </xf>
    <xf numFmtId="172" fontId="6" fillId="6" borderId="0" xfId="0" applyNumberFormat="1" applyFont="1" applyFill="1" applyBorder="1" applyAlignment="1" applyProtection="1">
      <alignment horizontal="left" vertical="center"/>
      <protection locked="0"/>
    </xf>
    <xf numFmtId="172" fontId="12" fillId="0" borderId="0" xfId="0" applyNumberFormat="1" applyFont="1" applyFill="1" applyBorder="1" applyAlignment="1" applyProtection="1">
      <alignment horizontal="left" vertical="center"/>
    </xf>
    <xf numFmtId="9" fontId="6" fillId="0" borderId="0" xfId="0" applyNumberFormat="1" applyFont="1" applyFill="1" applyAlignment="1" applyProtection="1">
      <alignment horizontal="left"/>
    </xf>
    <xf numFmtId="172" fontId="6"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1" fontId="12" fillId="0" borderId="0" xfId="0" applyNumberFormat="1" applyFont="1" applyFill="1" applyBorder="1" applyAlignment="1" applyProtection="1">
      <alignment horizontal="left" vertical="center"/>
    </xf>
    <xf numFmtId="0" fontId="6" fillId="3" borderId="0" xfId="0" applyFont="1" applyFill="1" applyBorder="1" applyAlignment="1" applyProtection="1">
      <alignment horizontal="left"/>
    </xf>
    <xf numFmtId="173" fontId="6" fillId="3" borderId="0" xfId="0" applyNumberFormat="1" applyFont="1" applyFill="1" applyBorder="1" applyAlignment="1" applyProtection="1">
      <alignment horizontal="left"/>
    </xf>
    <xf numFmtId="0" fontId="6" fillId="3" borderId="0" xfId="0" applyNumberFormat="1" applyFont="1" applyFill="1" applyBorder="1" applyProtection="1"/>
    <xf numFmtId="174" fontId="6" fillId="3" borderId="0" xfId="0" applyNumberFormat="1" applyFont="1" applyFill="1" applyBorder="1" applyAlignment="1" applyProtection="1">
      <alignment horizontal="center"/>
    </xf>
    <xf numFmtId="0" fontId="6" fillId="3" borderId="0" xfId="0" applyNumberFormat="1" applyFont="1" applyFill="1" applyBorder="1" applyAlignment="1" applyProtection="1">
      <alignment horizontal="center"/>
    </xf>
    <xf numFmtId="171" fontId="6" fillId="3" borderId="0" xfId="0" applyNumberFormat="1" applyFont="1" applyFill="1" applyBorder="1" applyProtection="1"/>
    <xf numFmtId="175" fontId="6" fillId="3" borderId="0" xfId="0" applyNumberFormat="1" applyFont="1" applyFill="1" applyBorder="1" applyProtection="1"/>
    <xf numFmtId="2" fontId="6" fillId="3" borderId="0" xfId="0" applyNumberFormat="1" applyFont="1" applyFill="1" applyBorder="1" applyProtection="1"/>
    <xf numFmtId="170" fontId="6" fillId="3" borderId="0" xfId="0" applyNumberFormat="1" applyFont="1" applyFill="1" applyBorder="1" applyProtection="1"/>
    <xf numFmtId="173" fontId="6" fillId="2" borderId="2" xfId="0" applyNumberFormat="1" applyFont="1" applyFill="1" applyBorder="1" applyAlignment="1" applyProtection="1">
      <alignment horizontal="left"/>
    </xf>
    <xf numFmtId="0" fontId="6" fillId="2" borderId="2" xfId="0" applyNumberFormat="1" applyFont="1" applyFill="1" applyBorder="1" applyProtection="1"/>
    <xf numFmtId="174" fontId="6" fillId="2" borderId="2" xfId="0" applyNumberFormat="1" applyFont="1" applyFill="1" applyBorder="1" applyAlignment="1" applyProtection="1">
      <alignment horizontal="center"/>
    </xf>
    <xf numFmtId="0" fontId="6" fillId="2" borderId="2" xfId="0" applyNumberFormat="1" applyFont="1" applyFill="1" applyBorder="1" applyAlignment="1" applyProtection="1">
      <alignment horizontal="center"/>
    </xf>
    <xf numFmtId="171" fontId="6" fillId="2" borderId="2" xfId="0" applyNumberFormat="1" applyFont="1" applyFill="1" applyBorder="1" applyProtection="1"/>
    <xf numFmtId="2" fontId="6" fillId="2" borderId="2" xfId="0" applyNumberFormat="1" applyFont="1" applyFill="1" applyBorder="1" applyProtection="1"/>
    <xf numFmtId="173" fontId="6" fillId="2" borderId="0" xfId="0" applyNumberFormat="1" applyFont="1" applyFill="1" applyBorder="1" applyAlignment="1" applyProtection="1">
      <alignment horizontal="left"/>
    </xf>
    <xf numFmtId="0" fontId="6" fillId="2" borderId="0" xfId="0" applyNumberFormat="1" applyFont="1" applyFill="1" applyBorder="1" applyProtection="1"/>
    <xf numFmtId="174" fontId="6" fillId="2" borderId="0" xfId="0" applyNumberFormat="1" applyFont="1" applyFill="1" applyBorder="1" applyAlignment="1" applyProtection="1">
      <alignment horizontal="center"/>
    </xf>
    <xf numFmtId="0" fontId="6" fillId="2" borderId="0" xfId="0" applyNumberFormat="1" applyFont="1" applyFill="1" applyBorder="1" applyAlignment="1" applyProtection="1">
      <alignment horizontal="center"/>
    </xf>
    <xf numFmtId="171" fontId="6" fillId="2" borderId="0" xfId="0" applyNumberFormat="1" applyFont="1" applyFill="1" applyBorder="1" applyProtection="1"/>
    <xf numFmtId="2" fontId="6" fillId="2" borderId="0" xfId="0" applyNumberFormat="1" applyFont="1" applyFill="1" applyBorder="1" applyProtection="1"/>
    <xf numFmtId="0" fontId="28" fillId="3" borderId="0" xfId="0" applyFont="1" applyFill="1" applyBorder="1" applyProtection="1"/>
    <xf numFmtId="0" fontId="29" fillId="3" borderId="0" xfId="0" applyFont="1" applyFill="1" applyBorder="1" applyProtection="1"/>
    <xf numFmtId="0" fontId="29" fillId="2" borderId="4" xfId="0" applyFont="1" applyFill="1" applyBorder="1" applyProtection="1"/>
    <xf numFmtId="176" fontId="12" fillId="2" borderId="0" xfId="0" applyNumberFormat="1" applyFont="1" applyFill="1" applyBorder="1" applyAlignment="1" applyProtection="1">
      <alignment horizontal="left"/>
    </xf>
    <xf numFmtId="0" fontId="29" fillId="2" borderId="0" xfId="0" applyFont="1" applyFill="1" applyBorder="1" applyProtection="1"/>
    <xf numFmtId="0" fontId="29" fillId="2" borderId="0" xfId="0" applyFont="1" applyFill="1" applyBorder="1" applyAlignment="1" applyProtection="1">
      <alignment horizontal="center"/>
    </xf>
    <xf numFmtId="0" fontId="29" fillId="2" borderId="5" xfId="0" applyFont="1" applyFill="1" applyBorder="1" applyProtection="1"/>
    <xf numFmtId="0" fontId="26" fillId="2" borderId="0" xfId="0" applyFont="1" applyFill="1" applyBorder="1" applyAlignment="1" applyProtection="1">
      <alignment horizontal="left"/>
    </xf>
    <xf numFmtId="0" fontId="6" fillId="3" borderId="7" xfId="0" applyFont="1" applyFill="1" applyBorder="1" applyAlignment="1" applyProtection="1"/>
    <xf numFmtId="0" fontId="26" fillId="3" borderId="7" xfId="0" applyFont="1" applyFill="1" applyBorder="1" applyAlignment="1" applyProtection="1">
      <alignment horizontal="left"/>
    </xf>
    <xf numFmtId="173"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alignment horizontal="center"/>
    </xf>
    <xf numFmtId="174"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xf numFmtId="171" fontId="6" fillId="3" borderId="7" xfId="0" applyNumberFormat="1" applyFont="1" applyFill="1" applyBorder="1" applyProtection="1"/>
    <xf numFmtId="2" fontId="6" fillId="3" borderId="7" xfId="0" applyNumberFormat="1" applyFont="1" applyFill="1" applyBorder="1" applyProtection="1"/>
    <xf numFmtId="1" fontId="33" fillId="3" borderId="6" xfId="0" applyNumberFormat="1" applyFont="1" applyFill="1" applyBorder="1" applyAlignment="1" applyProtection="1">
      <alignment horizontal="center"/>
    </xf>
    <xf numFmtId="173" fontId="6" fillId="3" borderId="6" xfId="0" applyNumberFormat="1" applyFont="1" applyFill="1" applyBorder="1" applyAlignment="1" applyProtection="1">
      <alignment horizontal="left"/>
    </xf>
    <xf numFmtId="0" fontId="33" fillId="3" borderId="6" xfId="0" applyNumberFormat="1" applyFont="1" applyFill="1" applyBorder="1" applyAlignment="1" applyProtection="1">
      <alignment horizontal="left"/>
    </xf>
    <xf numFmtId="174" fontId="33" fillId="3" borderId="6" xfId="0" applyNumberFormat="1" applyFont="1" applyFill="1" applyBorder="1" applyAlignment="1" applyProtection="1">
      <alignment horizontal="center"/>
    </xf>
    <xf numFmtId="175" fontId="33" fillId="3" borderId="6" xfId="0" applyNumberFormat="1" applyFont="1" applyFill="1" applyBorder="1" applyAlignment="1" applyProtection="1">
      <alignment horizontal="left"/>
    </xf>
    <xf numFmtId="175" fontId="6" fillId="3" borderId="6" xfId="0" applyNumberFormat="1" applyFont="1" applyFill="1" applyBorder="1" applyAlignment="1" applyProtection="1">
      <alignment horizontal="center"/>
    </xf>
    <xf numFmtId="171" fontId="33" fillId="3" borderId="6" xfId="0" applyNumberFormat="1" applyFont="1" applyFill="1" applyBorder="1" applyAlignment="1" applyProtection="1">
      <alignment horizontal="center"/>
    </xf>
    <xf numFmtId="2" fontId="33" fillId="3" borderId="6" xfId="0" applyNumberFormat="1" applyFont="1" applyFill="1" applyBorder="1" applyAlignment="1" applyProtection="1">
      <alignment horizontal="center"/>
    </xf>
    <xf numFmtId="175" fontId="6" fillId="3" borderId="0" xfId="1" applyNumberFormat="1" applyFont="1" applyFill="1" applyBorder="1" applyProtection="1"/>
    <xf numFmtId="0" fontId="6" fillId="2" borderId="6" xfId="0" applyFont="1" applyFill="1" applyBorder="1" applyAlignment="1" applyProtection="1">
      <alignment horizontal="left"/>
      <protection locked="0"/>
    </xf>
    <xf numFmtId="177" fontId="6" fillId="2" borderId="6" xfId="0" applyNumberFormat="1" applyFont="1" applyFill="1" applyBorder="1" applyAlignment="1" applyProtection="1">
      <alignment horizontal="center"/>
      <protection locked="0"/>
    </xf>
    <xf numFmtId="0" fontId="6" fillId="2" borderId="6" xfId="0" applyNumberFormat="1" applyFont="1" applyFill="1" applyBorder="1" applyAlignment="1" applyProtection="1">
      <alignment horizontal="center"/>
      <protection locked="0"/>
    </xf>
    <xf numFmtId="174" fontId="6" fillId="2" borderId="6" xfId="1" applyNumberFormat="1" applyFont="1" applyFill="1" applyBorder="1" applyAlignment="1" applyProtection="1">
      <alignment horizontal="center"/>
      <protection locked="0"/>
    </xf>
    <xf numFmtId="0" fontId="6" fillId="3" borderId="6" xfId="0" applyNumberFormat="1" applyFont="1" applyFill="1" applyBorder="1" applyAlignment="1" applyProtection="1">
      <alignment horizontal="center"/>
    </xf>
    <xf numFmtId="171" fontId="6" fillId="4" borderId="6" xfId="0" applyNumberFormat="1" applyFont="1" applyFill="1" applyBorder="1" applyAlignment="1" applyProtection="1">
      <alignment horizontal="center"/>
    </xf>
    <xf numFmtId="174" fontId="6" fillId="3" borderId="0" xfId="1" applyNumberFormat="1" applyFont="1" applyFill="1" applyBorder="1" applyAlignment="1" applyProtection="1">
      <alignment horizontal="center"/>
    </xf>
    <xf numFmtId="2" fontId="12" fillId="3" borderId="0" xfId="0" applyNumberFormat="1" applyFont="1" applyFill="1" applyBorder="1" applyAlignment="1" applyProtection="1">
      <alignment horizontal="center"/>
    </xf>
    <xf numFmtId="174" fontId="12" fillId="3" borderId="6" xfId="0" applyNumberFormat="1" applyFont="1" applyFill="1" applyBorder="1" applyAlignment="1" applyProtection="1">
      <alignment horizontal="center"/>
    </xf>
    <xf numFmtId="173" fontId="12" fillId="3" borderId="6" xfId="0" applyNumberFormat="1" applyFont="1" applyFill="1" applyBorder="1" applyAlignment="1" applyProtection="1">
      <alignment horizontal="left"/>
    </xf>
    <xf numFmtId="0" fontId="6" fillId="3" borderId="8" xfId="0" applyFont="1" applyFill="1" applyBorder="1" applyAlignment="1" applyProtection="1">
      <alignment horizontal="left"/>
    </xf>
    <xf numFmtId="173" fontId="6" fillId="3" borderId="8" xfId="0" applyNumberFormat="1" applyFont="1" applyFill="1" applyBorder="1" applyAlignment="1" applyProtection="1">
      <alignment horizontal="left"/>
    </xf>
    <xf numFmtId="0" fontId="6" fillId="3" borderId="8" xfId="0" applyFont="1" applyFill="1" applyBorder="1" applyAlignment="1" applyProtection="1">
      <alignment horizontal="center"/>
    </xf>
    <xf numFmtId="0" fontId="6" fillId="3" borderId="8" xfId="0" applyNumberFormat="1" applyFont="1" applyFill="1" applyBorder="1" applyAlignment="1" applyProtection="1">
      <alignment horizontal="center"/>
    </xf>
    <xf numFmtId="174" fontId="6" fillId="3" borderId="8" xfId="0" applyNumberFormat="1" applyFont="1" applyFill="1" applyBorder="1" applyAlignment="1" applyProtection="1">
      <alignment horizontal="center"/>
    </xf>
    <xf numFmtId="175" fontId="12" fillId="3" borderId="8" xfId="0" applyNumberFormat="1" applyFont="1" applyFill="1" applyBorder="1" applyProtection="1"/>
    <xf numFmtId="175" fontId="12" fillId="3" borderId="8" xfId="0" applyNumberFormat="1" applyFont="1" applyFill="1" applyBorder="1" applyAlignment="1" applyProtection="1">
      <alignment horizontal="center"/>
    </xf>
    <xf numFmtId="171" fontId="12" fillId="3" borderId="8" xfId="0" applyNumberFormat="1" applyFont="1" applyFill="1" applyBorder="1" applyProtection="1"/>
    <xf numFmtId="2" fontId="12" fillId="3" borderId="8" xfId="0" applyNumberFormat="1" applyFont="1" applyFill="1" applyBorder="1" applyProtection="1"/>
    <xf numFmtId="175" fontId="12" fillId="2" borderId="0" xfId="0" applyNumberFormat="1" applyFont="1" applyFill="1" applyBorder="1" applyProtection="1"/>
    <xf numFmtId="175" fontId="12" fillId="2" borderId="0" xfId="0" applyNumberFormat="1" applyFont="1" applyFill="1" applyBorder="1" applyAlignment="1" applyProtection="1">
      <alignment horizontal="center"/>
    </xf>
    <xf numFmtId="0" fontId="15" fillId="3" borderId="0" xfId="0" applyFont="1" applyFill="1" applyBorder="1" applyProtection="1"/>
    <xf numFmtId="173" fontId="6" fillId="2" borderId="10" xfId="0" applyNumberFormat="1" applyFont="1" applyFill="1" applyBorder="1" applyAlignment="1" applyProtection="1">
      <alignment horizontal="left"/>
    </xf>
    <xf numFmtId="0" fontId="6" fillId="2" borderId="10" xfId="0" applyNumberFormat="1" applyFont="1" applyFill="1" applyBorder="1" applyAlignment="1" applyProtection="1">
      <alignment horizontal="center"/>
    </xf>
    <xf numFmtId="174" fontId="6" fillId="2" borderId="10" xfId="1" applyNumberFormat="1" applyFont="1" applyFill="1" applyBorder="1" applyAlignment="1" applyProtection="1">
      <alignment horizontal="center"/>
    </xf>
    <xf numFmtId="175" fontId="6" fillId="2" borderId="10" xfId="1" applyNumberFormat="1" applyFont="1" applyFill="1" applyBorder="1" applyProtection="1"/>
    <xf numFmtId="175" fontId="6" fillId="2" borderId="10" xfId="1" applyNumberFormat="1" applyFont="1" applyFill="1" applyBorder="1" applyAlignment="1" applyProtection="1">
      <alignment horizontal="center"/>
    </xf>
    <xf numFmtId="171" fontId="6" fillId="2" borderId="10" xfId="0" applyNumberFormat="1" applyFont="1" applyFill="1" applyBorder="1" applyAlignment="1" applyProtection="1">
      <alignment horizontal="center"/>
    </xf>
    <xf numFmtId="2" fontId="6" fillId="2" borderId="10" xfId="0" applyNumberFormat="1" applyFont="1" applyFill="1" applyBorder="1" applyAlignment="1" applyProtection="1">
      <alignment horizontal="center"/>
    </xf>
    <xf numFmtId="175" fontId="6" fillId="3" borderId="0" xfId="1" applyNumberFormat="1" applyFont="1" applyFill="1" applyBorder="1" applyAlignment="1" applyProtection="1"/>
    <xf numFmtId="175" fontId="6" fillId="3" borderId="0" xfId="1" applyNumberFormat="1" applyFont="1" applyFill="1" applyBorder="1" applyAlignment="1" applyProtection="1">
      <alignment horizontal="center"/>
    </xf>
    <xf numFmtId="171" fontId="6" fillId="3" borderId="0" xfId="0" applyNumberFormat="1" applyFont="1" applyFill="1" applyBorder="1" applyAlignment="1" applyProtection="1">
      <alignment horizontal="center"/>
    </xf>
    <xf numFmtId="2" fontId="6" fillId="3" borderId="0" xfId="0" applyNumberFormat="1" applyFont="1" applyFill="1" applyBorder="1" applyAlignment="1" applyProtection="1">
      <alignment horizontal="center"/>
    </xf>
    <xf numFmtId="176" fontId="12" fillId="3" borderId="0" xfId="0" applyNumberFormat="1" applyFont="1" applyFill="1" applyBorder="1" applyAlignment="1" applyProtection="1">
      <alignment horizontal="left"/>
    </xf>
    <xf numFmtId="0" fontId="6" fillId="3" borderId="0" xfId="0" applyFont="1" applyFill="1" applyBorder="1" applyAlignment="1" applyProtection="1"/>
    <xf numFmtId="49" fontId="6" fillId="3" borderId="0" xfId="0" applyNumberFormat="1" applyFont="1" applyFill="1" applyBorder="1" applyAlignment="1" applyProtection="1">
      <alignment horizontal="left" vertical="center"/>
    </xf>
    <xf numFmtId="0" fontId="6" fillId="3" borderId="0" xfId="0" applyFont="1" applyFill="1" applyAlignment="1" applyProtection="1">
      <alignment horizontal="left" vertical="center"/>
    </xf>
    <xf numFmtId="0" fontId="26" fillId="3" borderId="0" xfId="0" applyFont="1" applyFill="1" applyBorder="1" applyAlignment="1" applyProtection="1">
      <alignment horizontal="left"/>
    </xf>
    <xf numFmtId="0" fontId="14" fillId="3" borderId="0" xfId="0" applyFont="1" applyFill="1" applyBorder="1" applyProtection="1"/>
    <xf numFmtId="0" fontId="14" fillId="2" borderId="5" xfId="0" applyFont="1" applyFill="1" applyBorder="1" applyProtection="1"/>
    <xf numFmtId="0" fontId="6" fillId="3" borderId="20" xfId="0" applyFont="1" applyFill="1" applyBorder="1" applyAlignment="1" applyProtection="1">
      <alignment horizontal="center"/>
    </xf>
    <xf numFmtId="0" fontId="12" fillId="3" borderId="6" xfId="0" applyNumberFormat="1" applyFont="1" applyFill="1" applyBorder="1" applyAlignment="1" applyProtection="1">
      <alignment horizontal="center"/>
    </xf>
    <xf numFmtId="174" fontId="6" fillId="2" borderId="2" xfId="1" applyNumberFormat="1" applyFont="1" applyFill="1" applyBorder="1" applyAlignment="1" applyProtection="1">
      <alignment horizontal="center"/>
    </xf>
    <xf numFmtId="175" fontId="6" fillId="2" borderId="2" xfId="1" applyNumberFormat="1" applyFont="1" applyFill="1" applyBorder="1" applyProtection="1"/>
    <xf numFmtId="171" fontId="6" fillId="2" borderId="2" xfId="0" applyNumberFormat="1" applyFont="1" applyFill="1" applyBorder="1" applyAlignment="1" applyProtection="1">
      <alignment horizontal="center"/>
    </xf>
    <xf numFmtId="2" fontId="6" fillId="2" borderId="2" xfId="0" applyNumberFormat="1" applyFont="1" applyFill="1" applyBorder="1" applyAlignment="1" applyProtection="1">
      <alignment horizontal="center"/>
    </xf>
    <xf numFmtId="174" fontId="6" fillId="2" borderId="0" xfId="1" applyNumberFormat="1" applyFont="1" applyFill="1" applyBorder="1" applyAlignment="1" applyProtection="1">
      <alignment horizontal="center"/>
    </xf>
    <xf numFmtId="175" fontId="6" fillId="2" borderId="0" xfId="1" applyNumberFormat="1" applyFont="1" applyFill="1" applyBorder="1" applyProtection="1"/>
    <xf numFmtId="171" fontId="6" fillId="2" borderId="0" xfId="0" applyNumberFormat="1" applyFont="1" applyFill="1" applyBorder="1" applyAlignment="1" applyProtection="1">
      <alignment horizontal="center"/>
    </xf>
    <xf numFmtId="2" fontId="6" fillId="2" borderId="0" xfId="0" applyNumberFormat="1" applyFont="1" applyFill="1" applyBorder="1" applyAlignment="1" applyProtection="1">
      <alignment horizontal="center"/>
    </xf>
    <xf numFmtId="175" fontId="6" fillId="2" borderId="5" xfId="0" applyNumberFormat="1" applyFont="1" applyFill="1" applyBorder="1" applyAlignment="1" applyProtection="1">
      <alignment horizontal="center"/>
    </xf>
    <xf numFmtId="175" fontId="6" fillId="3" borderId="0" xfId="0" applyNumberFormat="1" applyFont="1" applyFill="1" applyBorder="1" applyAlignment="1" applyProtection="1">
      <alignment horizontal="center"/>
    </xf>
    <xf numFmtId="175" fontId="33" fillId="2" borderId="5" xfId="0" applyNumberFormat="1" applyFont="1" applyFill="1" applyBorder="1" applyAlignment="1" applyProtection="1">
      <alignment horizontal="center"/>
    </xf>
    <xf numFmtId="175" fontId="33" fillId="3" borderId="0" xfId="0" applyNumberFormat="1" applyFont="1" applyFill="1" applyBorder="1" applyAlignment="1" applyProtection="1">
      <alignment horizontal="center"/>
    </xf>
    <xf numFmtId="0" fontId="33" fillId="3" borderId="0" xfId="0" applyFont="1" applyFill="1" applyBorder="1" applyAlignment="1" applyProtection="1">
      <alignment horizontal="center"/>
    </xf>
    <xf numFmtId="2" fontId="12" fillId="3" borderId="0" xfId="0" applyNumberFormat="1" applyFont="1" applyFill="1" applyBorder="1" applyProtection="1"/>
    <xf numFmtId="175" fontId="6" fillId="3" borderId="6" xfId="1" applyNumberFormat="1" applyFont="1" applyFill="1" applyBorder="1" applyProtection="1"/>
    <xf numFmtId="14" fontId="6" fillId="2" borderId="10" xfId="0" applyNumberFormat="1" applyFont="1" applyFill="1" applyBorder="1" applyAlignment="1" applyProtection="1">
      <alignment horizontal="left"/>
    </xf>
    <xf numFmtId="14" fontId="6" fillId="2" borderId="2" xfId="0" applyNumberFormat="1" applyFont="1" applyFill="1" applyBorder="1" applyAlignment="1" applyProtection="1">
      <alignment horizontal="left"/>
    </xf>
    <xf numFmtId="175" fontId="6" fillId="2" borderId="2" xfId="1" applyNumberFormat="1" applyFont="1" applyFill="1" applyBorder="1" applyAlignment="1" applyProtection="1">
      <alignment horizontal="center"/>
    </xf>
    <xf numFmtId="14" fontId="6" fillId="2" borderId="0" xfId="0" applyNumberFormat="1" applyFont="1" applyFill="1" applyBorder="1" applyAlignment="1" applyProtection="1">
      <alignment horizontal="left"/>
    </xf>
    <xf numFmtId="175" fontId="6" fillId="2" borderId="0" xfId="1" applyNumberFormat="1" applyFont="1" applyFill="1" applyBorder="1" applyAlignment="1" applyProtection="1">
      <alignment horizontal="center"/>
    </xf>
    <xf numFmtId="14" fontId="6" fillId="3" borderId="0" xfId="0" applyNumberFormat="1" applyFont="1" applyFill="1" applyBorder="1" applyAlignment="1" applyProtection="1">
      <alignment horizontal="left"/>
    </xf>
    <xf numFmtId="0" fontId="34" fillId="2" borderId="4" xfId="0" applyFont="1" applyFill="1" applyBorder="1" applyProtection="1"/>
    <xf numFmtId="0" fontId="34" fillId="2" borderId="0" xfId="0" applyFont="1" applyFill="1" applyBorder="1" applyProtection="1"/>
    <xf numFmtId="0" fontId="35" fillId="2" borderId="4" xfId="0" applyFont="1" applyFill="1" applyBorder="1" applyProtection="1"/>
    <xf numFmtId="0" fontId="26" fillId="2" borderId="0" xfId="0" applyFont="1" applyFill="1" applyBorder="1" applyAlignment="1" applyProtection="1">
      <alignment horizontal="right"/>
    </xf>
    <xf numFmtId="0" fontId="17" fillId="2" borderId="5" xfId="0" applyFont="1" applyFill="1" applyBorder="1" applyProtection="1"/>
    <xf numFmtId="0" fontId="17" fillId="3" borderId="0" xfId="0" applyFont="1" applyFill="1" applyBorder="1" applyProtection="1"/>
    <xf numFmtId="0" fontId="35" fillId="2" borderId="0" xfId="0" applyFont="1" applyFill="1" applyBorder="1" applyProtection="1"/>
    <xf numFmtId="0" fontId="33" fillId="2" borderId="4" xfId="0" applyFont="1" applyFill="1" applyBorder="1" applyAlignment="1" applyProtection="1">
      <alignment horizontal="right"/>
    </xf>
    <xf numFmtId="0" fontId="26" fillId="2" borderId="0" xfId="0" applyFont="1" applyFill="1" applyBorder="1" applyAlignment="1" applyProtection="1">
      <alignment horizontal="center"/>
    </xf>
    <xf numFmtId="0" fontId="33" fillId="3" borderId="0" xfId="0" applyFont="1" applyFill="1" applyBorder="1" applyAlignment="1" applyProtection="1">
      <alignment horizontal="right"/>
    </xf>
    <xf numFmtId="0" fontId="6" fillId="3" borderId="0" xfId="0" applyFont="1" applyFill="1" applyBorder="1" applyAlignment="1" applyProtection="1">
      <alignment horizontal="left" indent="2"/>
    </xf>
    <xf numFmtId="0" fontId="6" fillId="3" borderId="0" xfId="0" applyFont="1" applyFill="1" applyBorder="1" applyAlignment="1" applyProtection="1">
      <alignment horizontal="right"/>
    </xf>
    <xf numFmtId="171" fontId="6" fillId="2" borderId="23" xfId="0" applyNumberFormat="1" applyFont="1" applyFill="1" applyBorder="1" applyProtection="1">
      <protection locked="0"/>
    </xf>
    <xf numFmtId="0" fontId="12" fillId="3" borderId="0" xfId="0" applyFont="1" applyFill="1" applyBorder="1" applyAlignment="1" applyProtection="1">
      <alignment horizontal="right"/>
    </xf>
    <xf numFmtId="171" fontId="6" fillId="2" borderId="6" xfId="0" applyNumberFormat="1" applyFont="1" applyFill="1" applyBorder="1" applyProtection="1">
      <protection locked="0"/>
    </xf>
    <xf numFmtId="0" fontId="12" fillId="3" borderId="0" xfId="0" applyFont="1" applyFill="1" applyBorder="1" applyAlignment="1" applyProtection="1">
      <alignment horizontal="left" indent="2"/>
    </xf>
    <xf numFmtId="0" fontId="6" fillId="3" borderId="8" xfId="0" applyFont="1" applyFill="1" applyBorder="1" applyProtection="1"/>
    <xf numFmtId="0" fontId="6" fillId="3" borderId="8" xfId="0" applyNumberFormat="1" applyFont="1" applyFill="1" applyBorder="1" applyProtection="1"/>
    <xf numFmtId="0" fontId="12" fillId="2" borderId="0" xfId="0" applyFont="1" applyFill="1" applyBorder="1" applyProtection="1"/>
    <xf numFmtId="0" fontId="29" fillId="2" borderId="0" xfId="0" applyFont="1" applyFill="1" applyBorder="1" applyAlignment="1" applyProtection="1">
      <alignment horizontal="left"/>
    </xf>
    <xf numFmtId="0" fontId="36" fillId="2" borderId="0" xfId="0" applyFont="1" applyFill="1" applyBorder="1" applyProtection="1"/>
    <xf numFmtId="0" fontId="33" fillId="2" borderId="0" xfId="0" applyFont="1" applyFill="1" applyBorder="1" applyAlignment="1" applyProtection="1">
      <alignment horizontal="center"/>
    </xf>
    <xf numFmtId="0" fontId="33" fillId="2" borderId="0" xfId="0" applyFont="1" applyFill="1" applyBorder="1" applyAlignment="1" applyProtection="1">
      <alignment horizontal="left"/>
    </xf>
    <xf numFmtId="0" fontId="33" fillId="2" borderId="0" xfId="0" applyNumberFormat="1" applyFont="1" applyFill="1" applyBorder="1" applyAlignment="1" applyProtection="1">
      <alignment horizontal="center"/>
    </xf>
    <xf numFmtId="0" fontId="33" fillId="3" borderId="22" xfId="0" applyFont="1" applyFill="1" applyBorder="1" applyAlignment="1" applyProtection="1">
      <alignment horizontal="center"/>
    </xf>
    <xf numFmtId="0" fontId="33" fillId="3" borderId="7" xfId="0" applyFont="1" applyFill="1" applyBorder="1" applyAlignment="1" applyProtection="1">
      <alignment horizontal="left"/>
    </xf>
    <xf numFmtId="0" fontId="33" fillId="3" borderId="7" xfId="0" applyFont="1" applyFill="1" applyBorder="1" applyAlignment="1" applyProtection="1">
      <alignment horizontal="center"/>
    </xf>
    <xf numFmtId="0" fontId="33" fillId="3" borderId="7" xfId="0" applyNumberFormat="1" applyFont="1" applyFill="1" applyBorder="1" applyAlignment="1" applyProtection="1">
      <alignment horizontal="center"/>
    </xf>
    <xf numFmtId="0" fontId="33" fillId="3" borderId="21" xfId="0" applyFont="1" applyFill="1" applyBorder="1" applyAlignment="1" applyProtection="1">
      <alignment horizontal="center"/>
    </xf>
    <xf numFmtId="0" fontId="33" fillId="3" borderId="23" xfId="0" applyFont="1" applyFill="1" applyBorder="1" applyAlignment="1" applyProtection="1">
      <alignment horizontal="center"/>
    </xf>
    <xf numFmtId="0" fontId="33" fillId="3" borderId="6" xfId="0" applyFont="1" applyFill="1" applyBorder="1" applyAlignment="1" applyProtection="1">
      <alignment horizontal="left"/>
    </xf>
    <xf numFmtId="0" fontId="33" fillId="3" borderId="6" xfId="0" applyFont="1" applyFill="1" applyBorder="1" applyAlignment="1" applyProtection="1">
      <alignment horizontal="center"/>
    </xf>
    <xf numFmtId="0" fontId="33" fillId="3" borderId="6" xfId="0" applyNumberFormat="1" applyFont="1" applyFill="1" applyBorder="1" applyAlignment="1" applyProtection="1">
      <alignment horizontal="center"/>
    </xf>
    <xf numFmtId="0" fontId="33" fillId="3" borderId="20" xfId="0" applyFont="1" applyFill="1" applyBorder="1" applyAlignment="1" applyProtection="1">
      <alignment horizontal="center"/>
    </xf>
    <xf numFmtId="171" fontId="6" fillId="2" borderId="6" xfId="0" applyNumberFormat="1" applyFont="1" applyFill="1" applyBorder="1" applyAlignment="1" applyProtection="1">
      <alignment horizontal="center"/>
      <protection locked="0"/>
    </xf>
    <xf numFmtId="0" fontId="6" fillId="2" borderId="4" xfId="0" applyFont="1" applyFill="1" applyBorder="1" applyAlignment="1" applyProtection="1">
      <alignment horizontal="right"/>
    </xf>
    <xf numFmtId="0" fontId="6" fillId="3" borderId="22" xfId="0" applyFont="1" applyFill="1" applyBorder="1" applyAlignment="1" applyProtection="1">
      <alignment horizontal="right"/>
    </xf>
    <xf numFmtId="0" fontId="12" fillId="3" borderId="7" xfId="0" applyFont="1" applyFill="1" applyBorder="1" applyAlignment="1" applyProtection="1">
      <alignment horizontal="left"/>
    </xf>
    <xf numFmtId="0" fontId="6" fillId="3" borderId="23" xfId="0" applyFont="1" applyFill="1" applyBorder="1" applyAlignment="1" applyProtection="1">
      <alignment horizontal="right"/>
    </xf>
    <xf numFmtId="171" fontId="6" fillId="2" borderId="6" xfId="0" applyNumberFormat="1" applyFont="1" applyFill="1" applyBorder="1" applyAlignment="1" applyProtection="1">
      <protection locked="0"/>
    </xf>
    <xf numFmtId="0" fontId="6" fillId="3" borderId="6" xfId="0" quotePrefix="1" applyFont="1" applyFill="1" applyBorder="1" applyAlignment="1" applyProtection="1">
      <alignment horizontal="left"/>
    </xf>
    <xf numFmtId="0" fontId="6" fillId="3" borderId="24" xfId="0" applyFont="1" applyFill="1" applyBorder="1" applyAlignment="1" applyProtection="1">
      <alignment horizontal="right"/>
    </xf>
    <xf numFmtId="0" fontId="6" fillId="3" borderId="7" xfId="0" applyNumberFormat="1" applyFont="1" applyFill="1" applyBorder="1" applyProtection="1"/>
    <xf numFmtId="0" fontId="26" fillId="3" borderId="6" xfId="0" applyFont="1" applyFill="1" applyBorder="1" applyAlignment="1" applyProtection="1">
      <alignment horizontal="left"/>
    </xf>
    <xf numFmtId="0" fontId="33" fillId="3" borderId="6" xfId="0" applyFont="1" applyFill="1" applyBorder="1" applyProtection="1"/>
    <xf numFmtId="0" fontId="33" fillId="2" borderId="5" xfId="0" applyFont="1" applyFill="1" applyBorder="1" applyProtection="1"/>
    <xf numFmtId="0" fontId="6" fillId="3" borderId="6" xfId="0" applyNumberFormat="1" applyFont="1" applyFill="1" applyBorder="1" applyProtection="1"/>
    <xf numFmtId="0" fontId="12" fillId="2" borderId="4" xfId="0" applyFont="1" applyFill="1" applyBorder="1" applyProtection="1"/>
    <xf numFmtId="0" fontId="12" fillId="3" borderId="20" xfId="0" applyFont="1" applyFill="1" applyBorder="1" applyProtection="1"/>
    <xf numFmtId="0" fontId="12" fillId="2" borderId="5" xfId="0" applyFont="1" applyFill="1" applyBorder="1" applyProtection="1"/>
    <xf numFmtId="0" fontId="12" fillId="2" borderId="4" xfId="0" applyFont="1" applyFill="1" applyBorder="1" applyAlignment="1" applyProtection="1">
      <alignment horizontal="right"/>
    </xf>
    <xf numFmtId="0" fontId="12" fillId="3" borderId="23" xfId="0" applyFont="1" applyFill="1" applyBorder="1" applyAlignment="1" applyProtection="1">
      <alignment horizontal="right"/>
    </xf>
    <xf numFmtId="0" fontId="16" fillId="2" borderId="4" xfId="0" applyFont="1" applyFill="1" applyBorder="1" applyProtection="1"/>
    <xf numFmtId="0" fontId="14" fillId="2" borderId="0" xfId="0" applyFont="1" applyFill="1" applyBorder="1" applyProtection="1"/>
    <xf numFmtId="0" fontId="6" fillId="2" borderId="0" xfId="0" applyFont="1" applyFill="1" applyBorder="1" applyAlignment="1" applyProtection="1">
      <alignment horizontal="right"/>
    </xf>
    <xf numFmtId="166" fontId="33" fillId="2" borderId="0" xfId="1" applyNumberFormat="1" applyFont="1" applyFill="1" applyBorder="1" applyProtection="1"/>
    <xf numFmtId="166" fontId="33" fillId="2" borderId="5" xfId="1" applyNumberFormat="1" applyFont="1" applyFill="1" applyBorder="1" applyProtection="1"/>
    <xf numFmtId="0" fontId="26" fillId="3" borderId="7" xfId="0" applyFont="1" applyFill="1" applyBorder="1" applyAlignment="1" applyProtection="1">
      <alignment horizontal="right"/>
    </xf>
    <xf numFmtId="0" fontId="26" fillId="3" borderId="6" xfId="0" applyFont="1" applyFill="1" applyBorder="1" applyAlignment="1" applyProtection="1">
      <alignment horizontal="right"/>
    </xf>
    <xf numFmtId="0" fontId="12" fillId="2" borderId="4" xfId="0" applyFont="1" applyFill="1" applyBorder="1" applyAlignment="1" applyProtection="1">
      <alignment horizontal="left"/>
    </xf>
    <xf numFmtId="0" fontId="12" fillId="3" borderId="23" xfId="0" applyFont="1" applyFill="1" applyBorder="1" applyAlignment="1" applyProtection="1">
      <alignment horizontal="left"/>
    </xf>
    <xf numFmtId="0" fontId="6" fillId="3" borderId="6" xfId="0" applyNumberFormat="1" applyFont="1" applyFill="1" applyBorder="1" applyAlignment="1" applyProtection="1">
      <alignment horizontal="left"/>
    </xf>
    <xf numFmtId="0" fontId="33" fillId="3" borderId="6" xfId="0" applyFont="1" applyFill="1" applyBorder="1" applyAlignment="1" applyProtection="1">
      <alignment horizontal="right"/>
    </xf>
    <xf numFmtId="0" fontId="33" fillId="3" borderId="8" xfId="0" applyFont="1" applyFill="1" applyBorder="1" applyAlignment="1" applyProtection="1">
      <alignment horizontal="left"/>
    </xf>
    <xf numFmtId="0" fontId="33" fillId="3" borderId="8" xfId="0" applyFont="1" applyFill="1" applyBorder="1" applyProtection="1"/>
    <xf numFmtId="0" fontId="33" fillId="2" borderId="0" xfId="0" applyFont="1" applyFill="1" applyBorder="1" applyProtection="1"/>
    <xf numFmtId="0" fontId="33" fillId="3" borderId="7" xfId="0" applyFont="1" applyFill="1" applyBorder="1" applyProtection="1"/>
    <xf numFmtId="0" fontId="6" fillId="3" borderId="8" xfId="0" applyFont="1" applyFill="1" applyBorder="1" applyAlignment="1" applyProtection="1">
      <alignment horizontal="right"/>
    </xf>
    <xf numFmtId="0" fontId="6" fillId="3" borderId="25" xfId="0" applyFont="1" applyFill="1" applyBorder="1" applyAlignment="1" applyProtection="1">
      <alignment horizontal="right"/>
    </xf>
    <xf numFmtId="0" fontId="12" fillId="2" borderId="0" xfId="0" applyFont="1" applyFill="1" applyBorder="1" applyAlignment="1" applyProtection="1">
      <alignment horizontal="right"/>
    </xf>
    <xf numFmtId="171" fontId="12" fillId="2" borderId="0" xfId="0" applyNumberFormat="1" applyFont="1" applyFill="1" applyBorder="1" applyAlignment="1" applyProtection="1">
      <alignment horizontal="left"/>
    </xf>
    <xf numFmtId="0" fontId="12" fillId="2" borderId="10" xfId="0" applyFont="1" applyFill="1" applyBorder="1" applyAlignment="1" applyProtection="1">
      <alignment horizontal="right"/>
    </xf>
    <xf numFmtId="171" fontId="6" fillId="3" borderId="6" xfId="0" applyNumberFormat="1" applyFont="1" applyFill="1" applyBorder="1" applyAlignment="1" applyProtection="1">
      <alignment horizontal="center"/>
    </xf>
    <xf numFmtId="0" fontId="6" fillId="3" borderId="25" xfId="0" applyFont="1" applyFill="1" applyBorder="1" applyAlignment="1" applyProtection="1">
      <alignment horizontal="center"/>
    </xf>
    <xf numFmtId="0" fontId="26" fillId="2" borderId="4" xfId="0" applyFont="1" applyFill="1" applyBorder="1" applyProtection="1"/>
    <xf numFmtId="0" fontId="26" fillId="3" borderId="23" xfId="0" applyFont="1" applyFill="1" applyBorder="1" applyProtection="1"/>
    <xf numFmtId="171" fontId="12" fillId="3" borderId="8" xfId="0" applyNumberFormat="1" applyFont="1" applyFill="1" applyBorder="1" applyAlignment="1" applyProtection="1">
      <alignment horizontal="center"/>
    </xf>
    <xf numFmtId="0" fontId="12" fillId="2" borderId="0" xfId="0" applyFont="1" applyFill="1" applyBorder="1" applyAlignment="1" applyProtection="1">
      <alignment horizontal="left"/>
    </xf>
    <xf numFmtId="171" fontId="12" fillId="2" borderId="0" xfId="0" applyNumberFormat="1" applyFont="1" applyFill="1" applyBorder="1" applyAlignment="1" applyProtection="1">
      <alignment horizontal="center"/>
    </xf>
    <xf numFmtId="0" fontId="12" fillId="2" borderId="10" xfId="0" applyFont="1" applyFill="1" applyBorder="1" applyProtection="1"/>
    <xf numFmtId="0" fontId="37" fillId="3" borderId="0" xfId="0" applyFont="1" applyFill="1" applyBorder="1" applyProtection="1"/>
    <xf numFmtId="0" fontId="37" fillId="3" borderId="0" xfId="0" applyFont="1" applyFill="1" applyBorder="1" applyAlignment="1" applyProtection="1">
      <alignment horizontal="center"/>
    </xf>
    <xf numFmtId="171" fontId="37" fillId="3" borderId="0" xfId="0" applyNumberFormat="1" applyFont="1" applyFill="1" applyBorder="1" applyProtection="1"/>
    <xf numFmtId="0" fontId="38" fillId="2" borderId="4" xfId="0" applyFont="1" applyFill="1" applyBorder="1" applyProtection="1"/>
    <xf numFmtId="0" fontId="35" fillId="2" borderId="0" xfId="0" applyFont="1" applyFill="1" applyBorder="1" applyAlignment="1" applyProtection="1">
      <alignment horizontal="center"/>
    </xf>
    <xf numFmtId="0" fontId="35" fillId="2" borderId="0" xfId="0" applyFont="1" applyFill="1" applyBorder="1" applyAlignment="1" applyProtection="1">
      <alignment horizontal="left"/>
    </xf>
    <xf numFmtId="0" fontId="35" fillId="2" borderId="5" xfId="0" applyFont="1" applyFill="1" applyBorder="1" applyProtection="1"/>
    <xf numFmtId="171" fontId="39" fillId="3" borderId="0" xfId="0" applyNumberFormat="1" applyFont="1" applyFill="1" applyBorder="1" applyProtection="1"/>
    <xf numFmtId="0" fontId="39" fillId="3" borderId="0" xfId="0" applyFont="1" applyFill="1" applyBorder="1" applyProtection="1"/>
    <xf numFmtId="0" fontId="26" fillId="2" borderId="0" xfId="0" applyFont="1" applyFill="1" applyBorder="1" applyProtection="1"/>
    <xf numFmtId="0" fontId="6" fillId="3" borderId="21" xfId="0" applyFont="1" applyFill="1" applyBorder="1" applyAlignment="1" applyProtection="1">
      <alignment horizontal="center"/>
    </xf>
    <xf numFmtId="0" fontId="12" fillId="3" borderId="20" xfId="0" applyFont="1" applyFill="1" applyBorder="1" applyAlignment="1" applyProtection="1">
      <alignment horizontal="center"/>
    </xf>
    <xf numFmtId="171" fontId="10" fillId="3" borderId="0" xfId="0" applyNumberFormat="1" applyFont="1" applyFill="1" applyBorder="1" applyProtection="1"/>
    <xf numFmtId="0" fontId="10" fillId="3" borderId="0" xfId="0" applyFont="1" applyFill="1" applyBorder="1" applyProtection="1"/>
    <xf numFmtId="0" fontId="6" fillId="3" borderId="6" xfId="0" quotePrefix="1" applyFont="1" applyFill="1" applyBorder="1" applyProtection="1"/>
    <xf numFmtId="171" fontId="6" fillId="3" borderId="8" xfId="0" applyNumberFormat="1" applyFont="1" applyFill="1" applyBorder="1" applyAlignment="1" applyProtection="1">
      <alignment horizontal="center"/>
    </xf>
    <xf numFmtId="0" fontId="6" fillId="2" borderId="2" xfId="0" applyFont="1" applyFill="1" applyBorder="1" applyAlignment="1" applyProtection="1"/>
    <xf numFmtId="0" fontId="6" fillId="2" borderId="0" xfId="0" applyFont="1" applyFill="1" applyBorder="1" applyAlignment="1" applyProtection="1"/>
    <xf numFmtId="0" fontId="33" fillId="3" borderId="23" xfId="0" applyFont="1" applyFill="1" applyBorder="1" applyProtection="1"/>
    <xf numFmtId="0" fontId="26" fillId="2" borderId="9" xfId="0" applyFont="1" applyFill="1" applyBorder="1" applyProtection="1"/>
    <xf numFmtId="0" fontId="26" fillId="2" borderId="10" xfId="0" applyFont="1" applyFill="1" applyBorder="1" applyProtection="1"/>
    <xf numFmtId="0" fontId="6" fillId="2" borderId="10" xfId="0" applyFont="1" applyFill="1" applyBorder="1" applyAlignment="1" applyProtection="1"/>
    <xf numFmtId="0" fontId="12" fillId="3" borderId="7" xfId="0" applyFont="1" applyFill="1" applyBorder="1" applyProtection="1"/>
    <xf numFmtId="171" fontId="6" fillId="3" borderId="7" xfId="0" applyNumberFormat="1" applyFont="1" applyFill="1" applyBorder="1" applyAlignment="1" applyProtection="1">
      <alignment horizontal="center"/>
    </xf>
    <xf numFmtId="0" fontId="6" fillId="3" borderId="6" xfId="0" applyFont="1" applyFill="1" applyBorder="1" applyAlignment="1" applyProtection="1"/>
    <xf numFmtId="9" fontId="6" fillId="3" borderId="6" xfId="0" applyNumberFormat="1" applyFont="1" applyFill="1" applyBorder="1" applyAlignment="1" applyProtection="1">
      <alignment horizontal="center"/>
    </xf>
    <xf numFmtId="0" fontId="26" fillId="3" borderId="6" xfId="0" applyFont="1" applyFill="1" applyBorder="1" applyProtection="1"/>
    <xf numFmtId="0" fontId="6" fillId="3" borderId="23" xfId="0" applyFont="1" applyFill="1" applyBorder="1" applyAlignment="1" applyProtection="1">
      <alignment horizontal="center"/>
    </xf>
    <xf numFmtId="2" fontId="6" fillId="3" borderId="6" xfId="0" applyNumberFormat="1" applyFont="1" applyFill="1" applyBorder="1" applyAlignment="1" applyProtection="1">
      <alignment horizontal="center"/>
    </xf>
    <xf numFmtId="0" fontId="6" fillId="3" borderId="8" xfId="0" applyFont="1" applyFill="1" applyBorder="1" applyAlignment="1" applyProtection="1"/>
    <xf numFmtId="0" fontId="6" fillId="3" borderId="0" xfId="0" applyFont="1" applyFill="1" applyBorder="1"/>
    <xf numFmtId="0" fontId="6" fillId="2" borderId="1" xfId="0" applyFont="1" applyFill="1" applyBorder="1"/>
    <xf numFmtId="0" fontId="6" fillId="2" borderId="2" xfId="0" applyFont="1" applyFill="1" applyBorder="1"/>
    <xf numFmtId="0" fontId="6" fillId="2" borderId="3" xfId="0" applyFont="1" applyFill="1" applyBorder="1"/>
    <xf numFmtId="0" fontId="6" fillId="2" borderId="4" xfId="0" applyFont="1" applyFill="1" applyBorder="1"/>
    <xf numFmtId="0" fontId="6" fillId="2" borderId="0" xfId="0" applyFont="1" applyFill="1" applyBorder="1"/>
    <xf numFmtId="0" fontId="6" fillId="2" borderId="5" xfId="0" applyFont="1" applyFill="1" applyBorder="1"/>
    <xf numFmtId="0" fontId="34" fillId="2" borderId="4" xfId="0" applyFont="1" applyFill="1" applyBorder="1"/>
    <xf numFmtId="0" fontId="15" fillId="2" borderId="0" xfId="0" applyFont="1" applyFill="1" applyBorder="1"/>
    <xf numFmtId="0" fontId="15" fillId="2" borderId="5" xfId="0" applyFont="1" applyFill="1" applyBorder="1"/>
    <xf numFmtId="0" fontId="15" fillId="3" borderId="0" xfId="0" applyFont="1" applyFill="1" applyBorder="1"/>
    <xf numFmtId="0" fontId="6" fillId="2" borderId="9" xfId="0" applyFont="1" applyFill="1" applyBorder="1"/>
    <xf numFmtId="0" fontId="6" fillId="2" borderId="10" xfId="0" applyFont="1" applyFill="1" applyBorder="1"/>
    <xf numFmtId="0" fontId="6" fillId="2" borderId="11" xfId="0" applyFont="1" applyFill="1" applyBorder="1"/>
    <xf numFmtId="0" fontId="38" fillId="3" borderId="0" xfId="0" applyFont="1" applyFill="1" applyBorder="1"/>
    <xf numFmtId="0" fontId="33" fillId="2" borderId="0" xfId="0" applyFont="1" applyFill="1" applyBorder="1" applyAlignment="1" applyProtection="1"/>
    <xf numFmtId="166" fontId="32" fillId="2" borderId="0" xfId="1" applyNumberFormat="1" applyFont="1" applyFill="1" applyBorder="1" applyProtection="1"/>
    <xf numFmtId="166" fontId="32" fillId="2" borderId="5" xfId="1" applyNumberFormat="1" applyFont="1" applyFill="1" applyBorder="1" applyProtection="1"/>
    <xf numFmtId="0" fontId="26" fillId="3" borderId="0" xfId="0" applyFont="1" applyFill="1" applyBorder="1" applyProtection="1"/>
    <xf numFmtId="0" fontId="26" fillId="3" borderId="20" xfId="0" applyFont="1" applyFill="1" applyBorder="1" applyProtection="1"/>
    <xf numFmtId="0" fontId="26" fillId="2" borderId="5" xfId="0" applyFont="1" applyFill="1" applyBorder="1" applyProtection="1"/>
    <xf numFmtId="0" fontId="40" fillId="2" borderId="4" xfId="0" applyFont="1" applyFill="1" applyBorder="1" applyProtection="1"/>
    <xf numFmtId="0" fontId="40" fillId="3" borderId="23" xfId="0" applyFont="1" applyFill="1" applyBorder="1" applyProtection="1"/>
    <xf numFmtId="0" fontId="40" fillId="3" borderId="6" xfId="0" applyFont="1" applyFill="1" applyBorder="1" applyProtection="1"/>
    <xf numFmtId="0" fontId="40" fillId="3" borderId="20" xfId="0" applyFont="1" applyFill="1" applyBorder="1" applyProtection="1"/>
    <xf numFmtId="0" fontId="40" fillId="2" borderId="5" xfId="0" applyFont="1" applyFill="1" applyBorder="1" applyProtection="1"/>
    <xf numFmtId="0" fontId="40" fillId="3" borderId="0" xfId="0" applyFont="1" applyFill="1" applyBorder="1" applyProtection="1"/>
    <xf numFmtId="170" fontId="6" fillId="3" borderId="8" xfId="0" applyNumberFormat="1" applyFont="1" applyFill="1" applyBorder="1" applyProtection="1"/>
    <xf numFmtId="170" fontId="6" fillId="2" borderId="0" xfId="0" applyNumberFormat="1" applyFont="1" applyFill="1" applyBorder="1" applyProtection="1"/>
    <xf numFmtId="170" fontId="6" fillId="2" borderId="10" xfId="0" applyNumberFormat="1" applyFont="1" applyFill="1" applyBorder="1" applyProtection="1"/>
    <xf numFmtId="0" fontId="2" fillId="3" borderId="0" xfId="0" applyFont="1" applyFill="1" applyProtection="1"/>
    <xf numFmtId="0" fontId="2" fillId="2" borderId="4" xfId="0" applyFont="1" applyFill="1" applyBorder="1" applyProtection="1"/>
    <xf numFmtId="0" fontId="2" fillId="3" borderId="0" xfId="0" applyFont="1" applyFill="1" applyBorder="1" applyProtection="1"/>
    <xf numFmtId="0" fontId="2" fillId="3" borderId="6" xfId="0" applyFont="1" applyFill="1" applyBorder="1" applyProtection="1"/>
    <xf numFmtId="0" fontId="8" fillId="3" borderId="6" xfId="0" applyFont="1" applyFill="1" applyBorder="1" applyAlignment="1" applyProtection="1">
      <alignment horizontal="left"/>
    </xf>
    <xf numFmtId="0" fontId="2" fillId="3" borderId="6" xfId="0" applyFont="1" applyFill="1" applyBorder="1" applyAlignment="1" applyProtection="1">
      <alignment horizontal="center"/>
    </xf>
    <xf numFmtId="0" fontId="7" fillId="3" borderId="6" xfId="0" applyFont="1" applyFill="1" applyBorder="1" applyAlignment="1" applyProtection="1">
      <alignment horizontal="left"/>
    </xf>
    <xf numFmtId="0" fontId="2" fillId="3" borderId="6" xfId="0" applyNumberFormat="1" applyFont="1" applyFill="1" applyBorder="1" applyAlignment="1" applyProtection="1">
      <alignment horizontal="left"/>
    </xf>
    <xf numFmtId="0" fontId="41" fillId="3" borderId="6" xfId="0" applyNumberFormat="1" applyFont="1" applyFill="1" applyBorder="1" applyAlignment="1" applyProtection="1">
      <alignment horizontal="left"/>
    </xf>
    <xf numFmtId="0" fontId="8" fillId="3" borderId="6" xfId="0" applyFont="1" applyFill="1" applyBorder="1" applyProtection="1"/>
    <xf numFmtId="0" fontId="2" fillId="3" borderId="0" xfId="0" applyFont="1" applyFill="1" applyBorder="1" applyAlignment="1" applyProtection="1">
      <alignment horizontal="right"/>
    </xf>
    <xf numFmtId="0" fontId="2" fillId="3" borderId="0" xfId="0" applyFont="1" applyFill="1" applyBorder="1" applyAlignment="1" applyProtection="1">
      <alignment horizontal="center"/>
    </xf>
    <xf numFmtId="0" fontId="2" fillId="2" borderId="9" xfId="0" applyFont="1" applyFill="1" applyBorder="1" applyProtection="1"/>
    <xf numFmtId="0" fontId="2" fillId="3" borderId="0" xfId="0" applyFont="1" applyFill="1" applyAlignment="1" applyProtection="1">
      <alignment horizontal="center"/>
    </xf>
    <xf numFmtId="1" fontId="8" fillId="3" borderId="6" xfId="0" applyNumberFormat="1" applyFont="1" applyFill="1" applyBorder="1" applyProtection="1"/>
    <xf numFmtId="1" fontId="2" fillId="3" borderId="6" xfId="0" applyNumberFormat="1" applyFont="1" applyFill="1" applyBorder="1" applyProtection="1"/>
    <xf numFmtId="1" fontId="2" fillId="3" borderId="6" xfId="0" applyNumberFormat="1" applyFont="1" applyFill="1" applyBorder="1" applyAlignment="1" applyProtection="1">
      <alignment horizontal="center"/>
    </xf>
    <xf numFmtId="175" fontId="2" fillId="3" borderId="6" xfId="1" applyNumberFormat="1" applyFont="1" applyFill="1" applyBorder="1" applyAlignment="1" applyProtection="1">
      <alignment horizontal="center"/>
    </xf>
    <xf numFmtId="0" fontId="7" fillId="3" borderId="6" xfId="0" applyFont="1" applyFill="1" applyBorder="1" applyAlignment="1" applyProtection="1">
      <alignment horizontal="center"/>
    </xf>
    <xf numFmtId="0" fontId="2" fillId="3" borderId="6" xfId="0" applyFont="1" applyFill="1" applyBorder="1" applyAlignment="1" applyProtection="1">
      <alignment horizontal="left"/>
    </xf>
    <xf numFmtId="0" fontId="2" fillId="3" borderId="6" xfId="0" quotePrefix="1" applyFont="1" applyFill="1" applyBorder="1" applyAlignment="1" applyProtection="1">
      <alignment horizontal="left"/>
    </xf>
    <xf numFmtId="49" fontId="2" fillId="3" borderId="6" xfId="0" applyNumberFormat="1" applyFont="1" applyFill="1" applyBorder="1" applyAlignment="1" applyProtection="1">
      <alignment horizontal="center"/>
    </xf>
    <xf numFmtId="175" fontId="2" fillId="3" borderId="6" xfId="1" applyNumberFormat="1" applyFont="1" applyFill="1" applyBorder="1" applyAlignment="1" applyProtection="1">
      <alignment horizontal="right"/>
    </xf>
    <xf numFmtId="175" fontId="7" fillId="3" borderId="6" xfId="1" applyNumberFormat="1" applyFont="1" applyFill="1" applyBorder="1" applyAlignment="1" applyProtection="1">
      <alignment horizontal="center"/>
    </xf>
    <xf numFmtId="1" fontId="2" fillId="3" borderId="6" xfId="0" applyNumberFormat="1" applyFont="1" applyFill="1" applyBorder="1" applyAlignment="1" applyProtection="1">
      <alignment horizontal="left"/>
    </xf>
    <xf numFmtId="175" fontId="8" fillId="3" borderId="6" xfId="1" applyNumberFormat="1" applyFont="1" applyFill="1" applyBorder="1" applyAlignment="1" applyProtection="1">
      <alignment horizontal="center"/>
    </xf>
    <xf numFmtId="49" fontId="41" fillId="3" borderId="6" xfId="0" applyNumberFormat="1" applyFont="1" applyFill="1" applyBorder="1" applyAlignment="1" applyProtection="1">
      <alignment horizontal="center"/>
    </xf>
    <xf numFmtId="0" fontId="8" fillId="3" borderId="6" xfId="0" applyFont="1" applyFill="1" applyBorder="1" applyAlignment="1" applyProtection="1">
      <alignment horizontal="center"/>
    </xf>
    <xf numFmtId="0" fontId="8" fillId="3" borderId="0" xfId="0" applyFont="1" applyFill="1" applyBorder="1" applyAlignment="1" applyProtection="1">
      <alignment horizontal="left"/>
    </xf>
    <xf numFmtId="0" fontId="2" fillId="2" borderId="0" xfId="0" applyFont="1" applyFill="1" applyBorder="1" applyProtection="1"/>
    <xf numFmtId="0" fontId="8" fillId="2" borderId="0" xfId="0" applyFont="1" applyFill="1" applyBorder="1" applyAlignment="1" applyProtection="1">
      <alignment horizontal="center"/>
    </xf>
    <xf numFmtId="166" fontId="2" fillId="2" borderId="0" xfId="0" applyNumberFormat="1" applyFont="1" applyFill="1" applyBorder="1" applyProtection="1"/>
    <xf numFmtId="0" fontId="2" fillId="3" borderId="7" xfId="0" applyFont="1" applyFill="1" applyBorder="1" applyProtection="1"/>
    <xf numFmtId="0" fontId="7" fillId="3" borderId="7" xfId="0" applyFont="1" applyFill="1" applyBorder="1" applyAlignment="1" applyProtection="1">
      <alignment horizontal="left"/>
    </xf>
    <xf numFmtId="0" fontId="2" fillId="3" borderId="7" xfId="0" applyFont="1" applyFill="1" applyBorder="1" applyAlignment="1" applyProtection="1">
      <alignment horizontal="center"/>
    </xf>
    <xf numFmtId="10" fontId="2" fillId="3" borderId="7" xfId="0" applyNumberFormat="1" applyFont="1" applyFill="1" applyBorder="1" applyAlignment="1" applyProtection="1">
      <alignment horizontal="center"/>
    </xf>
    <xf numFmtId="174" fontId="41" fillId="3" borderId="7" xfId="0" applyNumberFormat="1" applyFont="1" applyFill="1" applyBorder="1" applyAlignment="1" applyProtection="1">
      <alignment horizontal="center"/>
    </xf>
    <xf numFmtId="0" fontId="2" fillId="2" borderId="10" xfId="0" applyFont="1" applyFill="1" applyBorder="1" applyProtection="1"/>
    <xf numFmtId="0" fontId="2" fillId="2" borderId="10" xfId="0" applyFont="1" applyFill="1" applyBorder="1" applyAlignment="1" applyProtection="1">
      <alignment horizontal="center"/>
    </xf>
    <xf numFmtId="0" fontId="2" fillId="2" borderId="0" xfId="0" applyFont="1" applyFill="1" applyBorder="1" applyAlignment="1" applyProtection="1"/>
    <xf numFmtId="0" fontId="41" fillId="3" borderId="6" xfId="0" applyNumberFormat="1" applyFont="1" applyFill="1" applyBorder="1" applyAlignment="1" applyProtection="1"/>
    <xf numFmtId="0" fontId="2" fillId="3" borderId="0" xfId="0" applyFont="1" applyFill="1" applyAlignment="1" applyProtection="1"/>
    <xf numFmtId="165" fontId="6" fillId="3" borderId="0" xfId="0" applyNumberFormat="1" applyFont="1" applyFill="1" applyBorder="1" applyAlignment="1" applyProtection="1">
      <alignment horizontal="left"/>
    </xf>
    <xf numFmtId="0" fontId="49" fillId="2" borderId="0" xfId="0" applyFont="1" applyFill="1" applyBorder="1" applyProtection="1"/>
    <xf numFmtId="0" fontId="49" fillId="2" borderId="0" xfId="0" applyFont="1" applyFill="1" applyBorder="1"/>
    <xf numFmtId="0" fontId="49" fillId="2" borderId="0" xfId="0" applyFont="1" applyFill="1" applyBorder="1" applyAlignment="1" applyProtection="1">
      <alignment horizontal="left"/>
    </xf>
    <xf numFmtId="0" fontId="29" fillId="2" borderId="0" xfId="0" applyFont="1" applyFill="1" applyBorder="1"/>
    <xf numFmtId="0" fontId="8" fillId="3" borderId="0" xfId="0" applyFont="1" applyFill="1" applyBorder="1" applyAlignment="1" applyProtection="1"/>
    <xf numFmtId="10" fontId="2" fillId="3" borderId="0" xfId="0" applyNumberFormat="1" applyFont="1" applyFill="1" applyBorder="1" applyAlignment="1" applyProtection="1">
      <alignment horizontal="center"/>
    </xf>
    <xf numFmtId="174" fontId="41" fillId="3" borderId="0" xfId="0" applyNumberFormat="1" applyFont="1" applyFill="1" applyBorder="1" applyAlignment="1" applyProtection="1">
      <alignment horizontal="center"/>
    </xf>
    <xf numFmtId="0" fontId="8" fillId="2" borderId="0" xfId="0" applyFont="1" applyFill="1" applyBorder="1" applyProtection="1"/>
    <xf numFmtId="3" fontId="2" fillId="2" borderId="0" xfId="0" applyNumberFormat="1" applyFont="1" applyFill="1" applyBorder="1" applyAlignment="1" applyProtection="1"/>
    <xf numFmtId="3" fontId="2" fillId="2" borderId="0" xfId="0" applyNumberFormat="1" applyFont="1" applyFill="1" applyBorder="1" applyProtection="1"/>
    <xf numFmtId="0" fontId="2" fillId="2" borderId="0" xfId="0" applyFont="1" applyFill="1" applyBorder="1" applyAlignment="1" applyProtection="1">
      <alignment horizontal="center"/>
    </xf>
    <xf numFmtId="175" fontId="2" fillId="2" borderId="0" xfId="0" applyNumberFormat="1" applyFont="1" applyFill="1" applyBorder="1" applyAlignment="1" applyProtection="1">
      <alignment horizontal="center"/>
    </xf>
    <xf numFmtId="0" fontId="2" fillId="3" borderId="8" xfId="0" applyFont="1" applyFill="1" applyBorder="1" applyProtection="1"/>
    <xf numFmtId="0" fontId="2" fillId="3" borderId="8" xfId="0" applyFont="1" applyFill="1" applyBorder="1" applyAlignment="1" applyProtection="1">
      <alignment horizontal="right"/>
    </xf>
    <xf numFmtId="0" fontId="2" fillId="3" borderId="8" xfId="0" applyFont="1" applyFill="1" applyBorder="1" applyAlignment="1" applyProtection="1"/>
    <xf numFmtId="0" fontId="2" fillId="3" borderId="8" xfId="0" applyFont="1" applyFill="1" applyBorder="1" applyAlignment="1" applyProtection="1">
      <alignment horizontal="center"/>
    </xf>
    <xf numFmtId="0" fontId="2" fillId="3" borderId="7" xfId="0" applyFont="1" applyFill="1" applyBorder="1" applyAlignment="1" applyProtection="1"/>
    <xf numFmtId="1" fontId="2" fillId="2" borderId="0" xfId="0" applyNumberFormat="1" applyFont="1" applyFill="1" applyBorder="1" applyProtection="1"/>
    <xf numFmtId="49" fontId="2" fillId="2" borderId="0" xfId="0" applyNumberFormat="1" applyFont="1" applyFill="1" applyBorder="1" applyAlignment="1" applyProtection="1">
      <alignment horizontal="center"/>
    </xf>
    <xf numFmtId="175" fontId="2" fillId="2" borderId="0" xfId="1" applyNumberFormat="1" applyFont="1" applyFill="1" applyBorder="1" applyAlignment="1" applyProtection="1">
      <alignment horizontal="center"/>
    </xf>
    <xf numFmtId="1" fontId="8" fillId="2" borderId="0" xfId="0" applyNumberFormat="1" applyFont="1" applyFill="1" applyBorder="1" applyProtection="1"/>
    <xf numFmtId="1" fontId="2" fillId="2" borderId="0" xfId="0" applyNumberFormat="1" applyFont="1" applyFill="1" applyBorder="1" applyAlignment="1" applyProtection="1">
      <alignment horizontal="center"/>
    </xf>
    <xf numFmtId="0" fontId="8" fillId="2" borderId="0" xfId="0" applyFont="1" applyFill="1" applyBorder="1" applyAlignment="1" applyProtection="1">
      <alignment horizontal="left"/>
    </xf>
    <xf numFmtId="0" fontId="2" fillId="3" borderId="23" xfId="0" applyFont="1" applyFill="1" applyBorder="1" applyProtection="1"/>
    <xf numFmtId="0" fontId="2" fillId="2" borderId="1" xfId="0"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center"/>
    </xf>
    <xf numFmtId="0" fontId="2" fillId="2" borderId="3" xfId="0" applyFont="1" applyFill="1" applyBorder="1" applyProtection="1"/>
    <xf numFmtId="0" fontId="2" fillId="2" borderId="5" xfId="0" applyFont="1" applyFill="1" applyBorder="1" applyProtection="1"/>
    <xf numFmtId="0" fontId="3" fillId="2" borderId="0" xfId="0" applyFont="1" applyFill="1" applyBorder="1" applyProtection="1"/>
    <xf numFmtId="0" fontId="4" fillId="2" borderId="0" xfId="0" applyFont="1" applyFill="1" applyBorder="1" applyProtection="1"/>
    <xf numFmtId="0" fontId="2" fillId="2" borderId="11" xfId="0" applyFont="1" applyFill="1" applyBorder="1" applyProtection="1"/>
    <xf numFmtId="0" fontId="2" fillId="2" borderId="6" xfId="0" applyFont="1" applyFill="1" applyBorder="1" applyAlignment="1" applyProtection="1">
      <alignment horizontal="center"/>
      <protection locked="0"/>
    </xf>
    <xf numFmtId="44" fontId="2" fillId="3" borderId="6" xfId="1" applyFont="1" applyFill="1" applyBorder="1" applyAlignment="1" applyProtection="1">
      <alignment horizontal="left"/>
    </xf>
    <xf numFmtId="167" fontId="2" fillId="3" borderId="6" xfId="1" applyNumberFormat="1" applyFont="1" applyFill="1" applyBorder="1" applyAlignment="1" applyProtection="1">
      <alignment horizontal="center"/>
    </xf>
    <xf numFmtId="0" fontId="2" fillId="3" borderId="20" xfId="0" applyFont="1" applyFill="1" applyBorder="1" applyProtection="1"/>
    <xf numFmtId="167" fontId="2" fillId="3" borderId="7" xfId="1" applyNumberFormat="1" applyFont="1" applyFill="1" applyBorder="1" applyAlignment="1" applyProtection="1">
      <alignment horizontal="center"/>
    </xf>
    <xf numFmtId="167" fontId="2" fillId="2" borderId="0" xfId="1" applyNumberFormat="1" applyFont="1" applyFill="1" applyBorder="1" applyAlignment="1" applyProtection="1">
      <alignment horizontal="center"/>
    </xf>
    <xf numFmtId="167" fontId="2" fillId="3" borderId="19" xfId="1" applyNumberFormat="1" applyFont="1" applyFill="1" applyBorder="1" applyAlignment="1" applyProtection="1">
      <alignment horizontal="center"/>
    </xf>
    <xf numFmtId="167" fontId="2" fillId="3" borderId="0" xfId="1" applyNumberFormat="1" applyFont="1" applyFill="1" applyBorder="1" applyAlignment="1" applyProtection="1">
      <alignment horizontal="center"/>
    </xf>
    <xf numFmtId="0" fontId="8" fillId="3" borderId="0" xfId="0" applyFont="1" applyFill="1" applyBorder="1" applyProtection="1"/>
    <xf numFmtId="167" fontId="2" fillId="2" borderId="10" xfId="1" applyNumberFormat="1" applyFont="1" applyFill="1" applyBorder="1" applyAlignment="1" applyProtection="1">
      <alignment horizontal="center"/>
    </xf>
    <xf numFmtId="167" fontId="2" fillId="2" borderId="2" xfId="1" applyNumberFormat="1" applyFont="1" applyFill="1" applyBorder="1" applyAlignment="1" applyProtection="1">
      <alignment horizontal="center"/>
    </xf>
    <xf numFmtId="0" fontId="2" fillId="2" borderId="0" xfId="0" applyFont="1" applyFill="1" applyProtection="1"/>
    <xf numFmtId="0" fontId="2" fillId="3" borderId="28" xfId="0" applyFont="1" applyFill="1" applyBorder="1" applyProtection="1"/>
    <xf numFmtId="167" fontId="2" fillId="3" borderId="28" xfId="1" applyNumberFormat="1" applyFont="1" applyFill="1" applyBorder="1" applyAlignment="1" applyProtection="1">
      <alignment horizontal="center"/>
    </xf>
    <xf numFmtId="167" fontId="2" fillId="0" borderId="6" xfId="1" applyNumberFormat="1" applyFont="1" applyFill="1" applyBorder="1" applyAlignment="1" applyProtection="1">
      <alignment horizontal="center"/>
      <protection locked="0"/>
    </xf>
    <xf numFmtId="0" fontId="2" fillId="3" borderId="26" xfId="0" applyFont="1" applyFill="1" applyBorder="1" applyProtection="1"/>
    <xf numFmtId="0" fontId="2" fillId="3" borderId="23" xfId="0" applyFont="1" applyFill="1" applyBorder="1" applyAlignment="1" applyProtection="1">
      <alignment horizontal="center"/>
    </xf>
    <xf numFmtId="0" fontId="41" fillId="0" borderId="6" xfId="0" applyNumberFormat="1" applyFont="1" applyFill="1" applyBorder="1" applyAlignment="1" applyProtection="1">
      <protection locked="0"/>
    </xf>
    <xf numFmtId="0" fontId="2" fillId="2" borderId="20" xfId="0" applyFont="1" applyFill="1" applyBorder="1" applyProtection="1">
      <protection locked="0"/>
    </xf>
    <xf numFmtId="0" fontId="2" fillId="0" borderId="26" xfId="0" applyFont="1" applyFill="1" applyBorder="1" applyAlignment="1" applyProtection="1">
      <protection locked="0"/>
    </xf>
    <xf numFmtId="0" fontId="2" fillId="2" borderId="26" xfId="0" applyFont="1" applyFill="1" applyBorder="1" applyAlignment="1" applyProtection="1">
      <protection locked="0"/>
    </xf>
    <xf numFmtId="171" fontId="2" fillId="2" borderId="6" xfId="0" applyNumberFormat="1" applyFont="1" applyFill="1" applyBorder="1" applyAlignment="1" applyProtection="1">
      <alignment horizontal="left"/>
      <protection locked="0"/>
    </xf>
    <xf numFmtId="171" fontId="2" fillId="2" borderId="6" xfId="0" applyNumberFormat="1" applyFont="1" applyFill="1" applyBorder="1" applyProtection="1">
      <protection locked="0"/>
    </xf>
    <xf numFmtId="171" fontId="2" fillId="2" borderId="6" xfId="1" applyNumberFormat="1" applyFont="1" applyFill="1" applyBorder="1" applyProtection="1">
      <protection locked="0"/>
    </xf>
    <xf numFmtId="0" fontId="2" fillId="2" borderId="6" xfId="0" applyFont="1" applyFill="1" applyBorder="1" applyAlignment="1" applyProtection="1">
      <protection locked="0"/>
    </xf>
    <xf numFmtId="175" fontId="2" fillId="2" borderId="6" xfId="1" applyNumberFormat="1" applyFont="1" applyFill="1" applyBorder="1" applyAlignment="1" applyProtection="1">
      <alignment horizontal="center"/>
      <protection locked="0"/>
    </xf>
    <xf numFmtId="49" fontId="2" fillId="2" borderId="6" xfId="0" applyNumberFormat="1" applyFont="1" applyFill="1" applyBorder="1" applyAlignment="1" applyProtection="1">
      <protection locked="0"/>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11" fillId="0" borderId="0" xfId="0" applyFont="1" applyAlignment="1" applyProtection="1">
      <alignment horizontal="left"/>
    </xf>
    <xf numFmtId="0" fontId="2" fillId="0" borderId="0" xfId="0" applyFont="1" applyAlignment="1" applyProtection="1">
      <alignment horizontal="left"/>
    </xf>
    <xf numFmtId="44" fontId="2" fillId="0" borderId="0" xfId="1" applyFont="1" applyFill="1" applyAlignment="1" applyProtection="1">
      <alignment horizontal="left"/>
    </xf>
    <xf numFmtId="44" fontId="2" fillId="0" borderId="0" xfId="0" applyNumberFormat="1" applyFont="1" applyAlignment="1" applyProtection="1">
      <alignment horizontal="left"/>
    </xf>
    <xf numFmtId="0" fontId="2" fillId="0" borderId="0" xfId="0" applyFont="1" applyFill="1" applyAlignment="1" applyProtection="1">
      <alignment horizontal="left"/>
    </xf>
    <xf numFmtId="0" fontId="11" fillId="0" borderId="0" xfId="0" quotePrefix="1" applyFont="1" applyAlignment="1" applyProtection="1">
      <alignment horizontal="left"/>
    </xf>
    <xf numFmtId="0" fontId="22" fillId="0" borderId="0" xfId="0" applyFont="1" applyProtection="1"/>
    <xf numFmtId="0" fontId="22" fillId="0" borderId="1" xfId="0" applyFont="1" applyBorder="1" applyProtection="1"/>
    <xf numFmtId="0" fontId="22" fillId="0" borderId="2" xfId="0" applyFont="1" applyBorder="1" applyProtection="1"/>
    <xf numFmtId="0" fontId="22" fillId="0" borderId="3" xfId="0" applyFont="1" applyBorder="1" applyProtection="1"/>
    <xf numFmtId="0" fontId="22" fillId="0" borderId="2" xfId="0" quotePrefix="1" applyFont="1" applyBorder="1" applyAlignment="1" applyProtection="1">
      <alignment horizontal="left"/>
    </xf>
    <xf numFmtId="0" fontId="22" fillId="0" borderId="12" xfId="0" quotePrefix="1" applyFont="1" applyBorder="1" applyAlignment="1" applyProtection="1">
      <alignment horizontal="left"/>
    </xf>
    <xf numFmtId="0" fontId="22" fillId="0" borderId="13" xfId="0" applyFont="1" applyBorder="1" applyProtection="1"/>
    <xf numFmtId="0" fontId="22" fillId="0" borderId="14" xfId="0" applyFont="1" applyBorder="1" applyProtection="1"/>
    <xf numFmtId="0" fontId="22" fillId="0" borderId="4" xfId="0" applyFont="1" applyBorder="1" applyProtection="1"/>
    <xf numFmtId="0" fontId="22" fillId="0" borderId="5" xfId="0" applyFont="1" applyBorder="1" applyProtection="1"/>
    <xf numFmtId="0" fontId="22" fillId="0" borderId="0" xfId="0" applyFont="1" applyBorder="1" applyProtection="1"/>
    <xf numFmtId="44" fontId="22" fillId="0" borderId="5" xfId="0" applyNumberFormat="1" applyFont="1" applyBorder="1" applyProtection="1"/>
    <xf numFmtId="0" fontId="22" fillId="0" borderId="9" xfId="0" applyFont="1" applyBorder="1" applyProtection="1"/>
    <xf numFmtId="0" fontId="22" fillId="0" borderId="11" xfId="0" applyFont="1" applyBorder="1" applyProtection="1"/>
    <xf numFmtId="0" fontId="22" fillId="0" borderId="10" xfId="0" applyFont="1" applyBorder="1" applyProtection="1"/>
    <xf numFmtId="0" fontId="11" fillId="0" borderId="14" xfId="0" quotePrefix="1" applyFont="1" applyFill="1" applyBorder="1" applyAlignment="1" applyProtection="1">
      <alignment horizontal="left"/>
    </xf>
    <xf numFmtId="0" fontId="22" fillId="0" borderId="1" xfId="0" quotePrefix="1" applyFont="1" applyBorder="1" applyAlignment="1" applyProtection="1">
      <alignment horizontal="left"/>
    </xf>
    <xf numFmtId="0" fontId="22" fillId="0" borderId="2" xfId="0" applyFont="1" applyBorder="1" applyAlignment="1" applyProtection="1"/>
    <xf numFmtId="0" fontId="22" fillId="0" borderId="3" xfId="0" applyFont="1" applyBorder="1" applyAlignment="1" applyProtection="1"/>
    <xf numFmtId="0" fontId="22" fillId="0" borderId="9" xfId="0" quotePrefix="1" applyFont="1" applyBorder="1" applyAlignment="1" applyProtection="1">
      <alignment horizontal="left"/>
    </xf>
    <xf numFmtId="0" fontId="22" fillId="0" borderId="15" xfId="0" applyFont="1" applyBorder="1" applyAlignment="1" applyProtection="1">
      <alignment horizontal="center"/>
    </xf>
    <xf numFmtId="0" fontId="22" fillId="0" borderId="16" xfId="0" quotePrefix="1" applyFont="1" applyBorder="1" applyAlignment="1" applyProtection="1">
      <alignment horizontal="center"/>
    </xf>
    <xf numFmtId="0" fontId="22" fillId="0" borderId="14" xfId="0" applyFont="1" applyFill="1" applyBorder="1" applyAlignment="1" applyProtection="1">
      <alignment horizontal="left"/>
    </xf>
    <xf numFmtId="0" fontId="22" fillId="0" borderId="13" xfId="0" applyFont="1" applyFill="1" applyBorder="1" applyAlignment="1" applyProtection="1">
      <alignment horizontal="left"/>
    </xf>
    <xf numFmtId="0" fontId="22" fillId="0" borderId="17" xfId="0" quotePrefix="1" applyFont="1" applyBorder="1" applyAlignment="1" applyProtection="1">
      <alignment horizontal="left"/>
    </xf>
    <xf numFmtId="168" fontId="22" fillId="0" borderId="18" xfId="0" applyNumberFormat="1" applyFont="1" applyBorder="1" applyProtection="1"/>
    <xf numFmtId="0" fontId="22" fillId="0" borderId="18" xfId="0" quotePrefix="1" applyFont="1" applyBorder="1" applyAlignment="1" applyProtection="1">
      <alignment horizontal="left"/>
    </xf>
    <xf numFmtId="168" fontId="42" fillId="0" borderId="0" xfId="0" applyNumberFormat="1" applyFont="1" applyProtection="1"/>
    <xf numFmtId="0" fontId="22" fillId="0" borderId="15" xfId="0" quotePrefix="1" applyFont="1" applyBorder="1" applyAlignment="1" applyProtection="1">
      <alignment horizontal="left"/>
    </xf>
    <xf numFmtId="168" fontId="22" fillId="0" borderId="15" xfId="0" applyNumberFormat="1" applyFont="1" applyBorder="1" applyProtection="1"/>
    <xf numFmtId="168" fontId="22" fillId="0" borderId="0" xfId="0" applyNumberFormat="1" applyFont="1" applyProtection="1"/>
    <xf numFmtId="0" fontId="11" fillId="0" borderId="0" xfId="0" applyFont="1" applyBorder="1" applyAlignment="1" applyProtection="1">
      <alignment horizontal="left"/>
    </xf>
    <xf numFmtId="168" fontId="22" fillId="0" borderId="0" xfId="0" applyNumberFormat="1" applyFont="1" applyBorder="1" applyProtection="1"/>
    <xf numFmtId="0" fontId="22" fillId="0" borderId="16" xfId="0" applyFont="1" applyBorder="1" applyAlignment="1" applyProtection="1">
      <alignment horizontal="left"/>
    </xf>
    <xf numFmtId="168" fontId="22" fillId="0" borderId="14" xfId="0" applyNumberFormat="1" applyFont="1" applyBorder="1" applyProtection="1"/>
    <xf numFmtId="169" fontId="22" fillId="0" borderId="0" xfId="0" applyNumberFormat="1" applyFont="1" applyProtection="1"/>
    <xf numFmtId="0" fontId="22" fillId="0" borderId="18" xfId="0" applyFont="1" applyBorder="1" applyAlignment="1" applyProtection="1">
      <alignment horizontal="left"/>
    </xf>
    <xf numFmtId="169" fontId="22" fillId="0" borderId="0" xfId="0" applyNumberFormat="1" applyFont="1" applyBorder="1" applyProtection="1"/>
    <xf numFmtId="169" fontId="22" fillId="0" borderId="5" xfId="0" applyNumberFormat="1" applyFont="1" applyBorder="1" applyProtection="1"/>
    <xf numFmtId="0" fontId="22" fillId="0" borderId="15" xfId="0" applyFont="1" applyBorder="1" applyAlignment="1" applyProtection="1">
      <alignment horizontal="left"/>
    </xf>
    <xf numFmtId="169" fontId="22" fillId="0" borderId="10" xfId="0" applyNumberFormat="1" applyFont="1" applyBorder="1" applyProtection="1"/>
    <xf numFmtId="169" fontId="22" fillId="0" borderId="11" xfId="0" applyNumberFormat="1" applyFont="1" applyBorder="1" applyProtection="1"/>
    <xf numFmtId="0" fontId="22" fillId="0" borderId="0" xfId="0" quotePrefix="1" applyFont="1" applyBorder="1" applyAlignment="1" applyProtection="1">
      <alignment horizontal="left"/>
    </xf>
    <xf numFmtId="0" fontId="8" fillId="0" borderId="0" xfId="0" applyFont="1" applyAlignment="1" applyProtection="1">
      <alignment horizontal="left"/>
    </xf>
    <xf numFmtId="44" fontId="2" fillId="0" borderId="0" xfId="1" applyFont="1" applyFill="1" applyBorder="1" applyAlignment="1" applyProtection="1">
      <alignment horizontal="left"/>
    </xf>
    <xf numFmtId="44" fontId="2" fillId="0" borderId="0" xfId="1" applyFont="1" applyAlignment="1" applyProtection="1">
      <alignment horizontal="left"/>
    </xf>
    <xf numFmtId="0" fontId="11" fillId="0" borderId="0" xfId="0" quotePrefix="1" applyFont="1" applyBorder="1" applyAlignment="1" applyProtection="1">
      <alignment horizontal="left"/>
    </xf>
    <xf numFmtId="0" fontId="22" fillId="0" borderId="13" xfId="0" quotePrefix="1" applyFont="1" applyBorder="1" applyAlignment="1" applyProtection="1">
      <alignment horizontal="center"/>
    </xf>
    <xf numFmtId="0" fontId="22" fillId="0" borderId="12" xfId="0" applyFont="1" applyBorder="1" applyProtection="1"/>
    <xf numFmtId="0" fontId="22" fillId="0" borderId="10" xfId="0" applyFont="1" applyFill="1" applyBorder="1" applyAlignment="1" applyProtection="1">
      <alignment horizontal="left"/>
    </xf>
    <xf numFmtId="0" fontId="22" fillId="0" borderId="11" xfId="0" applyFont="1" applyFill="1" applyBorder="1" applyAlignment="1" applyProtection="1">
      <alignment horizontal="left"/>
    </xf>
    <xf numFmtId="0" fontId="22" fillId="0" borderId="4" xfId="0" applyFont="1" applyFill="1" applyBorder="1" applyProtection="1"/>
    <xf numFmtId="0" fontId="0" fillId="0" borderId="0" xfId="0" applyProtection="1"/>
    <xf numFmtId="0" fontId="22" fillId="0" borderId="4" xfId="0" quotePrefix="1" applyFont="1" applyBorder="1" applyAlignment="1" applyProtection="1">
      <alignment horizontal="left"/>
    </xf>
    <xf numFmtId="168" fontId="22" fillId="0" borderId="2" xfId="0" applyNumberFormat="1" applyFont="1" applyBorder="1" applyProtection="1"/>
    <xf numFmtId="0" fontId="2" fillId="0" borderId="0" xfId="0" applyFont="1" applyFill="1" applyProtection="1"/>
    <xf numFmtId="0" fontId="43" fillId="0" borderId="0" xfId="0" applyFont="1" applyAlignment="1" applyProtection="1">
      <alignment horizontal="left"/>
    </xf>
    <xf numFmtId="44" fontId="43" fillId="0" borderId="0" xfId="0" applyNumberFormat="1" applyFont="1" applyAlignment="1" applyProtection="1">
      <alignment horizontal="left"/>
    </xf>
    <xf numFmtId="44" fontId="22" fillId="0" borderId="0" xfId="0" applyNumberFormat="1" applyFont="1" applyBorder="1" applyProtection="1"/>
    <xf numFmtId="174" fontId="22" fillId="0" borderId="0" xfId="0" applyNumberFormat="1" applyFont="1" applyBorder="1" applyProtection="1"/>
    <xf numFmtId="174" fontId="22" fillId="0" borderId="5" xfId="0" applyNumberFormat="1" applyFont="1" applyBorder="1" applyProtection="1"/>
    <xf numFmtId="0" fontId="42" fillId="0" borderId="0" xfId="0" applyFont="1" applyFill="1" applyProtection="1"/>
    <xf numFmtId="44" fontId="42" fillId="0" borderId="0" xfId="0" applyNumberFormat="1" applyFont="1" applyFill="1" applyProtection="1"/>
    <xf numFmtId="174" fontId="50" fillId="0" borderId="0" xfId="0" applyNumberFormat="1" applyFont="1" applyFill="1" applyBorder="1" applyAlignment="1" applyProtection="1">
      <alignment horizontal="right"/>
    </xf>
    <xf numFmtId="44" fontId="22" fillId="0" borderId="0" xfId="0" applyNumberFormat="1" applyFont="1" applyProtection="1"/>
    <xf numFmtId="0" fontId="33" fillId="2" borderId="4" xfId="0" applyFont="1" applyFill="1" applyBorder="1" applyAlignment="1" applyProtection="1">
      <alignment horizontal="center"/>
    </xf>
    <xf numFmtId="0" fontId="33" fillId="2" borderId="5" xfId="0" applyFont="1" applyFill="1" applyBorder="1" applyAlignment="1" applyProtection="1">
      <alignment horizontal="center"/>
    </xf>
    <xf numFmtId="0" fontId="7" fillId="3" borderId="6" xfId="0" applyFont="1" applyFill="1" applyBorder="1" applyProtection="1"/>
    <xf numFmtId="0" fontId="2" fillId="3" borderId="24" xfId="0" applyFont="1" applyFill="1" applyBorder="1" applyProtection="1"/>
    <xf numFmtId="167" fontId="2" fillId="3" borderId="8" xfId="1" applyNumberFormat="1" applyFont="1" applyFill="1" applyBorder="1" applyAlignment="1" applyProtection="1">
      <alignment horizontal="center"/>
    </xf>
    <xf numFmtId="0" fontId="2" fillId="0" borderId="6" xfId="0" applyFont="1" applyFill="1" applyBorder="1" applyAlignment="1" applyProtection="1">
      <alignment horizontal="left"/>
      <protection locked="0"/>
    </xf>
    <xf numFmtId="1" fontId="8" fillId="3" borderId="7" xfId="0" applyNumberFormat="1" applyFont="1" applyFill="1" applyBorder="1" applyProtection="1"/>
    <xf numFmtId="49" fontId="2" fillId="3" borderId="7" xfId="0" applyNumberFormat="1" applyFont="1" applyFill="1" applyBorder="1" applyAlignment="1" applyProtection="1">
      <alignment horizontal="center"/>
    </xf>
    <xf numFmtId="175" fontId="2" fillId="3" borderId="7" xfId="1" applyNumberFormat="1" applyFont="1" applyFill="1" applyBorder="1" applyAlignment="1" applyProtection="1">
      <alignment horizontal="center"/>
    </xf>
    <xf numFmtId="0" fontId="41" fillId="3" borderId="8" xfId="0" applyNumberFormat="1" applyFont="1" applyFill="1" applyBorder="1" applyAlignment="1" applyProtection="1">
      <alignment horizontal="left"/>
    </xf>
    <xf numFmtId="0" fontId="41" fillId="3" borderId="8" xfId="0" applyNumberFormat="1" applyFont="1" applyFill="1" applyBorder="1" applyAlignment="1" applyProtection="1"/>
    <xf numFmtId="0" fontId="8" fillId="3" borderId="8" xfId="0" applyFont="1" applyFill="1" applyBorder="1" applyProtection="1"/>
    <xf numFmtId="44" fontId="52" fillId="0" borderId="18" xfId="0" applyNumberFormat="1" applyFont="1" applyBorder="1" applyAlignment="1" applyProtection="1">
      <alignment horizontal="left"/>
    </xf>
    <xf numFmtId="44" fontId="52" fillId="0" borderId="5" xfId="0" applyNumberFormat="1" applyFont="1" applyBorder="1" applyProtection="1"/>
    <xf numFmtId="42" fontId="2" fillId="3" borderId="6" xfId="0" applyNumberFormat="1" applyFont="1" applyFill="1" applyBorder="1" applyProtection="1">
      <protection locked="0"/>
    </xf>
    <xf numFmtId="176" fontId="27" fillId="6" borderId="0" xfId="0" applyNumberFormat="1" applyFont="1" applyFill="1" applyBorder="1" applyAlignment="1" applyProtection="1">
      <alignment horizontal="left"/>
      <protection locked="0"/>
    </xf>
    <xf numFmtId="3" fontId="6" fillId="6" borderId="0" xfId="0" applyNumberFormat="1" applyFont="1" applyFill="1" applyBorder="1" applyAlignment="1" applyProtection="1">
      <alignment horizontal="left"/>
      <protection locked="0"/>
    </xf>
    <xf numFmtId="2" fontId="6" fillId="2" borderId="5" xfId="0" applyNumberFormat="1" applyFont="1" applyFill="1" applyBorder="1" applyProtection="1"/>
    <xf numFmtId="2" fontId="12" fillId="3" borderId="32" xfId="0" applyNumberFormat="1" applyFont="1" applyFill="1" applyBorder="1" applyProtection="1"/>
    <xf numFmtId="2" fontId="33" fillId="3" borderId="0" xfId="0" applyNumberFormat="1" applyFont="1" applyFill="1" applyBorder="1" applyAlignment="1" applyProtection="1">
      <alignment horizontal="center"/>
    </xf>
    <xf numFmtId="2" fontId="33" fillId="2" borderId="5" xfId="0" applyNumberFormat="1" applyFont="1" applyFill="1" applyBorder="1" applyAlignment="1" applyProtection="1">
      <alignment horizontal="center"/>
    </xf>
    <xf numFmtId="1" fontId="12" fillId="3" borderId="8" xfId="0" applyNumberFormat="1" applyFont="1" applyFill="1" applyBorder="1" applyProtection="1"/>
    <xf numFmtId="2" fontId="12" fillId="3" borderId="25" xfId="0" applyNumberFormat="1" applyFont="1" applyFill="1" applyBorder="1" applyProtection="1"/>
    <xf numFmtId="2" fontId="6" fillId="3" borderId="21" xfId="0" applyNumberFormat="1" applyFont="1" applyFill="1" applyBorder="1" applyProtection="1"/>
    <xf numFmtId="2" fontId="33" fillId="3" borderId="20" xfId="0" applyNumberFormat="1" applyFont="1" applyFill="1" applyBorder="1" applyAlignment="1" applyProtection="1">
      <alignment horizontal="center"/>
    </xf>
    <xf numFmtId="2" fontId="6" fillId="3" borderId="20" xfId="0" applyNumberFormat="1" applyFont="1" applyFill="1" applyBorder="1" applyAlignment="1" applyProtection="1">
      <alignment horizontal="center"/>
    </xf>
    <xf numFmtId="2" fontId="6" fillId="3" borderId="2" xfId="0" applyNumberFormat="1" applyFont="1" applyFill="1" applyBorder="1" applyAlignment="1" applyProtection="1">
      <alignment horizontal="center"/>
    </xf>
    <xf numFmtId="44" fontId="2" fillId="7" borderId="0" xfId="0" applyNumberFormat="1" applyFont="1" applyFill="1" applyAlignment="1" applyProtection="1">
      <alignment horizontal="left"/>
      <protection locked="0"/>
    </xf>
    <xf numFmtId="167" fontId="2" fillId="2" borderId="6" xfId="1" applyNumberFormat="1" applyFont="1" applyFill="1" applyBorder="1" applyAlignment="1" applyProtection="1">
      <alignment horizontal="center"/>
    </xf>
    <xf numFmtId="0" fontId="56" fillId="3" borderId="6" xfId="0" applyFont="1" applyFill="1" applyBorder="1" applyProtection="1"/>
    <xf numFmtId="42" fontId="12" fillId="4" borderId="6" xfId="0" applyNumberFormat="1" applyFont="1" applyFill="1" applyBorder="1" applyAlignment="1" applyProtection="1">
      <alignment horizontal="center"/>
    </xf>
    <xf numFmtId="171" fontId="12" fillId="4" borderId="6" xfId="0" applyNumberFormat="1" applyFont="1" applyFill="1" applyBorder="1" applyAlignment="1" applyProtection="1">
      <alignment horizontal="center"/>
    </xf>
    <xf numFmtId="165" fontId="33" fillId="3" borderId="6" xfId="0" applyNumberFormat="1" applyFont="1" applyFill="1" applyBorder="1" applyAlignment="1" applyProtection="1">
      <alignment horizontal="left"/>
    </xf>
    <xf numFmtId="174" fontId="6" fillId="3" borderId="6" xfId="0" applyNumberFormat="1" applyFont="1" applyFill="1" applyBorder="1" applyAlignment="1" applyProtection="1">
      <alignment horizontal="center"/>
    </xf>
    <xf numFmtId="0" fontId="2" fillId="3" borderId="6" xfId="0" applyFont="1" applyFill="1" applyBorder="1" applyAlignment="1" applyProtection="1"/>
    <xf numFmtId="0" fontId="33" fillId="2" borderId="0" xfId="0" applyFont="1" applyFill="1" applyBorder="1" applyAlignment="1" applyProtection="1">
      <alignment horizontal="right"/>
    </xf>
    <xf numFmtId="0" fontId="2" fillId="0" borderId="6"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7" fillId="2" borderId="0" xfId="0" applyFont="1" applyFill="1" applyBorder="1" applyProtection="1"/>
    <xf numFmtId="0" fontId="57" fillId="2" borderId="0" xfId="0" applyFont="1" applyFill="1" applyBorder="1" applyProtection="1"/>
    <xf numFmtId="0" fontId="58" fillId="2" borderId="0" xfId="0" applyFont="1" applyFill="1" applyBorder="1" applyProtection="1"/>
    <xf numFmtId="0" fontId="59" fillId="3" borderId="6" xfId="0" applyFont="1" applyFill="1" applyBorder="1" applyProtection="1"/>
    <xf numFmtId="0" fontId="60" fillId="2" borderId="4" xfId="0" applyFont="1" applyFill="1" applyBorder="1" applyProtection="1"/>
    <xf numFmtId="0" fontId="60" fillId="2" borderId="0" xfId="0" applyFont="1" applyFill="1" applyBorder="1" applyProtection="1"/>
    <xf numFmtId="0" fontId="60" fillId="2" borderId="0" xfId="0" applyFont="1" applyFill="1" applyBorder="1" applyAlignment="1" applyProtection="1">
      <alignment horizontal="center"/>
    </xf>
    <xf numFmtId="0" fontId="60" fillId="2" borderId="5" xfId="0" applyFont="1" applyFill="1" applyBorder="1" applyProtection="1"/>
    <xf numFmtId="0" fontId="60" fillId="3" borderId="0" xfId="0" applyFont="1" applyFill="1" applyProtection="1"/>
    <xf numFmtId="14" fontId="2" fillId="3" borderId="6" xfId="0" applyNumberFormat="1" applyFont="1" applyFill="1" applyBorder="1" applyAlignment="1" applyProtection="1">
      <alignment horizontal="center"/>
    </xf>
    <xf numFmtId="0" fontId="7" fillId="3" borderId="0" xfId="0" applyFont="1" applyFill="1" applyBorder="1" applyProtection="1"/>
    <xf numFmtId="0" fontId="7" fillId="8" borderId="6" xfId="0" applyFont="1" applyFill="1" applyBorder="1" applyAlignment="1" applyProtection="1">
      <alignment horizontal="center"/>
    </xf>
    <xf numFmtId="0" fontId="8" fillId="8" borderId="6" xfId="0" applyFont="1" applyFill="1" applyBorder="1" applyAlignment="1" applyProtection="1">
      <alignment horizontal="center"/>
    </xf>
    <xf numFmtId="0" fontId="41" fillId="3" borderId="6" xfId="0" applyFont="1" applyFill="1" applyBorder="1" applyAlignment="1" applyProtection="1">
      <alignment horizontal="left"/>
    </xf>
    <xf numFmtId="0" fontId="41" fillId="8" borderId="6" xfId="0" applyFont="1" applyFill="1" applyBorder="1" applyAlignment="1" applyProtection="1">
      <alignment horizontal="center"/>
    </xf>
    <xf numFmtId="0" fontId="7" fillId="2" borderId="0" xfId="0" applyFont="1" applyFill="1" applyBorder="1" applyAlignment="1" applyProtection="1">
      <alignment horizontal="center"/>
    </xf>
    <xf numFmtId="14" fontId="7" fillId="2" borderId="0" xfId="1" applyNumberFormat="1" applyFont="1" applyFill="1" applyBorder="1" applyAlignment="1" applyProtection="1">
      <alignment horizontal="center"/>
    </xf>
    <xf numFmtId="167" fontId="7" fillId="3" borderId="6" xfId="1" applyNumberFormat="1" applyFont="1" applyFill="1" applyBorder="1" applyAlignment="1" applyProtection="1">
      <alignment horizontal="center"/>
    </xf>
    <xf numFmtId="0" fontId="7" fillId="2" borderId="0" xfId="1" applyNumberFormat="1" applyFont="1" applyFill="1" applyBorder="1" applyAlignment="1" applyProtection="1">
      <alignment horizontal="center"/>
    </xf>
    <xf numFmtId="14" fontId="7" fillId="3" borderId="0" xfId="1" applyNumberFormat="1" applyFont="1" applyFill="1" applyBorder="1" applyAlignment="1" applyProtection="1">
      <alignment horizontal="center"/>
    </xf>
    <xf numFmtId="0" fontId="8" fillId="3" borderId="0" xfId="0" applyFont="1" applyFill="1" applyProtection="1"/>
    <xf numFmtId="0" fontId="8" fillId="3" borderId="0" xfId="0" applyFont="1" applyFill="1" applyAlignment="1" applyProtection="1">
      <alignment horizontal="right"/>
    </xf>
    <xf numFmtId="0" fontId="2" fillId="3" borderId="0" xfId="0" applyFont="1" applyFill="1" applyBorder="1" applyAlignment="1" applyProtection="1">
      <alignment horizontal="left"/>
    </xf>
    <xf numFmtId="0" fontId="2" fillId="3" borderId="0" xfId="0" applyFont="1" applyFill="1" applyAlignment="1" applyProtection="1">
      <alignment horizontal="left"/>
    </xf>
    <xf numFmtId="0" fontId="62" fillId="3" borderId="6" xfId="0" applyFont="1" applyFill="1" applyBorder="1" applyProtection="1"/>
    <xf numFmtId="167" fontId="2" fillId="7" borderId="6" xfId="1" applyNumberFormat="1" applyFont="1" applyFill="1" applyBorder="1" applyAlignment="1" applyProtection="1">
      <alignment horizontal="center"/>
    </xf>
    <xf numFmtId="167" fontId="8" fillId="8" borderId="6" xfId="1" applyNumberFormat="1" applyFont="1" applyFill="1" applyBorder="1" applyAlignment="1" applyProtection="1">
      <alignment horizontal="center"/>
    </xf>
    <xf numFmtId="167" fontId="26" fillId="8" borderId="6" xfId="0" applyNumberFormat="1" applyFont="1" applyFill="1" applyBorder="1" applyProtection="1"/>
    <xf numFmtId="0" fontId="58" fillId="3" borderId="0" xfId="0" applyFont="1" applyFill="1" applyBorder="1" applyProtection="1"/>
    <xf numFmtId="0" fontId="58" fillId="3" borderId="0" xfId="0" applyFont="1" applyFill="1" applyBorder="1" applyAlignment="1" applyProtection="1">
      <alignment horizontal="center"/>
    </xf>
    <xf numFmtId="167" fontId="58" fillId="3" borderId="0" xfId="0" applyNumberFormat="1" applyFont="1" applyFill="1" applyBorder="1" applyProtection="1"/>
    <xf numFmtId="167" fontId="58" fillId="3" borderId="0" xfId="0" applyNumberFormat="1" applyFont="1" applyFill="1" applyBorder="1" applyAlignment="1" applyProtection="1">
      <alignment horizontal="center"/>
    </xf>
    <xf numFmtId="49" fontId="58" fillId="3" borderId="0" xfId="0" applyNumberFormat="1" applyFont="1" applyFill="1" applyBorder="1" applyAlignment="1" applyProtection="1">
      <alignment horizontal="center"/>
    </xf>
    <xf numFmtId="0" fontId="64" fillId="3" borderId="0" xfId="0" applyFont="1" applyFill="1" applyBorder="1" applyProtection="1"/>
    <xf numFmtId="0" fontId="58" fillId="3" borderId="0" xfId="0" applyFont="1" applyFill="1" applyProtection="1"/>
    <xf numFmtId="0" fontId="64" fillId="3" borderId="0" xfId="0" applyNumberFormat="1" applyFont="1" applyFill="1" applyBorder="1" applyAlignment="1" applyProtection="1">
      <alignment horizontal="justify" vertical="top" wrapText="1"/>
    </xf>
    <xf numFmtId="0" fontId="57" fillId="3" borderId="0" xfId="0" applyFont="1" applyFill="1" applyBorder="1" applyProtection="1"/>
    <xf numFmtId="167" fontId="8" fillId="8" borderId="6" xfId="0" applyNumberFormat="1" applyFont="1" applyFill="1" applyBorder="1" applyProtection="1"/>
    <xf numFmtId="167" fontId="41" fillId="8" borderId="6" xfId="1" applyNumberFormat="1" applyFont="1" applyFill="1" applyBorder="1" applyAlignment="1" applyProtection="1">
      <alignment horizontal="center"/>
    </xf>
    <xf numFmtId="0" fontId="65" fillId="3" borderId="6" xfId="0" applyFont="1" applyFill="1" applyBorder="1" applyProtection="1"/>
    <xf numFmtId="0" fontId="65" fillId="3" borderId="6" xfId="0" applyFont="1" applyFill="1" applyBorder="1" applyAlignment="1" applyProtection="1">
      <alignment horizontal="left"/>
    </xf>
    <xf numFmtId="0" fontId="59" fillId="3" borderId="0" xfId="0" applyFont="1" applyFill="1" applyBorder="1" applyProtection="1"/>
    <xf numFmtId="171" fontId="8" fillId="3" borderId="8" xfId="0" applyNumberFormat="1" applyFont="1" applyFill="1" applyBorder="1" applyAlignment="1" applyProtection="1">
      <alignment horizontal="center"/>
    </xf>
    <xf numFmtId="0" fontId="7" fillId="2" borderId="0" xfId="0" applyFont="1" applyFill="1" applyBorder="1" applyAlignment="1" applyProtection="1">
      <alignment horizontal="right"/>
    </xf>
    <xf numFmtId="0" fontId="2" fillId="3" borderId="0" xfId="0" applyFont="1" applyFill="1" applyBorder="1" applyAlignment="1" applyProtection="1"/>
    <xf numFmtId="175" fontId="2" fillId="3" borderId="0" xfId="0" applyNumberFormat="1" applyFont="1" applyFill="1" applyBorder="1" applyProtection="1"/>
    <xf numFmtId="175" fontId="8" fillId="3" borderId="0" xfId="0" applyNumberFormat="1" applyFont="1" applyFill="1" applyBorder="1" applyProtection="1"/>
    <xf numFmtId="49" fontId="8" fillId="3" borderId="0" xfId="0" applyNumberFormat="1" applyFont="1" applyFill="1" applyBorder="1" applyAlignment="1" applyProtection="1">
      <alignment horizontal="center"/>
    </xf>
    <xf numFmtId="171" fontId="2" fillId="3" borderId="0" xfId="0" applyNumberFormat="1" applyFont="1" applyFill="1" applyAlignment="1" applyProtection="1">
      <alignment horizontal="left"/>
    </xf>
    <xf numFmtId="175" fontId="2" fillId="3" borderId="0" xfId="0" applyNumberFormat="1" applyFont="1" applyFill="1" applyBorder="1" applyAlignment="1" applyProtection="1">
      <alignment horizontal="left"/>
    </xf>
    <xf numFmtId="175" fontId="2" fillId="3" borderId="0" xfId="0" applyNumberFormat="1" applyFont="1" applyFill="1" applyAlignment="1" applyProtection="1">
      <alignment horizontal="left"/>
    </xf>
    <xf numFmtId="0" fontId="41" fillId="3" borderId="7" xfId="0" applyFont="1" applyFill="1" applyBorder="1" applyAlignment="1" applyProtection="1">
      <alignment horizontal="left"/>
    </xf>
    <xf numFmtId="0" fontId="59" fillId="3" borderId="0" xfId="0" applyFont="1" applyFill="1" applyBorder="1" applyAlignment="1" applyProtection="1">
      <alignment horizontal="left"/>
    </xf>
    <xf numFmtId="0" fontId="65" fillId="3" borderId="7" xfId="0" applyFont="1" applyFill="1" applyBorder="1" applyAlignment="1" applyProtection="1">
      <alignment horizontal="left"/>
    </xf>
    <xf numFmtId="0" fontId="57" fillId="3" borderId="7" xfId="0" applyFont="1" applyFill="1" applyBorder="1" applyAlignment="1" applyProtection="1"/>
    <xf numFmtId="0" fontId="57" fillId="3" borderId="6" xfId="0" applyFont="1" applyFill="1" applyBorder="1" applyAlignment="1" applyProtection="1"/>
    <xf numFmtId="49" fontId="65" fillId="2" borderId="27" xfId="0" applyNumberFormat="1" applyFont="1" applyFill="1" applyBorder="1" applyAlignment="1" applyProtection="1">
      <alignment horizontal="center"/>
    </xf>
    <xf numFmtId="171" fontId="2" fillId="7" borderId="6" xfId="0" applyNumberFormat="1" applyFont="1" applyFill="1" applyBorder="1" applyAlignment="1" applyProtection="1">
      <alignment horizontal="center"/>
    </xf>
    <xf numFmtId="175" fontId="2" fillId="7" borderId="6" xfId="1" applyNumberFormat="1" applyFont="1" applyFill="1" applyBorder="1" applyAlignment="1" applyProtection="1">
      <alignment horizontal="center"/>
      <protection locked="0"/>
    </xf>
    <xf numFmtId="175" fontId="2" fillId="7" borderId="6" xfId="1" applyNumberFormat="1" applyFont="1" applyFill="1" applyBorder="1" applyAlignment="1" applyProtection="1">
      <alignment horizontal="center"/>
    </xf>
    <xf numFmtId="171" fontId="8" fillId="8" borderId="6" xfId="0" applyNumberFormat="1" applyFont="1" applyFill="1" applyBorder="1" applyAlignment="1" applyProtection="1">
      <alignment horizontal="center"/>
    </xf>
    <xf numFmtId="171" fontId="8" fillId="8" borderId="6" xfId="0" applyNumberFormat="1" applyFont="1" applyFill="1" applyBorder="1" applyProtection="1">
      <protection locked="0"/>
    </xf>
    <xf numFmtId="175" fontId="8" fillId="8" borderId="6" xfId="1" applyNumberFormat="1" applyFont="1" applyFill="1" applyBorder="1" applyAlignment="1" applyProtection="1">
      <alignment horizontal="center"/>
    </xf>
    <xf numFmtId="0" fontId="58" fillId="3" borderId="0" xfId="0" applyFont="1" applyFill="1" applyBorder="1" applyAlignment="1" applyProtection="1"/>
    <xf numFmtId="175" fontId="58" fillId="3" borderId="0" xfId="0" applyNumberFormat="1" applyFont="1" applyFill="1" applyBorder="1" applyProtection="1"/>
    <xf numFmtId="42" fontId="58" fillId="3" borderId="0" xfId="0" applyNumberFormat="1" applyFont="1" applyFill="1" applyBorder="1" applyProtection="1"/>
    <xf numFmtId="171" fontId="58" fillId="3" borderId="0" xfId="0" applyNumberFormat="1" applyFont="1" applyFill="1" applyBorder="1" applyProtection="1"/>
    <xf numFmtId="49" fontId="57" fillId="3" borderId="0" xfId="0" applyNumberFormat="1" applyFont="1" applyFill="1" applyBorder="1" applyAlignment="1" applyProtection="1">
      <alignment horizontal="center"/>
    </xf>
    <xf numFmtId="0" fontId="59" fillId="3" borderId="6" xfId="0" applyFont="1" applyFill="1" applyBorder="1" applyAlignment="1" applyProtection="1">
      <alignment horizontal="left"/>
    </xf>
    <xf numFmtId="1" fontId="59" fillId="3" borderId="6" xfId="0" applyNumberFormat="1" applyFont="1" applyFill="1" applyBorder="1" applyProtection="1"/>
    <xf numFmtId="0" fontId="58" fillId="2" borderId="0" xfId="0" applyFont="1" applyFill="1" applyBorder="1" applyAlignment="1" applyProtection="1">
      <alignment horizontal="center"/>
    </xf>
    <xf numFmtId="0" fontId="65" fillId="2" borderId="0" xfId="0" applyFont="1" applyFill="1" applyBorder="1" applyAlignment="1" applyProtection="1">
      <alignment horizontal="center"/>
    </xf>
    <xf numFmtId="0" fontId="57" fillId="2" borderId="0" xfId="0" applyFont="1" applyFill="1" applyBorder="1" applyAlignment="1" applyProtection="1"/>
    <xf numFmtId="3" fontId="57" fillId="2" borderId="0" xfId="0" applyNumberFormat="1" applyFont="1" applyFill="1" applyBorder="1" applyAlignment="1" applyProtection="1"/>
    <xf numFmtId="0" fontId="7" fillId="3" borderId="0" xfId="0" applyFont="1" applyFill="1" applyBorder="1" applyAlignment="1" applyProtection="1">
      <alignment horizontal="center"/>
    </xf>
    <xf numFmtId="0" fontId="57" fillId="3" borderId="0" xfId="0" applyFont="1" applyFill="1" applyBorder="1" applyAlignment="1" applyProtection="1">
      <alignment horizontal="center"/>
    </xf>
    <xf numFmtId="171" fontId="58" fillId="3" borderId="0" xfId="0" applyNumberFormat="1" applyFont="1" applyFill="1" applyBorder="1" applyAlignment="1" applyProtection="1">
      <alignment horizontal="center"/>
    </xf>
    <xf numFmtId="171" fontId="2" fillId="3" borderId="0" xfId="0" applyNumberFormat="1" applyFont="1" applyFill="1" applyBorder="1" applyAlignment="1" applyProtection="1">
      <alignment horizontal="center"/>
    </xf>
    <xf numFmtId="0" fontId="38" fillId="2" borderId="4" xfId="0" applyFont="1" applyFill="1" applyBorder="1" applyAlignment="1" applyProtection="1">
      <alignment horizontal="left"/>
    </xf>
    <xf numFmtId="0" fontId="28" fillId="2" borderId="0" xfId="0" applyFont="1" applyFill="1" applyBorder="1" applyProtection="1"/>
    <xf numFmtId="0" fontId="28" fillId="2" borderId="0" xfId="0" applyNumberFormat="1" applyFont="1" applyFill="1" applyBorder="1" applyAlignment="1" applyProtection="1">
      <alignment horizontal="center"/>
    </xf>
    <xf numFmtId="174" fontId="28" fillId="2" borderId="0" xfId="0" applyNumberFormat="1" applyFont="1" applyFill="1" applyBorder="1" applyAlignment="1" applyProtection="1">
      <alignment horizontal="center"/>
    </xf>
    <xf numFmtId="0" fontId="28" fillId="2" borderId="0" xfId="0" applyFont="1" applyFill="1" applyBorder="1" applyAlignment="1" applyProtection="1">
      <alignment horizontal="center"/>
    </xf>
    <xf numFmtId="2" fontId="28" fillId="2" borderId="0" xfId="0" applyNumberFormat="1" applyFont="1" applyFill="1" applyBorder="1" applyProtection="1"/>
    <xf numFmtId="171" fontId="28" fillId="2" borderId="0" xfId="0" applyNumberFormat="1" applyFont="1" applyFill="1" applyBorder="1" applyProtection="1"/>
    <xf numFmtId="0" fontId="28" fillId="2" borderId="5" xfId="0" applyFont="1" applyFill="1" applyBorder="1" applyProtection="1"/>
    <xf numFmtId="0" fontId="6" fillId="3" borderId="23" xfId="0" applyFont="1" applyFill="1" applyBorder="1" applyAlignment="1" applyProtection="1">
      <alignment horizontal="left"/>
    </xf>
    <xf numFmtId="0" fontId="37" fillId="3" borderId="0" xfId="0" applyFont="1" applyFill="1" applyBorder="1" applyAlignment="1" applyProtection="1">
      <alignment horizontal="left"/>
    </xf>
    <xf numFmtId="175" fontId="33" fillId="3" borderId="6" xfId="0" applyNumberFormat="1" applyFont="1" applyFill="1" applyBorder="1" applyAlignment="1" applyProtection="1">
      <alignment horizontal="center"/>
    </xf>
    <xf numFmtId="0" fontId="26" fillId="3" borderId="0" xfId="0" applyFont="1" applyFill="1" applyBorder="1" applyAlignment="1" applyProtection="1">
      <alignment horizontal="center"/>
    </xf>
    <xf numFmtId="175" fontId="26" fillId="3" borderId="0" xfId="0" applyNumberFormat="1" applyFont="1" applyFill="1" applyBorder="1" applyAlignment="1" applyProtection="1">
      <alignment horizontal="center"/>
    </xf>
    <xf numFmtId="173" fontId="28" fillId="2" borderId="0" xfId="0" applyNumberFormat="1" applyFont="1" applyFill="1" applyBorder="1" applyProtection="1"/>
    <xf numFmtId="0" fontId="28" fillId="2" borderId="0" xfId="0" applyNumberFormat="1" applyFont="1" applyFill="1" applyBorder="1" applyProtection="1"/>
    <xf numFmtId="171" fontId="12" fillId="5" borderId="6" xfId="0" applyNumberFormat="1" applyFont="1" applyFill="1" applyBorder="1" applyProtection="1"/>
    <xf numFmtId="0" fontId="6" fillId="2" borderId="4" xfId="0" applyFont="1" applyFill="1" applyBorder="1" applyAlignment="1" applyProtection="1">
      <alignment horizontal="center"/>
    </xf>
    <xf numFmtId="2" fontId="12" fillId="3" borderId="6" xfId="0" applyNumberFormat="1" applyFont="1" applyFill="1" applyBorder="1" applyAlignment="1" applyProtection="1">
      <alignment horizontal="center"/>
    </xf>
    <xf numFmtId="2" fontId="12" fillId="3" borderId="6" xfId="0" applyNumberFormat="1" applyFont="1" applyFill="1" applyBorder="1" applyProtection="1"/>
    <xf numFmtId="2" fontId="12" fillId="3" borderId="20" xfId="0" applyNumberFormat="1" applyFont="1" applyFill="1" applyBorder="1" applyAlignment="1" applyProtection="1">
      <alignment horizontal="center"/>
    </xf>
    <xf numFmtId="2" fontId="12" fillId="3" borderId="20" xfId="0" applyNumberFormat="1" applyFont="1" applyFill="1" applyBorder="1" applyProtection="1"/>
    <xf numFmtId="175" fontId="6" fillId="3" borderId="0" xfId="0" applyNumberFormat="1" applyFont="1" applyFill="1" applyBorder="1" applyAlignment="1" applyProtection="1"/>
    <xf numFmtId="175" fontId="33" fillId="3" borderId="0" xfId="0" applyNumberFormat="1" applyFont="1" applyFill="1" applyBorder="1" applyAlignment="1" applyProtection="1"/>
    <xf numFmtId="0" fontId="67" fillId="2" borderId="4" xfId="0" applyFont="1" applyFill="1" applyBorder="1" applyAlignment="1" applyProtection="1">
      <alignment horizontal="left"/>
    </xf>
    <xf numFmtId="0" fontId="68" fillId="2" borderId="0" xfId="0" applyFont="1" applyFill="1" applyBorder="1" applyProtection="1"/>
    <xf numFmtId="0" fontId="68" fillId="2" borderId="0" xfId="0" applyNumberFormat="1" applyFont="1" applyFill="1" applyBorder="1" applyAlignment="1" applyProtection="1">
      <alignment horizontal="center"/>
    </xf>
    <xf numFmtId="174" fontId="68" fillId="2" borderId="0" xfId="0" applyNumberFormat="1" applyFont="1" applyFill="1" applyBorder="1" applyAlignment="1" applyProtection="1">
      <alignment horizontal="center"/>
    </xf>
    <xf numFmtId="0" fontId="68" fillId="2" borderId="0" xfId="0" applyFont="1" applyFill="1" applyBorder="1" applyAlignment="1" applyProtection="1">
      <alignment horizontal="center"/>
    </xf>
    <xf numFmtId="2" fontId="68" fillId="2" borderId="0" xfId="0" applyNumberFormat="1" applyFont="1" applyFill="1" applyBorder="1" applyProtection="1"/>
    <xf numFmtId="171" fontId="68" fillId="2" borderId="0" xfId="0" applyNumberFormat="1" applyFont="1" applyFill="1" applyBorder="1" applyProtection="1"/>
    <xf numFmtId="0" fontId="68" fillId="2" borderId="5" xfId="0" applyFont="1" applyFill="1" applyBorder="1" applyProtection="1"/>
    <xf numFmtId="0" fontId="68" fillId="3" borderId="0" xfId="0" applyFont="1" applyFill="1" applyBorder="1" applyProtection="1"/>
    <xf numFmtId="173" fontId="68" fillId="2" borderId="0" xfId="0" applyNumberFormat="1" applyFont="1" applyFill="1" applyBorder="1" applyProtection="1"/>
    <xf numFmtId="0" fontId="68" fillId="2" borderId="0" xfId="0" applyNumberFormat="1" applyFont="1" applyFill="1" applyBorder="1" applyProtection="1"/>
    <xf numFmtId="0" fontId="56" fillId="2" borderId="0" xfId="0" applyFont="1" applyFill="1" applyBorder="1" applyProtection="1"/>
    <xf numFmtId="0" fontId="69" fillId="2" borderId="0" xfId="0" applyFont="1" applyFill="1" applyBorder="1" applyProtection="1"/>
    <xf numFmtId="0" fontId="56" fillId="2" borderId="4" xfId="0" applyFont="1" applyFill="1" applyBorder="1" applyProtection="1"/>
    <xf numFmtId="0" fontId="56" fillId="2" borderId="0" xfId="0" applyFont="1" applyFill="1" applyBorder="1" applyAlignment="1" applyProtection="1">
      <alignment horizontal="center"/>
    </xf>
    <xf numFmtId="0" fontId="56" fillId="2" borderId="5" xfId="0" applyFont="1" applyFill="1" applyBorder="1" applyProtection="1"/>
    <xf numFmtId="0" fontId="56" fillId="3" borderId="0" xfId="0" applyFont="1" applyFill="1" applyBorder="1" applyProtection="1"/>
    <xf numFmtId="171" fontId="56" fillId="3" borderId="0" xfId="0" applyNumberFormat="1" applyFont="1" applyFill="1" applyBorder="1" applyProtection="1"/>
    <xf numFmtId="0" fontId="56" fillId="3" borderId="22" xfId="0" applyFont="1" applyFill="1" applyBorder="1" applyProtection="1"/>
    <xf numFmtId="0" fontId="56" fillId="3" borderId="7" xfId="0" applyFont="1" applyFill="1" applyBorder="1" applyProtection="1"/>
    <xf numFmtId="0" fontId="70" fillId="3" borderId="6" xfId="0" applyFont="1" applyFill="1" applyBorder="1" applyAlignment="1" applyProtection="1">
      <alignment horizontal="left"/>
    </xf>
    <xf numFmtId="0" fontId="56" fillId="3" borderId="0" xfId="0" applyFont="1" applyFill="1" applyBorder="1" applyAlignment="1" applyProtection="1">
      <alignment horizontal="center"/>
    </xf>
    <xf numFmtId="0" fontId="56" fillId="3" borderId="23" xfId="0" applyFont="1" applyFill="1" applyBorder="1" applyProtection="1"/>
    <xf numFmtId="0" fontId="74" fillId="2" borderId="4" xfId="0" applyFont="1" applyFill="1" applyBorder="1" applyProtection="1"/>
    <xf numFmtId="0" fontId="64" fillId="2" borderId="0" xfId="0" applyFont="1" applyFill="1" applyBorder="1" applyProtection="1"/>
    <xf numFmtId="0" fontId="64" fillId="2" borderId="0" xfId="0" applyFont="1" applyFill="1" applyBorder="1" applyAlignment="1" applyProtection="1">
      <alignment horizontal="left"/>
    </xf>
    <xf numFmtId="176" fontId="62" fillId="2" borderId="0" xfId="0" applyNumberFormat="1" applyFont="1" applyFill="1" applyBorder="1" applyAlignment="1" applyProtection="1">
      <alignment horizontal="left"/>
    </xf>
    <xf numFmtId="0" fontId="75" fillId="2" borderId="0" xfId="0" applyFont="1" applyFill="1" applyBorder="1" applyAlignment="1" applyProtection="1">
      <alignment horizontal="left"/>
    </xf>
    <xf numFmtId="0" fontId="74" fillId="2" borderId="0" xfId="0" applyNumberFormat="1" applyFont="1" applyFill="1" applyBorder="1" applyAlignment="1" applyProtection="1">
      <alignment horizontal="center"/>
    </xf>
    <xf numFmtId="174" fontId="74" fillId="2" borderId="0" xfId="0" applyNumberFormat="1" applyFont="1" applyFill="1" applyBorder="1" applyAlignment="1" applyProtection="1">
      <alignment horizontal="center"/>
    </xf>
    <xf numFmtId="0" fontId="74" fillId="2" borderId="0" xfId="0" applyFont="1" applyFill="1" applyBorder="1" applyProtection="1"/>
    <xf numFmtId="1" fontId="74" fillId="2" borderId="0" xfId="0" applyNumberFormat="1" applyFont="1" applyFill="1" applyBorder="1" applyAlignment="1" applyProtection="1">
      <alignment horizontal="center"/>
    </xf>
    <xf numFmtId="0" fontId="74" fillId="2" borderId="0" xfId="0" applyFont="1" applyFill="1" applyBorder="1" applyAlignment="1" applyProtection="1">
      <alignment horizontal="center"/>
    </xf>
    <xf numFmtId="2" fontId="74" fillId="2" borderId="0" xfId="0" applyNumberFormat="1" applyFont="1" applyFill="1" applyBorder="1" applyProtection="1"/>
    <xf numFmtId="171" fontId="74" fillId="2" borderId="0" xfId="0" applyNumberFormat="1" applyFont="1" applyFill="1" applyBorder="1" applyProtection="1"/>
    <xf numFmtId="0" fontId="74" fillId="2" borderId="5" xfId="0" applyFont="1" applyFill="1" applyBorder="1" applyProtection="1"/>
    <xf numFmtId="0" fontId="74" fillId="3" borderId="0" xfId="0" applyFont="1" applyFill="1" applyBorder="1" applyProtection="1"/>
    <xf numFmtId="0" fontId="74" fillId="3" borderId="0" xfId="0" applyNumberFormat="1" applyFont="1" applyFill="1" applyBorder="1" applyProtection="1"/>
    <xf numFmtId="171" fontId="74" fillId="3" borderId="0" xfId="0" applyNumberFormat="1" applyFont="1" applyFill="1" applyBorder="1" applyProtection="1"/>
    <xf numFmtId="174" fontId="74" fillId="3" borderId="0" xfId="0" applyNumberFormat="1" applyFont="1" applyFill="1" applyBorder="1" applyAlignment="1" applyProtection="1">
      <alignment horizontal="center"/>
    </xf>
    <xf numFmtId="0" fontId="74" fillId="3" borderId="0" xfId="0" applyNumberFormat="1" applyFont="1" applyFill="1" applyBorder="1" applyAlignment="1" applyProtection="1">
      <alignment horizontal="center"/>
    </xf>
    <xf numFmtId="174" fontId="74" fillId="3" borderId="0" xfId="0" applyNumberFormat="1" applyFont="1" applyFill="1" applyBorder="1" applyProtection="1"/>
    <xf numFmtId="1" fontId="74" fillId="3" borderId="0" xfId="0" applyNumberFormat="1" applyFont="1" applyFill="1" applyBorder="1" applyProtection="1"/>
    <xf numFmtId="0" fontId="64" fillId="2" borderId="4" xfId="0" applyFont="1" applyFill="1" applyBorder="1" applyProtection="1"/>
    <xf numFmtId="0" fontId="76" fillId="2" borderId="0" xfId="0" applyFont="1" applyFill="1" applyBorder="1" applyAlignment="1" applyProtection="1">
      <alignment horizontal="left"/>
    </xf>
    <xf numFmtId="0" fontId="64" fillId="2" borderId="0" xfId="0" applyNumberFormat="1" applyFont="1" applyFill="1" applyBorder="1" applyAlignment="1" applyProtection="1">
      <alignment horizontal="center"/>
    </xf>
    <xf numFmtId="174" fontId="64" fillId="2" borderId="0" xfId="0" applyNumberFormat="1" applyFont="1" applyFill="1" applyBorder="1" applyAlignment="1" applyProtection="1">
      <alignment horizontal="center"/>
    </xf>
    <xf numFmtId="0" fontId="64" fillId="2" borderId="0" xfId="0" applyFont="1" applyFill="1" applyBorder="1" applyAlignment="1" applyProtection="1">
      <alignment horizontal="center"/>
    </xf>
    <xf numFmtId="2" fontId="64" fillId="2" borderId="0" xfId="0" applyNumberFormat="1" applyFont="1" applyFill="1" applyBorder="1" applyProtection="1"/>
    <xf numFmtId="171" fontId="64" fillId="2" borderId="0" xfId="0" applyNumberFormat="1" applyFont="1" applyFill="1" applyBorder="1" applyProtection="1"/>
    <xf numFmtId="0" fontId="64" fillId="2" borderId="5" xfId="0" applyFont="1" applyFill="1" applyBorder="1" applyProtection="1"/>
    <xf numFmtId="0" fontId="64" fillId="3" borderId="0" xfId="0" applyNumberFormat="1" applyFont="1" applyFill="1" applyBorder="1" applyProtection="1"/>
    <xf numFmtId="171" fontId="64" fillId="3" borderId="0" xfId="0" applyNumberFormat="1" applyFont="1" applyFill="1" applyBorder="1" applyProtection="1"/>
    <xf numFmtId="174" fontId="64" fillId="3" borderId="0" xfId="0" applyNumberFormat="1" applyFont="1" applyFill="1" applyBorder="1" applyAlignment="1" applyProtection="1">
      <alignment horizontal="center"/>
    </xf>
    <xf numFmtId="0" fontId="64" fillId="3" borderId="0" xfId="0" applyNumberFormat="1" applyFont="1" applyFill="1" applyBorder="1" applyAlignment="1" applyProtection="1">
      <alignment horizontal="center"/>
    </xf>
    <xf numFmtId="174" fontId="64" fillId="3" borderId="0" xfId="0" applyNumberFormat="1" applyFont="1" applyFill="1" applyBorder="1" applyProtection="1"/>
    <xf numFmtId="1" fontId="64" fillId="3" borderId="0" xfId="0" applyNumberFormat="1" applyFont="1" applyFill="1" applyBorder="1" applyProtection="1"/>
    <xf numFmtId="0" fontId="77" fillId="2" borderId="0" xfId="0" applyFont="1" applyFill="1" applyBorder="1" applyAlignment="1" applyProtection="1">
      <alignment horizontal="left"/>
    </xf>
    <xf numFmtId="0" fontId="78" fillId="2" borderId="0" xfId="0" applyFont="1" applyFill="1" applyBorder="1" applyAlignment="1" applyProtection="1">
      <alignment horizontal="left" indent="1"/>
    </xf>
    <xf numFmtId="0" fontId="64" fillId="3" borderId="0" xfId="0" applyNumberFormat="1" applyFont="1" applyFill="1" applyProtection="1"/>
    <xf numFmtId="171" fontId="64" fillId="3" borderId="0" xfId="0" applyNumberFormat="1" applyFont="1" applyFill="1" applyProtection="1"/>
    <xf numFmtId="174" fontId="64" fillId="3" borderId="0" xfId="0" applyNumberFormat="1" applyFont="1" applyFill="1" applyAlignment="1" applyProtection="1">
      <alignment horizontal="center"/>
    </xf>
    <xf numFmtId="0" fontId="64" fillId="3" borderId="0" xfId="0" applyNumberFormat="1" applyFont="1" applyFill="1" applyAlignment="1" applyProtection="1">
      <alignment horizontal="center"/>
    </xf>
    <xf numFmtId="174" fontId="64" fillId="3" borderId="0" xfId="0" applyNumberFormat="1" applyFont="1" applyFill="1" applyProtection="1"/>
    <xf numFmtId="1" fontId="64" fillId="3" borderId="0" xfId="0" applyNumberFormat="1" applyFont="1" applyFill="1" applyProtection="1"/>
    <xf numFmtId="0" fontId="64" fillId="3" borderId="22" xfId="0" applyFont="1" applyFill="1" applyBorder="1" applyProtection="1"/>
    <xf numFmtId="0" fontId="64" fillId="3" borderId="7" xfId="0" applyFont="1" applyFill="1" applyBorder="1" applyAlignment="1" applyProtection="1"/>
    <xf numFmtId="0" fontId="76" fillId="3" borderId="7" xfId="0" applyFont="1" applyFill="1" applyBorder="1" applyAlignment="1" applyProtection="1">
      <alignment horizontal="left"/>
    </xf>
    <xf numFmtId="0" fontId="64" fillId="3" borderId="7" xfId="0" applyFont="1" applyFill="1" applyBorder="1" applyAlignment="1" applyProtection="1">
      <alignment horizontal="center"/>
    </xf>
    <xf numFmtId="173" fontId="64" fillId="3" borderId="7" xfId="0" applyNumberFormat="1" applyFont="1" applyFill="1" applyBorder="1" applyAlignment="1" applyProtection="1">
      <alignment horizontal="center"/>
    </xf>
    <xf numFmtId="0" fontId="64" fillId="3" borderId="7" xfId="0" applyNumberFormat="1" applyFont="1" applyFill="1" applyBorder="1" applyAlignment="1" applyProtection="1">
      <alignment horizontal="center"/>
    </xf>
    <xf numFmtId="174" fontId="64" fillId="3" borderId="7" xfId="0" applyNumberFormat="1" applyFont="1" applyFill="1" applyBorder="1" applyAlignment="1" applyProtection="1">
      <alignment horizontal="center"/>
    </xf>
    <xf numFmtId="0" fontId="64" fillId="3" borderId="7" xfId="0" applyFont="1" applyFill="1" applyBorder="1" applyProtection="1"/>
    <xf numFmtId="0" fontId="64" fillId="3" borderId="7" xfId="0" applyNumberFormat="1" applyFont="1" applyFill="1" applyBorder="1" applyAlignment="1" applyProtection="1"/>
    <xf numFmtId="2" fontId="64" fillId="3" borderId="7" xfId="0" applyNumberFormat="1" applyFont="1" applyFill="1" applyBorder="1" applyProtection="1"/>
    <xf numFmtId="171" fontId="64" fillId="3" borderId="7" xfId="0" applyNumberFormat="1" applyFont="1" applyFill="1" applyBorder="1" applyProtection="1"/>
    <xf numFmtId="175" fontId="64" fillId="3" borderId="0" xfId="0" applyNumberFormat="1" applyFont="1" applyFill="1" applyBorder="1" applyProtection="1"/>
    <xf numFmtId="2" fontId="64" fillId="2" borderId="5" xfId="0" applyNumberFormat="1" applyFont="1" applyFill="1" applyBorder="1" applyProtection="1"/>
    <xf numFmtId="2" fontId="64" fillId="3" borderId="28" xfId="0" applyNumberFormat="1" applyFont="1" applyFill="1" applyBorder="1" applyProtection="1"/>
    <xf numFmtId="171" fontId="64" fillId="3" borderId="28" xfId="0" applyNumberFormat="1" applyFont="1" applyFill="1" applyBorder="1" applyProtection="1"/>
    <xf numFmtId="0" fontId="64" fillId="3" borderId="28" xfId="0" applyFont="1" applyFill="1" applyBorder="1" applyProtection="1"/>
    <xf numFmtId="0" fontId="64" fillId="3" borderId="23" xfId="0" applyFont="1" applyFill="1" applyBorder="1" applyAlignment="1" applyProtection="1">
      <alignment horizontal="left"/>
    </xf>
    <xf numFmtId="0" fontId="80" fillId="3" borderId="6" xfId="0" applyFont="1" applyFill="1" applyBorder="1" applyAlignment="1" applyProtection="1">
      <alignment horizontal="left"/>
    </xf>
    <xf numFmtId="0" fontId="62" fillId="3" borderId="6" xfId="0" applyFont="1" applyFill="1" applyBorder="1" applyAlignment="1" applyProtection="1">
      <alignment horizontal="left"/>
    </xf>
    <xf numFmtId="0" fontId="79" fillId="3" borderId="6" xfId="0" applyFont="1" applyFill="1" applyBorder="1" applyAlignment="1" applyProtection="1">
      <alignment horizontal="center"/>
    </xf>
    <xf numFmtId="0" fontId="79" fillId="3" borderId="6" xfId="0" applyFont="1" applyFill="1" applyBorder="1" applyAlignment="1" applyProtection="1">
      <alignment horizontal="left"/>
    </xf>
    <xf numFmtId="0" fontId="79" fillId="3" borderId="0" xfId="0" applyFont="1" applyFill="1" applyBorder="1" applyAlignment="1" applyProtection="1">
      <alignment horizontal="left"/>
    </xf>
    <xf numFmtId="2" fontId="62" fillId="2" borderId="5" xfId="0" applyNumberFormat="1" applyFont="1" applyFill="1" applyBorder="1" applyAlignment="1" applyProtection="1">
      <alignment horizontal="center"/>
    </xf>
    <xf numFmtId="2" fontId="62" fillId="3" borderId="26" xfId="0" applyNumberFormat="1" applyFont="1" applyFill="1" applyBorder="1" applyAlignment="1" applyProtection="1">
      <alignment horizontal="center"/>
    </xf>
    <xf numFmtId="0" fontId="76" fillId="3" borderId="26" xfId="0" applyFont="1" applyFill="1" applyBorder="1" applyAlignment="1" applyProtection="1">
      <alignment horizontal="center"/>
    </xf>
    <xf numFmtId="0" fontId="64" fillId="3" borderId="26" xfId="0" applyNumberFormat="1" applyFont="1" applyFill="1" applyBorder="1" applyAlignment="1" applyProtection="1">
      <alignment horizontal="center"/>
    </xf>
    <xf numFmtId="175" fontId="64" fillId="3" borderId="0" xfId="0" applyNumberFormat="1" applyFont="1" applyFill="1" applyBorder="1" applyAlignment="1" applyProtection="1">
      <alignment horizontal="center"/>
    </xf>
    <xf numFmtId="1" fontId="64" fillId="3" borderId="0" xfId="0" applyNumberFormat="1" applyFont="1" applyFill="1" applyBorder="1" applyAlignment="1" applyProtection="1">
      <alignment horizontal="center"/>
    </xf>
    <xf numFmtId="0" fontId="64" fillId="3" borderId="0" xfId="0" applyFont="1" applyFill="1" applyBorder="1" applyAlignment="1" applyProtection="1">
      <alignment horizontal="center"/>
    </xf>
    <xf numFmtId="0" fontId="64" fillId="3" borderId="23" xfId="0" applyFont="1" applyFill="1" applyBorder="1" applyAlignment="1" applyProtection="1">
      <alignment horizontal="center"/>
    </xf>
    <xf numFmtId="0" fontId="82" fillId="3" borderId="6" xfId="0" applyFont="1" applyFill="1" applyBorder="1" applyAlignment="1" applyProtection="1">
      <alignment horizontal="left"/>
    </xf>
    <xf numFmtId="0" fontId="82" fillId="3" borderId="6" xfId="0" applyNumberFormat="1" applyFont="1" applyFill="1" applyBorder="1" applyAlignment="1" applyProtection="1">
      <alignment horizontal="left"/>
    </xf>
    <xf numFmtId="173" fontId="82" fillId="3" borderId="6" xfId="0" applyNumberFormat="1" applyFont="1" applyFill="1" applyBorder="1" applyAlignment="1" applyProtection="1">
      <alignment horizontal="left"/>
    </xf>
    <xf numFmtId="174" fontId="82" fillId="3" borderId="6" xfId="0" applyNumberFormat="1" applyFont="1" applyFill="1" applyBorder="1" applyAlignment="1" applyProtection="1">
      <alignment horizontal="left"/>
    </xf>
    <xf numFmtId="175" fontId="82" fillId="3" borderId="6" xfId="0" applyNumberFormat="1" applyFont="1" applyFill="1" applyBorder="1" applyAlignment="1" applyProtection="1">
      <alignment horizontal="center"/>
    </xf>
    <xf numFmtId="2" fontId="76" fillId="3" borderId="6" xfId="0" applyNumberFormat="1" applyFont="1" applyFill="1" applyBorder="1" applyAlignment="1" applyProtection="1">
      <alignment horizontal="center"/>
    </xf>
    <xf numFmtId="171" fontId="82" fillId="3" borderId="6" xfId="0" applyNumberFormat="1" applyFont="1" applyFill="1" applyBorder="1" applyAlignment="1" applyProtection="1">
      <alignment horizontal="center"/>
    </xf>
    <xf numFmtId="0" fontId="76" fillId="3" borderId="0" xfId="0" applyFont="1" applyFill="1" applyBorder="1" applyAlignment="1" applyProtection="1">
      <alignment horizontal="center"/>
    </xf>
    <xf numFmtId="2" fontId="82" fillId="2" borderId="5" xfId="0" applyNumberFormat="1" applyFont="1" applyFill="1" applyBorder="1" applyAlignment="1" applyProtection="1">
      <alignment horizontal="center"/>
    </xf>
    <xf numFmtId="2" fontId="82" fillId="3" borderId="26" xfId="0" applyNumberFormat="1" applyFont="1" applyFill="1" applyBorder="1" applyAlignment="1" applyProtection="1">
      <alignment horizontal="center"/>
    </xf>
    <xf numFmtId="1" fontId="82" fillId="3" borderId="0" xfId="0" applyNumberFormat="1" applyFont="1" applyFill="1" applyBorder="1" applyAlignment="1" applyProtection="1">
      <alignment horizontal="center"/>
    </xf>
    <xf numFmtId="174" fontId="82" fillId="3" borderId="0" xfId="0" applyNumberFormat="1" applyFont="1" applyFill="1" applyBorder="1" applyAlignment="1" applyProtection="1">
      <alignment horizontal="center"/>
    </xf>
    <xf numFmtId="0" fontId="82" fillId="3" borderId="0" xfId="0" applyFont="1" applyFill="1" applyBorder="1" applyAlignment="1" applyProtection="1">
      <alignment horizontal="center"/>
    </xf>
    <xf numFmtId="175" fontId="82" fillId="3" borderId="0" xfId="0" applyNumberFormat="1" applyFont="1" applyFill="1" applyBorder="1" applyAlignment="1" applyProtection="1">
      <alignment horizontal="center"/>
    </xf>
    <xf numFmtId="0" fontId="64" fillId="3" borderId="23" xfId="0" applyFont="1" applyFill="1" applyBorder="1" applyProtection="1"/>
    <xf numFmtId="0" fontId="64" fillId="3" borderId="6" xfId="0" applyFont="1" applyFill="1" applyBorder="1" applyAlignment="1" applyProtection="1">
      <alignment horizontal="left"/>
    </xf>
    <xf numFmtId="175" fontId="76" fillId="3" borderId="20" xfId="0" applyNumberFormat="1" applyFont="1" applyFill="1" applyBorder="1" applyAlignment="1" applyProtection="1">
      <alignment horizontal="center"/>
    </xf>
    <xf numFmtId="175" fontId="76" fillId="3" borderId="0" xfId="0" applyNumberFormat="1" applyFont="1" applyFill="1" applyBorder="1" applyAlignment="1" applyProtection="1">
      <alignment horizontal="center"/>
    </xf>
    <xf numFmtId="9" fontId="82" fillId="3" borderId="0" xfId="0" applyNumberFormat="1" applyFont="1" applyFill="1" applyBorder="1" applyAlignment="1" applyProtection="1">
      <alignment horizontal="center"/>
    </xf>
    <xf numFmtId="175" fontId="64" fillId="3" borderId="0" xfId="1" applyNumberFormat="1" applyFont="1" applyFill="1" applyBorder="1" applyProtection="1"/>
    <xf numFmtId="173" fontId="75" fillId="2" borderId="0" xfId="0" applyNumberFormat="1" applyFont="1" applyFill="1" applyBorder="1" applyAlignment="1" applyProtection="1">
      <alignment horizontal="left"/>
    </xf>
    <xf numFmtId="0" fontId="74" fillId="2" borderId="0" xfId="0" applyNumberFormat="1" applyFont="1" applyFill="1" applyBorder="1" applyProtection="1"/>
    <xf numFmtId="2" fontId="74" fillId="3" borderId="0" xfId="0" applyNumberFormat="1" applyFont="1" applyFill="1" applyBorder="1" applyProtection="1"/>
    <xf numFmtId="173" fontId="76" fillId="2" borderId="0" xfId="0" applyNumberFormat="1" applyFont="1" applyFill="1" applyBorder="1" applyAlignment="1" applyProtection="1">
      <alignment horizontal="left"/>
    </xf>
    <xf numFmtId="0" fontId="64" fillId="2" borderId="0" xfId="0" applyNumberFormat="1" applyFont="1" applyFill="1" applyBorder="1" applyProtection="1"/>
    <xf numFmtId="2" fontId="64" fillId="3" borderId="0" xfId="0" applyNumberFormat="1" applyFont="1" applyFill="1" applyBorder="1" applyProtection="1"/>
    <xf numFmtId="0" fontId="64" fillId="3" borderId="0" xfId="0" applyFont="1" applyFill="1" applyBorder="1" applyAlignment="1" applyProtection="1"/>
    <xf numFmtId="2" fontId="62" fillId="3" borderId="0" xfId="0" applyNumberFormat="1" applyFont="1" applyFill="1" applyBorder="1" applyAlignment="1" applyProtection="1">
      <alignment horizontal="center"/>
    </xf>
    <xf numFmtId="2" fontId="82" fillId="3" borderId="0" xfId="0" applyNumberFormat="1" applyFont="1" applyFill="1" applyBorder="1" applyAlignment="1" applyProtection="1">
      <alignment horizontal="center"/>
    </xf>
    <xf numFmtId="175" fontId="76" fillId="3" borderId="6" xfId="0" applyNumberFormat="1" applyFont="1" applyFill="1" applyBorder="1" applyAlignment="1" applyProtection="1">
      <alignment horizontal="center"/>
    </xf>
    <xf numFmtId="2" fontId="74" fillId="3" borderId="4" xfId="0" applyNumberFormat="1" applyFont="1" applyFill="1" applyBorder="1" applyProtection="1"/>
    <xf numFmtId="2" fontId="64" fillId="3" borderId="4" xfId="0" applyNumberFormat="1" applyFont="1" applyFill="1" applyBorder="1" applyProtection="1"/>
    <xf numFmtId="2" fontId="64" fillId="3" borderId="29" xfId="0" applyNumberFormat="1" applyFont="1" applyFill="1" applyBorder="1" applyProtection="1"/>
    <xf numFmtId="0" fontId="64" fillId="2" borderId="4" xfId="0" applyFont="1" applyFill="1" applyBorder="1" applyAlignment="1" applyProtection="1">
      <alignment horizontal="center"/>
    </xf>
    <xf numFmtId="2" fontId="62" fillId="3" borderId="6" xfId="0" applyNumberFormat="1" applyFont="1" applyFill="1" applyBorder="1" applyAlignment="1" applyProtection="1">
      <alignment horizontal="center"/>
    </xf>
    <xf numFmtId="2" fontId="62" fillId="3" borderId="30" xfId="0" applyNumberFormat="1" applyFont="1" applyFill="1" applyBorder="1" applyAlignment="1" applyProtection="1">
      <alignment horizontal="center"/>
    </xf>
    <xf numFmtId="2" fontId="64" fillId="3" borderId="0" xfId="0" applyNumberFormat="1" applyFont="1" applyFill="1" applyBorder="1" applyAlignment="1" applyProtection="1">
      <alignment horizontal="center"/>
    </xf>
    <xf numFmtId="0" fontId="82" fillId="3" borderId="6" xfId="0" applyFont="1" applyFill="1" applyBorder="1" applyAlignment="1" applyProtection="1">
      <alignment horizontal="center"/>
    </xf>
    <xf numFmtId="2" fontId="82" fillId="3" borderId="6" xfId="0" applyNumberFormat="1" applyFont="1" applyFill="1" applyBorder="1" applyAlignment="1" applyProtection="1">
      <alignment horizontal="center"/>
    </xf>
    <xf numFmtId="2" fontId="82" fillId="3" borderId="30" xfId="0" applyNumberFormat="1" applyFont="1" applyFill="1" applyBorder="1" applyAlignment="1" applyProtection="1">
      <alignment horizontal="center"/>
    </xf>
    <xf numFmtId="175" fontId="82" fillId="3" borderId="0" xfId="1" applyNumberFormat="1" applyFont="1" applyFill="1" applyBorder="1" applyAlignment="1" applyProtection="1">
      <alignment horizontal="center"/>
    </xf>
    <xf numFmtId="175" fontId="64" fillId="3" borderId="0" xfId="1" applyNumberFormat="1" applyFont="1" applyFill="1" applyBorder="1" applyAlignment="1" applyProtection="1">
      <alignment horizontal="center"/>
    </xf>
    <xf numFmtId="170" fontId="64" fillId="3" borderId="0" xfId="0" applyNumberFormat="1" applyFont="1" applyFill="1" applyBorder="1" applyProtection="1"/>
    <xf numFmtId="171" fontId="83" fillId="3" borderId="0" xfId="0" applyNumberFormat="1" applyFont="1" applyFill="1" applyBorder="1" applyProtection="1"/>
    <xf numFmtId="0" fontId="83" fillId="3" borderId="0" xfId="0" applyFont="1" applyFill="1" applyBorder="1" applyProtection="1"/>
    <xf numFmtId="2" fontId="83" fillId="3" borderId="0" xfId="0" applyNumberFormat="1" applyFont="1" applyFill="1" applyBorder="1" applyProtection="1"/>
    <xf numFmtId="0" fontId="83" fillId="3" borderId="0" xfId="0" applyNumberFormat="1" applyFont="1" applyFill="1" applyBorder="1" applyProtection="1"/>
    <xf numFmtId="174" fontId="83" fillId="3" borderId="0" xfId="0" applyNumberFormat="1" applyFont="1" applyFill="1" applyBorder="1" applyAlignment="1" applyProtection="1">
      <alignment horizontal="center"/>
    </xf>
    <xf numFmtId="0" fontId="83" fillId="3" borderId="0" xfId="0" applyNumberFormat="1" applyFont="1" applyFill="1" applyBorder="1" applyAlignment="1" applyProtection="1">
      <alignment horizontal="center"/>
    </xf>
    <xf numFmtId="174" fontId="83" fillId="3" borderId="0" xfId="0" applyNumberFormat="1" applyFont="1" applyFill="1" applyBorder="1" applyProtection="1"/>
    <xf numFmtId="1" fontId="83" fillId="3" borderId="0" xfId="0" applyNumberFormat="1" applyFont="1" applyFill="1" applyBorder="1" applyProtection="1"/>
    <xf numFmtId="171" fontId="82" fillId="3" borderId="26" xfId="0" applyNumberFormat="1" applyFont="1" applyFill="1" applyBorder="1" applyAlignment="1" applyProtection="1">
      <alignment horizontal="center"/>
    </xf>
    <xf numFmtId="0" fontId="64" fillId="3" borderId="26" xfId="0" applyFont="1" applyFill="1" applyBorder="1" applyProtection="1"/>
    <xf numFmtId="171" fontId="64" fillId="3" borderId="26" xfId="0" applyNumberFormat="1" applyFont="1" applyFill="1" applyBorder="1" applyAlignment="1" applyProtection="1">
      <alignment horizontal="center"/>
    </xf>
    <xf numFmtId="9" fontId="64" fillId="3" borderId="26" xfId="0" applyNumberFormat="1" applyFont="1" applyFill="1" applyBorder="1" applyAlignment="1" applyProtection="1">
      <alignment horizontal="center"/>
    </xf>
    <xf numFmtId="44" fontId="64" fillId="3" borderId="0" xfId="1" applyNumberFormat="1" applyFont="1" applyFill="1" applyBorder="1" applyProtection="1"/>
    <xf numFmtId="44" fontId="64" fillId="3" borderId="0" xfId="1" applyNumberFormat="1" applyFont="1" applyFill="1" applyBorder="1" applyAlignment="1" applyProtection="1">
      <alignment horizontal="center"/>
    </xf>
    <xf numFmtId="172" fontId="64" fillId="3" borderId="0" xfId="0" applyNumberFormat="1" applyFont="1" applyFill="1" applyBorder="1" applyProtection="1"/>
    <xf numFmtId="42" fontId="64" fillId="3" borderId="0" xfId="0" applyNumberFormat="1" applyFont="1" applyFill="1" applyBorder="1" applyProtection="1"/>
    <xf numFmtId="171" fontId="62" fillId="3" borderId="26" xfId="0" applyNumberFormat="1" applyFont="1" applyFill="1" applyBorder="1" applyProtection="1"/>
    <xf numFmtId="0" fontId="64" fillId="3" borderId="26" xfId="0" applyNumberFormat="1" applyFont="1" applyFill="1" applyBorder="1" applyProtection="1"/>
    <xf numFmtId="0" fontId="62" fillId="3" borderId="0" xfId="0" applyNumberFormat="1" applyFont="1" applyFill="1" applyBorder="1" applyProtection="1"/>
    <xf numFmtId="171" fontId="62" fillId="3" borderId="32" xfId="0" applyNumberFormat="1" applyFont="1" applyFill="1" applyBorder="1" applyProtection="1"/>
    <xf numFmtId="0" fontId="64" fillId="3" borderId="32" xfId="0" applyNumberFormat="1" applyFont="1" applyFill="1" applyBorder="1" applyProtection="1"/>
    <xf numFmtId="171" fontId="62" fillId="3" borderId="0" xfId="0" applyNumberFormat="1" applyFont="1" applyFill="1" applyBorder="1" applyProtection="1"/>
    <xf numFmtId="0" fontId="62" fillId="3" borderId="0" xfId="0" quotePrefix="1" applyFont="1" applyFill="1" applyBorder="1" applyAlignment="1" applyProtection="1">
      <alignment horizontal="right"/>
    </xf>
    <xf numFmtId="2" fontId="62" fillId="3" borderId="0" xfId="0" quotePrefix="1" applyNumberFormat="1" applyFont="1" applyFill="1" applyBorder="1" applyAlignment="1" applyProtection="1">
      <alignment horizontal="right"/>
    </xf>
    <xf numFmtId="171" fontId="64" fillId="3" borderId="0" xfId="0" applyNumberFormat="1" applyFont="1" applyFill="1" applyBorder="1" applyAlignment="1" applyProtection="1">
      <alignment horizontal="center"/>
    </xf>
    <xf numFmtId="171" fontId="62" fillId="3" borderId="8" xfId="0" applyNumberFormat="1" applyFont="1" applyFill="1" applyBorder="1" applyProtection="1"/>
    <xf numFmtId="0" fontId="64" fillId="3" borderId="25" xfId="0" applyNumberFormat="1" applyFont="1" applyFill="1" applyBorder="1" applyProtection="1"/>
    <xf numFmtId="44" fontId="64" fillId="3" borderId="0" xfId="0" applyNumberFormat="1" applyFont="1" applyFill="1" applyBorder="1" applyProtection="1"/>
    <xf numFmtId="9" fontId="64" fillId="3" borderId="0" xfId="0" applyNumberFormat="1" applyFont="1" applyFill="1" applyBorder="1" applyProtection="1"/>
    <xf numFmtId="42" fontId="64" fillId="3" borderId="0" xfId="0" applyNumberFormat="1" applyFont="1" applyFill="1" applyBorder="1" applyAlignment="1" applyProtection="1">
      <alignment horizontal="center"/>
    </xf>
    <xf numFmtId="2" fontId="83" fillId="3" borderId="4" xfId="0" applyNumberFormat="1" applyFont="1" applyFill="1" applyBorder="1" applyProtection="1"/>
    <xf numFmtId="2" fontId="64" fillId="3" borderId="30" xfId="0" applyNumberFormat="1" applyFont="1" applyFill="1" applyBorder="1" applyAlignment="1" applyProtection="1">
      <alignment horizontal="center"/>
    </xf>
    <xf numFmtId="2" fontId="62" fillId="3" borderId="30" xfId="0" applyNumberFormat="1" applyFont="1" applyFill="1" applyBorder="1" applyProtection="1"/>
    <xf numFmtId="2" fontId="62" fillId="3" borderId="31" xfId="0" applyNumberFormat="1" applyFont="1" applyFill="1" applyBorder="1" applyProtection="1"/>
    <xf numFmtId="2" fontId="62" fillId="3" borderId="4" xfId="0" applyNumberFormat="1" applyFont="1" applyFill="1" applyBorder="1" applyProtection="1"/>
    <xf numFmtId="2" fontId="64" fillId="3" borderId="4" xfId="0" applyNumberFormat="1" applyFont="1" applyFill="1" applyBorder="1" applyAlignment="1" applyProtection="1">
      <alignment horizontal="center"/>
    </xf>
    <xf numFmtId="2" fontId="64" fillId="3" borderId="26" xfId="0" applyNumberFormat="1" applyFont="1" applyFill="1" applyBorder="1" applyAlignment="1" applyProtection="1">
      <alignment horizontal="center"/>
    </xf>
    <xf numFmtId="2" fontId="62" fillId="3" borderId="26" xfId="0" applyNumberFormat="1" applyFont="1" applyFill="1" applyBorder="1" applyProtection="1"/>
    <xf numFmtId="2" fontId="62" fillId="3" borderId="24" xfId="0" applyNumberFormat="1" applyFont="1" applyFill="1" applyBorder="1" applyProtection="1"/>
    <xf numFmtId="2" fontId="62" fillId="3" borderId="32" xfId="0" applyNumberFormat="1" applyFont="1" applyFill="1" applyBorder="1" applyProtection="1"/>
    <xf numFmtId="2" fontId="62" fillId="3" borderId="0" xfId="0" applyNumberFormat="1" applyFont="1" applyFill="1" applyBorder="1" applyProtection="1"/>
    <xf numFmtId="2" fontId="62" fillId="3" borderId="8" xfId="0" applyNumberFormat="1" applyFont="1" applyFill="1" applyBorder="1" applyProtection="1"/>
    <xf numFmtId="171" fontId="6" fillId="7" borderId="6" xfId="0" applyNumberFormat="1" applyFont="1" applyFill="1" applyBorder="1" applyAlignment="1" applyProtection="1">
      <alignment horizontal="center"/>
    </xf>
    <xf numFmtId="174" fontId="12" fillId="8" borderId="6" xfId="0" applyNumberFormat="1" applyFont="1" applyFill="1" applyBorder="1" applyAlignment="1" applyProtection="1">
      <alignment horizontal="center"/>
    </xf>
    <xf numFmtId="171" fontId="12" fillId="8" borderId="6" xfId="0" applyNumberFormat="1" applyFont="1" applyFill="1" applyBorder="1" applyProtection="1"/>
    <xf numFmtId="42" fontId="62" fillId="3" borderId="0" xfId="0" applyNumberFormat="1" applyFont="1" applyFill="1" applyBorder="1" applyProtection="1"/>
    <xf numFmtId="175" fontId="2" fillId="8" borderId="6" xfId="1" applyNumberFormat="1" applyFont="1" applyFill="1" applyBorder="1" applyAlignment="1" applyProtection="1">
      <alignment horizontal="center"/>
      <protection locked="0"/>
    </xf>
    <xf numFmtId="0" fontId="84" fillId="2" borderId="0" xfId="0" applyFont="1" applyFill="1" applyBorder="1" applyAlignment="1" applyProtection="1">
      <alignment horizontal="center"/>
    </xf>
    <xf numFmtId="0" fontId="85" fillId="2" borderId="0" xfId="0" applyFont="1" applyFill="1" applyBorder="1" applyAlignment="1" applyProtection="1">
      <alignment horizontal="center"/>
    </xf>
    <xf numFmtId="0" fontId="86" fillId="2" borderId="0" xfId="0" applyFont="1" applyFill="1" applyBorder="1" applyAlignment="1" applyProtection="1">
      <alignment horizontal="center"/>
    </xf>
    <xf numFmtId="0" fontId="58" fillId="3" borderId="7" xfId="0" applyFont="1" applyFill="1" applyBorder="1" applyAlignment="1" applyProtection="1">
      <alignment horizontal="center"/>
    </xf>
    <xf numFmtId="175" fontId="57" fillId="3" borderId="6" xfId="0" applyNumberFormat="1" applyFont="1" applyFill="1" applyBorder="1" applyAlignment="1" applyProtection="1">
      <alignment horizontal="center"/>
    </xf>
    <xf numFmtId="175" fontId="2" fillId="3" borderId="6" xfId="0" applyNumberFormat="1" applyFont="1" applyFill="1" applyBorder="1" applyAlignment="1" applyProtection="1">
      <alignment horizontal="center"/>
    </xf>
    <xf numFmtId="175" fontId="8" fillId="3" borderId="8" xfId="0" applyNumberFormat="1" applyFont="1" applyFill="1" applyBorder="1" applyAlignment="1" applyProtection="1">
      <alignment horizontal="center"/>
    </xf>
    <xf numFmtId="175" fontId="8" fillId="2" borderId="0" xfId="0" applyNumberFormat="1" applyFont="1" applyFill="1" applyBorder="1" applyAlignment="1" applyProtection="1">
      <alignment horizontal="center"/>
    </xf>
    <xf numFmtId="175" fontId="2" fillId="2" borderId="10" xfId="1" applyNumberFormat="1" applyFont="1" applyFill="1" applyBorder="1" applyAlignment="1" applyProtection="1">
      <alignment horizontal="center"/>
    </xf>
    <xf numFmtId="175" fontId="2" fillId="3" borderId="0" xfId="1" applyNumberFormat="1" applyFont="1" applyFill="1" applyBorder="1" applyAlignment="1" applyProtection="1">
      <alignment horizontal="center"/>
    </xf>
    <xf numFmtId="0" fontId="5" fillId="2" borderId="0" xfId="0" applyFont="1" applyFill="1" applyBorder="1" applyAlignment="1" applyProtection="1">
      <alignment horizontal="center"/>
    </xf>
    <xf numFmtId="175" fontId="6" fillId="2" borderId="2" xfId="0" applyNumberFormat="1" applyFont="1" applyFill="1" applyBorder="1" applyAlignment="1" applyProtection="1">
      <alignment horizontal="center"/>
    </xf>
    <xf numFmtId="175" fontId="6" fillId="2" borderId="0" xfId="0" applyNumberFormat="1" applyFont="1" applyFill="1" applyBorder="1" applyAlignment="1" applyProtection="1">
      <alignment horizontal="center"/>
    </xf>
    <xf numFmtId="171" fontId="68" fillId="2" borderId="0" xfId="0" applyNumberFormat="1" applyFont="1" applyFill="1" applyBorder="1" applyAlignment="1" applyProtection="1">
      <alignment horizontal="center"/>
    </xf>
    <xf numFmtId="175" fontId="68" fillId="2" borderId="0" xfId="0" applyNumberFormat="1" applyFont="1" applyFill="1" applyBorder="1" applyAlignment="1" applyProtection="1">
      <alignment horizontal="center"/>
    </xf>
    <xf numFmtId="171" fontId="28" fillId="2" borderId="0" xfId="0" applyNumberFormat="1" applyFont="1" applyFill="1" applyBorder="1" applyAlignment="1" applyProtection="1">
      <alignment horizontal="center"/>
    </xf>
    <xf numFmtId="175" fontId="28" fillId="2" borderId="0" xfId="0" applyNumberFormat="1" applyFont="1" applyFill="1" applyBorder="1" applyAlignment="1" applyProtection="1">
      <alignment horizontal="center"/>
    </xf>
    <xf numFmtId="171" fontId="74" fillId="2" borderId="0" xfId="0" applyNumberFormat="1" applyFont="1" applyFill="1" applyBorder="1" applyAlignment="1" applyProtection="1">
      <alignment horizontal="center"/>
    </xf>
    <xf numFmtId="175" fontId="74" fillId="2" borderId="0" xfId="0" applyNumberFormat="1" applyFont="1" applyFill="1" applyBorder="1" applyAlignment="1" applyProtection="1">
      <alignment horizontal="center"/>
    </xf>
    <xf numFmtId="171" fontId="64" fillId="2" borderId="0" xfId="0" applyNumberFormat="1" applyFont="1" applyFill="1" applyBorder="1" applyAlignment="1" applyProtection="1">
      <alignment horizontal="center"/>
    </xf>
    <xf numFmtId="175" fontId="64" fillId="2" borderId="0" xfId="0" applyNumberFormat="1" applyFont="1" applyFill="1" applyBorder="1" applyAlignment="1" applyProtection="1">
      <alignment horizontal="center"/>
    </xf>
    <xf numFmtId="171" fontId="64" fillId="3" borderId="7" xfId="0" applyNumberFormat="1" applyFont="1" applyFill="1" applyBorder="1" applyAlignment="1" applyProtection="1">
      <alignment horizontal="center"/>
    </xf>
    <xf numFmtId="175" fontId="64" fillId="3" borderId="7" xfId="0" applyNumberFormat="1" applyFont="1" applyFill="1" applyBorder="1" applyAlignment="1" applyProtection="1">
      <alignment horizontal="center"/>
    </xf>
    <xf numFmtId="0" fontId="59" fillId="3" borderId="6" xfId="0" applyFont="1" applyFill="1" applyBorder="1" applyAlignment="1" applyProtection="1">
      <alignment horizontal="center"/>
    </xf>
    <xf numFmtId="0" fontId="6" fillId="7" borderId="6" xfId="1" applyNumberFormat="1" applyFont="1" applyFill="1" applyBorder="1" applyAlignment="1" applyProtection="1">
      <alignment horizontal="center"/>
    </xf>
    <xf numFmtId="175" fontId="12" fillId="7" borderId="6" xfId="1" applyNumberFormat="1" applyFont="1" applyFill="1" applyBorder="1" applyAlignment="1" applyProtection="1">
      <alignment horizontal="center"/>
    </xf>
    <xf numFmtId="0" fontId="12" fillId="8" borderId="6" xfId="0" applyNumberFormat="1" applyFont="1" applyFill="1" applyBorder="1" applyAlignment="1" applyProtection="1">
      <alignment horizontal="center"/>
    </xf>
    <xf numFmtId="171" fontId="12" fillId="8" borderId="6" xfId="0" applyNumberFormat="1" applyFont="1" applyFill="1" applyBorder="1" applyAlignment="1" applyProtection="1">
      <alignment horizontal="center"/>
    </xf>
    <xf numFmtId="175" fontId="12" fillId="8" borderId="6" xfId="0" applyNumberFormat="1" applyFont="1" applyFill="1" applyBorder="1" applyAlignment="1" applyProtection="1">
      <alignment horizontal="center"/>
    </xf>
    <xf numFmtId="175" fontId="6" fillId="3" borderId="7" xfId="0" applyNumberFormat="1" applyFont="1" applyFill="1" applyBorder="1" applyAlignment="1" applyProtection="1">
      <alignment horizontal="center"/>
    </xf>
    <xf numFmtId="171" fontId="12" fillId="5" borderId="6" xfId="0" applyNumberFormat="1" applyFont="1" applyFill="1" applyBorder="1" applyAlignment="1" applyProtection="1">
      <alignment horizontal="center"/>
    </xf>
    <xf numFmtId="1" fontId="12" fillId="8" borderId="6" xfId="0" applyNumberFormat="1" applyFont="1" applyFill="1" applyBorder="1" applyAlignment="1" applyProtection="1">
      <alignment horizontal="center"/>
    </xf>
    <xf numFmtId="2" fontId="12" fillId="8" borderId="6" xfId="0" applyNumberFormat="1" applyFont="1" applyFill="1" applyBorder="1" applyAlignment="1" applyProtection="1">
      <alignment horizontal="center"/>
    </xf>
    <xf numFmtId="0" fontId="6" fillId="7" borderId="6" xfId="2" applyNumberFormat="1" applyFont="1" applyFill="1" applyBorder="1" applyAlignment="1" applyProtection="1">
      <alignment horizontal="center"/>
      <protection locked="0"/>
    </xf>
    <xf numFmtId="2" fontId="6" fillId="7" borderId="6" xfId="0" applyNumberFormat="1" applyFont="1" applyFill="1" applyBorder="1" applyAlignment="1" applyProtection="1">
      <alignment horizontal="center"/>
    </xf>
    <xf numFmtId="0" fontId="2" fillId="2" borderId="2" xfId="0" applyFont="1" applyFill="1" applyBorder="1" applyAlignment="1" applyProtection="1">
      <alignment horizontal="left"/>
    </xf>
    <xf numFmtId="173" fontId="2" fillId="2" borderId="2" xfId="0" applyNumberFormat="1" applyFont="1" applyFill="1" applyBorder="1" applyAlignment="1" applyProtection="1">
      <alignment horizontal="left"/>
    </xf>
    <xf numFmtId="0" fontId="2" fillId="2" borderId="2" xfId="0" applyNumberFormat="1" applyFont="1" applyFill="1" applyBorder="1" applyProtection="1"/>
    <xf numFmtId="174" fontId="2" fillId="2" borderId="2" xfId="0" applyNumberFormat="1" applyFont="1" applyFill="1" applyBorder="1" applyAlignment="1" applyProtection="1">
      <alignment horizontal="center"/>
    </xf>
    <xf numFmtId="0" fontId="2" fillId="2" borderId="2" xfId="0" applyNumberFormat="1" applyFont="1" applyFill="1" applyBorder="1" applyAlignment="1" applyProtection="1">
      <alignment horizontal="center"/>
    </xf>
    <xf numFmtId="2" fontId="2" fillId="2" borderId="2" xfId="0" applyNumberFormat="1" applyFont="1" applyFill="1" applyBorder="1" applyAlignment="1" applyProtection="1">
      <alignment horizontal="center"/>
    </xf>
    <xf numFmtId="171" fontId="2" fillId="2" borderId="2" xfId="0" applyNumberFormat="1" applyFont="1" applyFill="1" applyBorder="1" applyAlignment="1" applyProtection="1">
      <alignment horizontal="center"/>
    </xf>
    <xf numFmtId="2" fontId="58" fillId="3" borderId="0" xfId="0" applyNumberFormat="1" applyFont="1" applyFill="1" applyBorder="1" applyProtection="1"/>
    <xf numFmtId="0" fontId="58" fillId="3" borderId="0" xfId="0" applyFont="1" applyFill="1" applyBorder="1" applyAlignment="1" applyProtection="1">
      <alignment horizontal="left"/>
    </xf>
    <xf numFmtId="1" fontId="58" fillId="3" borderId="0" xfId="0" applyNumberFormat="1" applyFont="1" applyFill="1" applyBorder="1" applyAlignment="1" applyProtection="1">
      <alignment horizontal="center"/>
    </xf>
    <xf numFmtId="170" fontId="2" fillId="3" borderId="0" xfId="0" applyNumberFormat="1" applyFont="1" applyFill="1" applyBorder="1" applyProtection="1"/>
    <xf numFmtId="0" fontId="2" fillId="2" borderId="0" xfId="0" applyFont="1" applyFill="1" applyBorder="1" applyAlignment="1" applyProtection="1">
      <alignment horizontal="left"/>
    </xf>
    <xf numFmtId="173" fontId="2" fillId="2" borderId="0" xfId="0" applyNumberFormat="1" applyFont="1" applyFill="1" applyBorder="1" applyAlignment="1" applyProtection="1">
      <alignment horizontal="left"/>
    </xf>
    <xf numFmtId="0" fontId="2" fillId="2" borderId="0" xfId="0" applyNumberFormat="1" applyFont="1" applyFill="1" applyBorder="1" applyProtection="1"/>
    <xf numFmtId="174" fontId="2" fillId="2" borderId="0" xfId="0" applyNumberFormat="1" applyFont="1" applyFill="1" applyBorder="1" applyAlignment="1" applyProtection="1">
      <alignment horizontal="center"/>
    </xf>
    <xf numFmtId="0" fontId="2" fillId="2" borderId="0" xfId="0" applyNumberFormat="1" applyFont="1" applyFill="1" applyBorder="1" applyAlignment="1" applyProtection="1">
      <alignment horizontal="center"/>
    </xf>
    <xf numFmtId="2" fontId="2" fillId="2" borderId="0" xfId="0" applyNumberFormat="1" applyFont="1" applyFill="1" applyBorder="1" applyAlignment="1" applyProtection="1">
      <alignment horizontal="center"/>
    </xf>
    <xf numFmtId="171" fontId="2" fillId="2" borderId="0" xfId="0" applyNumberFormat="1" applyFont="1" applyFill="1" applyBorder="1" applyAlignment="1" applyProtection="1">
      <alignment horizontal="center"/>
    </xf>
    <xf numFmtId="0" fontId="84" fillId="3" borderId="0" xfId="0" applyFont="1" applyFill="1" applyBorder="1" applyProtection="1"/>
    <xf numFmtId="0" fontId="88"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84" fillId="2" borderId="0" xfId="0" applyFont="1" applyFill="1" applyBorder="1" applyProtection="1"/>
    <xf numFmtId="173" fontId="84" fillId="2" borderId="0" xfId="0" applyNumberFormat="1" applyFont="1" applyFill="1" applyBorder="1" applyProtection="1"/>
    <xf numFmtId="0" fontId="84" fillId="2" borderId="0" xfId="0" applyNumberFormat="1" applyFont="1" applyFill="1" applyBorder="1" applyProtection="1"/>
    <xf numFmtId="174" fontId="84" fillId="2" borderId="0" xfId="0" applyNumberFormat="1" applyFont="1" applyFill="1" applyBorder="1" applyAlignment="1" applyProtection="1">
      <alignment horizontal="center"/>
    </xf>
    <xf numFmtId="0" fontId="84" fillId="2" borderId="0" xfId="0" applyNumberFormat="1" applyFont="1" applyFill="1" applyBorder="1" applyAlignment="1" applyProtection="1">
      <alignment horizontal="center"/>
    </xf>
    <xf numFmtId="2" fontId="84" fillId="2" borderId="0" xfId="0" applyNumberFormat="1" applyFont="1" applyFill="1" applyBorder="1" applyAlignment="1" applyProtection="1">
      <alignment horizontal="center"/>
    </xf>
    <xf numFmtId="171" fontId="84" fillId="2" borderId="0" xfId="0" applyNumberFormat="1" applyFont="1" applyFill="1" applyBorder="1" applyAlignment="1" applyProtection="1">
      <alignment horizontal="center"/>
    </xf>
    <xf numFmtId="0" fontId="84" fillId="2" borderId="5" xfId="0" applyFont="1" applyFill="1" applyBorder="1" applyProtection="1"/>
    <xf numFmtId="0" fontId="89" fillId="3" borderId="0" xfId="0" applyFont="1" applyFill="1" applyBorder="1" applyProtection="1"/>
    <xf numFmtId="2" fontId="89" fillId="3" borderId="0" xfId="0" applyNumberFormat="1" applyFont="1" applyFill="1" applyBorder="1" applyProtection="1"/>
    <xf numFmtId="0" fontId="89" fillId="3" borderId="0" xfId="0" applyFont="1" applyFill="1" applyBorder="1" applyAlignment="1" applyProtection="1"/>
    <xf numFmtId="0" fontId="89" fillId="3" borderId="0" xfId="0" applyFont="1" applyFill="1" applyBorder="1" applyAlignment="1" applyProtection="1">
      <alignment horizontal="center"/>
    </xf>
    <xf numFmtId="1" fontId="89" fillId="3" borderId="0" xfId="0" applyNumberFormat="1" applyFont="1" applyFill="1" applyBorder="1" applyAlignment="1" applyProtection="1">
      <alignment horizontal="center"/>
    </xf>
    <xf numFmtId="0" fontId="89" fillId="3" borderId="0" xfId="0" applyNumberFormat="1" applyFont="1" applyFill="1" applyBorder="1" applyProtection="1"/>
    <xf numFmtId="174" fontId="89" fillId="3" borderId="0" xfId="0" applyNumberFormat="1" applyFont="1" applyFill="1" applyBorder="1" applyAlignment="1" applyProtection="1">
      <alignment horizontal="center"/>
    </xf>
    <xf numFmtId="0" fontId="84" fillId="3" borderId="0" xfId="0" applyNumberFormat="1" applyFont="1" applyFill="1" applyBorder="1" applyAlignment="1" applyProtection="1">
      <alignment horizontal="center"/>
    </xf>
    <xf numFmtId="174" fontId="84" fillId="3" borderId="0" xfId="0" applyNumberFormat="1" applyFont="1" applyFill="1" applyBorder="1" applyProtection="1"/>
    <xf numFmtId="1" fontId="84" fillId="3" borderId="0" xfId="0" applyNumberFormat="1" applyFont="1" applyFill="1" applyBorder="1" applyProtection="1"/>
    <xf numFmtId="174" fontId="84" fillId="3" borderId="0" xfId="0" applyNumberFormat="1" applyFont="1" applyFill="1" applyBorder="1" applyAlignment="1" applyProtection="1">
      <alignment horizontal="center"/>
    </xf>
    <xf numFmtId="0" fontId="85" fillId="3" borderId="0" xfId="0" applyFont="1" applyFill="1" applyBorder="1" applyProtection="1"/>
    <xf numFmtId="0" fontId="90"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85" fillId="2" borderId="0" xfId="0" applyFont="1" applyFill="1" applyBorder="1" applyProtection="1"/>
    <xf numFmtId="173" fontId="85" fillId="2" borderId="0" xfId="0" applyNumberFormat="1" applyFont="1" applyFill="1" applyBorder="1" applyProtection="1"/>
    <xf numFmtId="0" fontId="85" fillId="2" borderId="0" xfId="0" applyNumberFormat="1" applyFont="1" applyFill="1" applyBorder="1" applyProtection="1"/>
    <xf numFmtId="174" fontId="85" fillId="2" borderId="0" xfId="0" applyNumberFormat="1" applyFont="1" applyFill="1" applyBorder="1" applyAlignment="1" applyProtection="1">
      <alignment horizontal="center"/>
    </xf>
    <xf numFmtId="0" fontId="85" fillId="2" borderId="0" xfId="0" applyNumberFormat="1" applyFont="1" applyFill="1" applyBorder="1" applyAlignment="1" applyProtection="1">
      <alignment horizontal="center"/>
    </xf>
    <xf numFmtId="2" fontId="85" fillId="2" borderId="0" xfId="0" applyNumberFormat="1" applyFont="1" applyFill="1" applyBorder="1" applyAlignment="1" applyProtection="1">
      <alignment horizontal="center"/>
    </xf>
    <xf numFmtId="171" fontId="85" fillId="2" borderId="0" xfId="0" applyNumberFormat="1" applyFont="1" applyFill="1" applyBorder="1" applyAlignment="1" applyProtection="1">
      <alignment horizontal="center"/>
    </xf>
    <xf numFmtId="0" fontId="85" fillId="2" borderId="5" xfId="0" applyFont="1" applyFill="1" applyBorder="1" applyProtection="1"/>
    <xf numFmtId="0" fontId="85" fillId="3" borderId="0" xfId="0" applyNumberFormat="1" applyFont="1" applyFill="1" applyBorder="1" applyAlignment="1" applyProtection="1">
      <alignment horizontal="center"/>
    </xf>
    <xf numFmtId="174" fontId="85" fillId="3" borderId="0" xfId="0" applyNumberFormat="1" applyFont="1" applyFill="1" applyBorder="1" applyProtection="1"/>
    <xf numFmtId="1" fontId="85" fillId="3" borderId="0" xfId="0" applyNumberFormat="1" applyFont="1" applyFill="1" applyBorder="1" applyProtection="1"/>
    <xf numFmtId="174" fontId="85" fillId="3" borderId="0" xfId="0" applyNumberFormat="1" applyFont="1" applyFill="1" applyBorder="1" applyAlignment="1" applyProtection="1">
      <alignment horizontal="center"/>
    </xf>
    <xf numFmtId="0" fontId="58" fillId="3" borderId="0" xfId="0" applyNumberFormat="1" applyFont="1" applyFill="1" applyBorder="1" applyProtection="1"/>
    <xf numFmtId="174" fontId="58" fillId="3" borderId="0" xfId="0" applyNumberFormat="1" applyFont="1" applyFill="1" applyBorder="1" applyAlignment="1" applyProtection="1">
      <alignment horizontal="center"/>
    </xf>
    <xf numFmtId="0" fontId="2" fillId="3" borderId="0" xfId="0" applyNumberFormat="1" applyFont="1" applyFill="1" applyBorder="1" applyAlignment="1" applyProtection="1">
      <alignment horizontal="center"/>
    </xf>
    <xf numFmtId="174" fontId="2" fillId="3" borderId="0" xfId="0" applyNumberFormat="1" applyFont="1" applyFill="1" applyBorder="1" applyProtection="1"/>
    <xf numFmtId="1" fontId="2" fillId="3" borderId="0" xfId="0" applyNumberFormat="1" applyFont="1" applyFill="1" applyBorder="1" applyProtection="1"/>
    <xf numFmtId="174" fontId="2" fillId="3" borderId="0" xfId="0" applyNumberFormat="1" applyFont="1" applyFill="1" applyBorder="1" applyAlignment="1" applyProtection="1">
      <alignment horizontal="center"/>
    </xf>
    <xf numFmtId="0" fontId="86" fillId="3" borderId="0" xfId="0" applyFont="1" applyFill="1" applyBorder="1" applyProtection="1"/>
    <xf numFmtId="0" fontId="86" fillId="2" borderId="4" xfId="0" applyFont="1" applyFill="1" applyBorder="1" applyProtection="1"/>
    <xf numFmtId="0" fontId="58" fillId="2" borderId="0" xfId="0" applyFont="1" applyFill="1" applyBorder="1" applyAlignment="1" applyProtection="1">
      <alignment horizontal="left"/>
    </xf>
    <xf numFmtId="49" fontId="59" fillId="2" borderId="0" xfId="0" applyNumberFormat="1" applyFont="1" applyFill="1" applyBorder="1" applyAlignment="1" applyProtection="1">
      <alignment horizontal="left"/>
    </xf>
    <xf numFmtId="0" fontId="91" fillId="2" borderId="0" xfId="0" applyFont="1" applyFill="1" applyBorder="1" applyAlignment="1" applyProtection="1">
      <alignment horizontal="left"/>
    </xf>
    <xf numFmtId="173" fontId="91" fillId="2" borderId="0" xfId="0" applyNumberFormat="1" applyFont="1" applyFill="1" applyBorder="1" applyAlignment="1" applyProtection="1">
      <alignment horizontal="left"/>
    </xf>
    <xf numFmtId="0" fontId="86" fillId="2" borderId="0" xfId="0" applyNumberFormat="1" applyFont="1" applyFill="1" applyBorder="1" applyProtection="1"/>
    <xf numFmtId="174" fontId="86" fillId="2" borderId="0" xfId="0" applyNumberFormat="1" applyFont="1" applyFill="1" applyBorder="1" applyAlignment="1" applyProtection="1">
      <alignment horizontal="center"/>
    </xf>
    <xf numFmtId="0" fontId="86" fillId="2" borderId="0" xfId="0" applyFont="1" applyFill="1" applyBorder="1" applyProtection="1"/>
    <xf numFmtId="0" fontId="86" fillId="2" borderId="0" xfId="0" applyNumberFormat="1" applyFont="1" applyFill="1" applyBorder="1" applyAlignment="1" applyProtection="1">
      <alignment horizontal="center"/>
    </xf>
    <xf numFmtId="2" fontId="86" fillId="2" borderId="0" xfId="0" applyNumberFormat="1" applyFont="1" applyFill="1" applyBorder="1" applyAlignment="1" applyProtection="1">
      <alignment horizontal="center"/>
    </xf>
    <xf numFmtId="171" fontId="86" fillId="2" borderId="0" xfId="0" applyNumberFormat="1" applyFont="1" applyFill="1" applyBorder="1" applyAlignment="1" applyProtection="1">
      <alignment horizontal="center"/>
    </xf>
    <xf numFmtId="0" fontId="86" fillId="2" borderId="5" xfId="0" applyFont="1" applyFill="1" applyBorder="1" applyProtection="1"/>
    <xf numFmtId="2" fontId="86" fillId="3" borderId="0" xfId="0" applyNumberFormat="1" applyFont="1" applyFill="1" applyBorder="1" applyProtection="1"/>
    <xf numFmtId="0" fontId="91" fillId="3" borderId="0" xfId="0" applyFont="1" applyFill="1" applyBorder="1" applyAlignment="1" applyProtection="1">
      <alignment horizontal="left"/>
    </xf>
    <xf numFmtId="0" fontId="86" fillId="3" borderId="0" xfId="0" applyFont="1" applyFill="1" applyBorder="1" applyAlignment="1" applyProtection="1"/>
    <xf numFmtId="1" fontId="86" fillId="3" borderId="0" xfId="0" applyNumberFormat="1" applyFont="1" applyFill="1" applyBorder="1" applyAlignment="1" applyProtection="1">
      <alignment horizontal="center"/>
    </xf>
    <xf numFmtId="0" fontId="86" fillId="3" borderId="0" xfId="0" applyNumberFormat="1" applyFont="1" applyFill="1" applyBorder="1" applyProtection="1"/>
    <xf numFmtId="174" fontId="86" fillId="3" borderId="0" xfId="0" applyNumberFormat="1" applyFont="1" applyFill="1" applyBorder="1" applyAlignment="1" applyProtection="1">
      <alignment horizontal="center"/>
    </xf>
    <xf numFmtId="0" fontId="86" fillId="3" borderId="0" xfId="0" applyNumberFormat="1" applyFont="1" applyFill="1" applyBorder="1" applyAlignment="1" applyProtection="1">
      <alignment horizontal="center"/>
    </xf>
    <xf numFmtId="174" fontId="86" fillId="3" borderId="0" xfId="0" applyNumberFormat="1" applyFont="1" applyFill="1" applyBorder="1" applyProtection="1"/>
    <xf numFmtId="1" fontId="86" fillId="3" borderId="0" xfId="0" applyNumberFormat="1" applyFont="1" applyFill="1" applyBorder="1" applyProtection="1"/>
    <xf numFmtId="0" fontId="58" fillId="2" borderId="4" xfId="0" applyFont="1" applyFill="1" applyBorder="1" applyProtection="1"/>
    <xf numFmtId="176" fontId="59" fillId="2" borderId="0" xfId="0" applyNumberFormat="1" applyFont="1" applyFill="1" applyBorder="1" applyAlignment="1" applyProtection="1">
      <alignment horizontal="left"/>
    </xf>
    <xf numFmtId="0" fontId="65" fillId="2" borderId="0" xfId="0" applyFont="1" applyFill="1" applyBorder="1" applyAlignment="1" applyProtection="1">
      <alignment horizontal="left"/>
    </xf>
    <xf numFmtId="173" fontId="65" fillId="2" borderId="0" xfId="0" applyNumberFormat="1" applyFont="1" applyFill="1" applyBorder="1" applyAlignment="1" applyProtection="1">
      <alignment horizontal="left"/>
    </xf>
    <xf numFmtId="0" fontId="58" fillId="2" borderId="0" xfId="0" applyNumberFormat="1" applyFont="1" applyFill="1" applyBorder="1" applyProtection="1"/>
    <xf numFmtId="174" fontId="58" fillId="2" borderId="0" xfId="0" applyNumberFormat="1" applyFont="1" applyFill="1" applyBorder="1" applyAlignment="1" applyProtection="1">
      <alignment horizontal="center"/>
    </xf>
    <xf numFmtId="0" fontId="58" fillId="2" borderId="0" xfId="0" applyNumberFormat="1" applyFont="1" applyFill="1" applyBorder="1" applyAlignment="1" applyProtection="1">
      <alignment horizontal="center"/>
    </xf>
    <xf numFmtId="2" fontId="58" fillId="2" borderId="0" xfId="0" applyNumberFormat="1" applyFont="1" applyFill="1" applyBorder="1" applyAlignment="1" applyProtection="1">
      <alignment horizontal="center"/>
    </xf>
    <xf numFmtId="171" fontId="58" fillId="2" borderId="0" xfId="0" applyNumberFormat="1" applyFont="1" applyFill="1" applyBorder="1" applyAlignment="1" applyProtection="1">
      <alignment horizontal="center"/>
    </xf>
    <xf numFmtId="0" fontId="58" fillId="2" borderId="5" xfId="0" applyFont="1" applyFill="1" applyBorder="1" applyProtection="1"/>
    <xf numFmtId="0" fontId="65" fillId="3" borderId="0" xfId="0" applyFont="1" applyFill="1" applyBorder="1" applyAlignment="1" applyProtection="1">
      <alignment horizontal="left"/>
    </xf>
    <xf numFmtId="0" fontId="58" fillId="3" borderId="0" xfId="0" applyNumberFormat="1" applyFont="1" applyFill="1" applyBorder="1" applyAlignment="1" applyProtection="1">
      <alignment horizontal="center"/>
    </xf>
    <xf numFmtId="174" fontId="58" fillId="3" borderId="0" xfId="0" applyNumberFormat="1" applyFont="1" applyFill="1" applyBorder="1" applyProtection="1"/>
    <xf numFmtId="1" fontId="58" fillId="3" borderId="0" xfId="0" applyNumberFormat="1" applyFont="1" applyFill="1" applyBorder="1" applyProtection="1"/>
    <xf numFmtId="0" fontId="92" fillId="2" borderId="0" xfId="0" applyFont="1" applyFill="1" applyBorder="1" applyAlignment="1" applyProtection="1">
      <alignment horizontal="left"/>
    </xf>
    <xf numFmtId="0" fontId="63" fillId="2" borderId="0" xfId="0" applyFont="1" applyFill="1" applyBorder="1" applyAlignment="1" applyProtection="1">
      <alignment horizontal="left" indent="1"/>
    </xf>
    <xf numFmtId="0" fontId="58" fillId="3" borderId="22" xfId="0" applyFont="1" applyFill="1" applyBorder="1" applyProtection="1"/>
    <xf numFmtId="0" fontId="58" fillId="3" borderId="7" xfId="0" applyFont="1" applyFill="1" applyBorder="1" applyAlignment="1" applyProtection="1"/>
    <xf numFmtId="173" fontId="58" fillId="3" borderId="7" xfId="0" applyNumberFormat="1" applyFont="1" applyFill="1" applyBorder="1" applyAlignment="1" applyProtection="1">
      <alignment horizontal="center"/>
    </xf>
    <xf numFmtId="0" fontId="58" fillId="3" borderId="7" xfId="0" applyNumberFormat="1" applyFont="1" applyFill="1" applyBorder="1" applyAlignment="1" applyProtection="1">
      <alignment horizontal="center"/>
    </xf>
    <xf numFmtId="174" fontId="58" fillId="3" borderId="7" xfId="0" applyNumberFormat="1" applyFont="1" applyFill="1" applyBorder="1" applyAlignment="1" applyProtection="1">
      <alignment horizontal="center"/>
    </xf>
    <xf numFmtId="0" fontId="58" fillId="3" borderId="7" xfId="0" applyFont="1" applyFill="1" applyBorder="1" applyProtection="1"/>
    <xf numFmtId="2" fontId="58" fillId="3" borderId="7" xfId="0" applyNumberFormat="1" applyFont="1" applyFill="1" applyBorder="1" applyAlignment="1" applyProtection="1">
      <alignment horizontal="center"/>
    </xf>
    <xf numFmtId="171" fontId="58" fillId="3" borderId="7" xfId="0" applyNumberFormat="1" applyFont="1" applyFill="1" applyBorder="1" applyAlignment="1" applyProtection="1">
      <alignment horizontal="center"/>
    </xf>
    <xf numFmtId="175" fontId="58" fillId="3" borderId="7" xfId="0" applyNumberFormat="1" applyFont="1" applyFill="1" applyBorder="1" applyAlignment="1" applyProtection="1">
      <alignment horizontal="center"/>
    </xf>
    <xf numFmtId="2" fontId="58" fillId="2" borderId="33" xfId="0" applyNumberFormat="1" applyFont="1" applyFill="1" applyBorder="1" applyProtection="1"/>
    <xf numFmtId="2" fontId="58" fillId="3" borderId="22" xfId="0" applyNumberFormat="1" applyFont="1" applyFill="1" applyBorder="1" applyProtection="1"/>
    <xf numFmtId="0" fontId="58" fillId="2" borderId="4" xfId="0" applyFont="1" applyFill="1" applyBorder="1" applyAlignment="1" applyProtection="1">
      <alignment horizontal="left"/>
    </xf>
    <xf numFmtId="0" fontId="58" fillId="3" borderId="23" xfId="0" applyFont="1" applyFill="1" applyBorder="1" applyAlignment="1" applyProtection="1">
      <alignment horizontal="left"/>
    </xf>
    <xf numFmtId="0" fontId="93" fillId="3" borderId="6" xfId="0" applyFont="1" applyFill="1" applyBorder="1" applyAlignment="1" applyProtection="1">
      <alignment horizontal="left"/>
    </xf>
    <xf numFmtId="0" fontId="58" fillId="3" borderId="6" xfId="0" applyFont="1" applyFill="1" applyBorder="1" applyAlignment="1" applyProtection="1">
      <alignment horizontal="center"/>
    </xf>
    <xf numFmtId="2" fontId="58" fillId="3" borderId="6" xfId="0" applyNumberFormat="1" applyFont="1" applyFill="1" applyBorder="1" applyAlignment="1" applyProtection="1">
      <alignment horizontal="center"/>
    </xf>
    <xf numFmtId="2" fontId="59" fillId="2" borderId="33" xfId="0" applyNumberFormat="1" applyFont="1" applyFill="1" applyBorder="1" applyAlignment="1" applyProtection="1">
      <alignment horizontal="center"/>
    </xf>
    <xf numFmtId="2" fontId="59" fillId="3" borderId="23" xfId="0" applyNumberFormat="1" applyFont="1" applyFill="1" applyBorder="1" applyAlignment="1" applyProtection="1">
      <alignment horizontal="center"/>
    </xf>
    <xf numFmtId="2" fontId="59" fillId="3" borderId="0" xfId="0" applyNumberFormat="1" applyFont="1" applyFill="1" applyBorder="1" applyAlignment="1" applyProtection="1">
      <alignment horizontal="center"/>
    </xf>
    <xf numFmtId="175" fontId="58" fillId="3" borderId="0" xfId="0" applyNumberFormat="1" applyFont="1" applyFill="1" applyBorder="1" applyAlignment="1" applyProtection="1">
      <alignment horizontal="left"/>
    </xf>
    <xf numFmtId="0" fontId="58" fillId="3" borderId="23" xfId="0" applyFont="1" applyFill="1" applyBorder="1" applyAlignment="1" applyProtection="1">
      <alignment horizontal="center"/>
    </xf>
    <xf numFmtId="0" fontId="57" fillId="3" borderId="6" xfId="0" applyFont="1" applyFill="1" applyBorder="1" applyAlignment="1" applyProtection="1">
      <alignment horizontal="left"/>
    </xf>
    <xf numFmtId="0" fontId="57" fillId="3" borderId="6" xfId="0" applyNumberFormat="1" applyFont="1" applyFill="1" applyBorder="1" applyAlignment="1" applyProtection="1">
      <alignment horizontal="left"/>
    </xf>
    <xf numFmtId="173" fontId="57" fillId="3" borderId="6" xfId="0" applyNumberFormat="1" applyFont="1" applyFill="1" applyBorder="1" applyAlignment="1" applyProtection="1">
      <alignment horizontal="left"/>
    </xf>
    <xf numFmtId="174" fontId="57" fillId="3" borderId="6" xfId="0" applyNumberFormat="1" applyFont="1" applyFill="1" applyBorder="1" applyAlignment="1" applyProtection="1">
      <alignment horizontal="left"/>
    </xf>
    <xf numFmtId="2" fontId="65" fillId="3" borderId="6" xfId="0" applyNumberFormat="1" applyFont="1" applyFill="1" applyBorder="1" applyAlignment="1" applyProtection="1">
      <alignment horizontal="center"/>
    </xf>
    <xf numFmtId="171" fontId="57" fillId="3" borderId="6" xfId="0" applyNumberFormat="1" applyFont="1" applyFill="1" applyBorder="1" applyAlignment="1" applyProtection="1">
      <alignment horizontal="center"/>
    </xf>
    <xf numFmtId="0" fontId="65" fillId="3" borderId="0" xfId="0" applyFont="1" applyFill="1" applyBorder="1" applyAlignment="1" applyProtection="1">
      <alignment horizontal="center"/>
    </xf>
    <xf numFmtId="2" fontId="57" fillId="2" borderId="33" xfId="0" applyNumberFormat="1" applyFont="1" applyFill="1" applyBorder="1" applyAlignment="1" applyProtection="1">
      <alignment horizontal="center"/>
    </xf>
    <xf numFmtId="2" fontId="57" fillId="3" borderId="23" xfId="0" applyNumberFormat="1" applyFont="1" applyFill="1" applyBorder="1" applyAlignment="1" applyProtection="1">
      <alignment horizontal="center"/>
    </xf>
    <xf numFmtId="2" fontId="57" fillId="3" borderId="0" xfId="0" applyNumberFormat="1" applyFont="1" applyFill="1" applyBorder="1" applyAlignment="1" applyProtection="1">
      <alignment horizontal="center"/>
    </xf>
    <xf numFmtId="1" fontId="57" fillId="3" borderId="0" xfId="0" applyNumberFormat="1" applyFont="1" applyFill="1" applyBorder="1" applyAlignment="1" applyProtection="1">
      <alignment horizontal="center"/>
    </xf>
    <xf numFmtId="174" fontId="57" fillId="3" borderId="0" xfId="0" applyNumberFormat="1" applyFont="1" applyFill="1" applyBorder="1" applyAlignment="1" applyProtection="1">
      <alignment horizontal="center"/>
    </xf>
    <xf numFmtId="0" fontId="57" fillId="3" borderId="0" xfId="0" applyFont="1" applyFill="1" applyBorder="1" applyAlignment="1" applyProtection="1">
      <alignment horizontal="left"/>
    </xf>
    <xf numFmtId="175" fontId="58" fillId="3" borderId="0" xfId="0" applyNumberFormat="1" applyFont="1" applyFill="1" applyBorder="1" applyAlignment="1" applyProtection="1">
      <alignment horizontal="center"/>
    </xf>
    <xf numFmtId="175" fontId="57" fillId="3" borderId="0" xfId="0" applyNumberFormat="1" applyFont="1" applyFill="1" applyBorder="1" applyAlignment="1" applyProtection="1">
      <alignment horizontal="center"/>
    </xf>
    <xf numFmtId="0" fontId="58" fillId="3" borderId="23" xfId="0" applyFont="1" applyFill="1" applyBorder="1" applyProtection="1"/>
    <xf numFmtId="0" fontId="58" fillId="3" borderId="6" xfId="0" applyFont="1" applyFill="1" applyBorder="1" applyAlignment="1" applyProtection="1">
      <alignment horizontal="left"/>
    </xf>
    <xf numFmtId="175" fontId="65" fillId="3" borderId="6" xfId="0" applyNumberFormat="1" applyFont="1" applyFill="1" applyBorder="1" applyAlignment="1" applyProtection="1">
      <alignment horizontal="center"/>
    </xf>
    <xf numFmtId="9" fontId="57" fillId="3" borderId="0" xfId="0" applyNumberFormat="1" applyFont="1" applyFill="1" applyBorder="1" applyAlignment="1" applyProtection="1">
      <alignment horizontal="center"/>
    </xf>
    <xf numFmtId="1" fontId="57" fillId="3" borderId="0" xfId="0" applyNumberFormat="1" applyFont="1" applyFill="1" applyBorder="1" applyAlignment="1" applyProtection="1">
      <alignment horizontal="left"/>
    </xf>
    <xf numFmtId="175" fontId="58" fillId="3" borderId="0" xfId="1" applyNumberFormat="1" applyFont="1" applyFill="1" applyBorder="1" applyProtection="1"/>
    <xf numFmtId="173" fontId="2" fillId="3" borderId="6" xfId="0" applyNumberFormat="1" applyFont="1" applyFill="1" applyBorder="1" applyAlignment="1" applyProtection="1">
      <alignment horizontal="left"/>
    </xf>
    <xf numFmtId="0" fontId="7" fillId="3" borderId="6" xfId="0" applyNumberFormat="1" applyFont="1" applyFill="1" applyBorder="1" applyAlignment="1" applyProtection="1">
      <alignment horizontal="left"/>
    </xf>
    <xf numFmtId="174" fontId="7" fillId="3" borderId="6" xfId="0" applyNumberFormat="1" applyFont="1" applyFill="1" applyBorder="1" applyAlignment="1" applyProtection="1">
      <alignment horizontal="center"/>
    </xf>
    <xf numFmtId="175" fontId="7" fillId="3" borderId="6" xfId="0" applyNumberFormat="1" applyFont="1" applyFill="1" applyBorder="1" applyAlignment="1" applyProtection="1">
      <alignment horizontal="center"/>
    </xf>
    <xf numFmtId="2" fontId="2" fillId="3" borderId="6" xfId="0" applyNumberFormat="1" applyFont="1" applyFill="1" applyBorder="1" applyAlignment="1" applyProtection="1">
      <alignment horizontal="center"/>
    </xf>
    <xf numFmtId="171" fontId="7" fillId="3" borderId="6" xfId="0" applyNumberFormat="1" applyFont="1" applyFill="1" applyBorder="1" applyAlignment="1" applyProtection="1">
      <alignment horizontal="center"/>
    </xf>
    <xf numFmtId="2" fontId="7" fillId="2" borderId="33" xfId="0" applyNumberFormat="1" applyFont="1" applyFill="1" applyBorder="1" applyAlignment="1" applyProtection="1">
      <alignment horizontal="center"/>
    </xf>
    <xf numFmtId="2" fontId="7" fillId="3" borderId="23" xfId="0" applyNumberFormat="1" applyFont="1" applyFill="1" applyBorder="1" applyAlignment="1" applyProtection="1">
      <alignment horizontal="center"/>
    </xf>
    <xf numFmtId="2" fontId="7" fillId="3" borderId="0" xfId="0" applyNumberFormat="1" applyFont="1" applyFill="1" applyBorder="1" applyAlignment="1" applyProtection="1">
      <alignment horizontal="center"/>
    </xf>
    <xf numFmtId="175" fontId="2" fillId="3" borderId="0" xfId="1" applyNumberFormat="1" applyFont="1" applyFill="1" applyBorder="1" applyProtection="1"/>
    <xf numFmtId="0" fontId="2" fillId="2" borderId="6" xfId="0" applyFont="1" applyFill="1" applyBorder="1" applyAlignment="1" applyProtection="1">
      <alignment horizontal="left"/>
      <protection locked="0"/>
    </xf>
    <xf numFmtId="177" fontId="2" fillId="2" borderId="6" xfId="0" applyNumberFormat="1" applyFont="1" applyFill="1" applyBorder="1" applyAlignment="1" applyProtection="1">
      <alignment horizontal="center"/>
      <protection locked="0"/>
    </xf>
    <xf numFmtId="0" fontId="2" fillId="2" borderId="6" xfId="0" applyNumberFormat="1" applyFont="1" applyFill="1" applyBorder="1" applyAlignment="1" applyProtection="1">
      <alignment horizontal="center"/>
      <protection locked="0"/>
    </xf>
    <xf numFmtId="174" fontId="2" fillId="2" borderId="6" xfId="1" applyNumberFormat="1" applyFont="1" applyFill="1" applyBorder="1" applyAlignment="1" applyProtection="1">
      <alignment horizontal="center"/>
      <protection locked="0"/>
    </xf>
    <xf numFmtId="0" fontId="2" fillId="7" borderId="6" xfId="2" applyNumberFormat="1" applyFont="1" applyFill="1" applyBorder="1" applyAlignment="1" applyProtection="1">
      <alignment horizontal="center"/>
      <protection locked="0"/>
    </xf>
    <xf numFmtId="0" fontId="2" fillId="7" borderId="6" xfId="1" applyNumberFormat="1" applyFont="1" applyFill="1" applyBorder="1" applyAlignment="1" applyProtection="1">
      <alignment horizontal="center"/>
    </xf>
    <xf numFmtId="2" fontId="2" fillId="7" borderId="6" xfId="0" applyNumberFormat="1" applyFont="1" applyFill="1" applyBorder="1" applyAlignment="1" applyProtection="1">
      <alignment horizontal="center"/>
    </xf>
    <xf numFmtId="42" fontId="2" fillId="7" borderId="20" xfId="0" applyNumberFormat="1" applyFont="1" applyFill="1" applyBorder="1" applyAlignment="1" applyProtection="1">
      <alignment horizontal="center"/>
    </xf>
    <xf numFmtId="42" fontId="8" fillId="7" borderId="6" xfId="0" applyNumberFormat="1" applyFont="1" applyFill="1" applyBorder="1" applyAlignment="1" applyProtection="1">
      <alignment horizontal="center"/>
    </xf>
    <xf numFmtId="175" fontId="2" fillId="2" borderId="5" xfId="1" applyNumberFormat="1" applyFont="1" applyFill="1" applyBorder="1" applyProtection="1"/>
    <xf numFmtId="9" fontId="58" fillId="3" borderId="0" xfId="1" applyNumberFormat="1" applyFont="1" applyFill="1" applyBorder="1" applyProtection="1"/>
    <xf numFmtId="44" fontId="58" fillId="3" borderId="0" xfId="1" applyNumberFormat="1" applyFont="1" applyFill="1" applyBorder="1" applyProtection="1"/>
    <xf numFmtId="2" fontId="58" fillId="3" borderId="0" xfId="1" applyNumberFormat="1" applyFont="1" applyFill="1" applyBorder="1" applyProtection="1"/>
    <xf numFmtId="179" fontId="58" fillId="3" borderId="0" xfId="1" applyNumberFormat="1" applyFont="1" applyFill="1" applyBorder="1" applyProtection="1"/>
    <xf numFmtId="22" fontId="58" fillId="3" borderId="0" xfId="0" applyNumberFormat="1" applyFont="1" applyFill="1" applyBorder="1" applyAlignment="1" applyProtection="1">
      <alignment horizontal="center"/>
    </xf>
    <xf numFmtId="2" fontId="58" fillId="3" borderId="0" xfId="0" applyNumberFormat="1" applyFont="1" applyFill="1" applyBorder="1" applyAlignment="1" applyProtection="1">
      <alignment horizontal="center"/>
    </xf>
    <xf numFmtId="0" fontId="41" fillId="2" borderId="5" xfId="0" applyNumberFormat="1" applyFont="1" applyFill="1" applyBorder="1" applyProtection="1"/>
    <xf numFmtId="0" fontId="8" fillId="3" borderId="0" xfId="0" applyNumberFormat="1" applyFont="1" applyFill="1" applyBorder="1" applyProtection="1"/>
    <xf numFmtId="173" fontId="8" fillId="3" borderId="6" xfId="0" applyNumberFormat="1" applyFont="1" applyFill="1" applyBorder="1" applyAlignment="1" applyProtection="1">
      <alignment horizontal="left"/>
    </xf>
    <xf numFmtId="0" fontId="8" fillId="3" borderId="6" xfId="0" applyNumberFormat="1" applyFont="1" applyFill="1" applyBorder="1" applyAlignment="1" applyProtection="1">
      <alignment horizontal="center"/>
    </xf>
    <xf numFmtId="174" fontId="8" fillId="8" borderId="6" xfId="0" applyNumberFormat="1" applyFont="1" applyFill="1" applyBorder="1" applyAlignment="1" applyProtection="1">
      <alignment horizontal="center"/>
    </xf>
    <xf numFmtId="1" fontId="8" fillId="8" borderId="6" xfId="0" applyNumberFormat="1" applyFont="1" applyFill="1" applyBorder="1" applyAlignment="1" applyProtection="1">
      <alignment horizontal="center"/>
    </xf>
    <xf numFmtId="2" fontId="8" fillId="8" borderId="6" xfId="0" applyNumberFormat="1" applyFont="1" applyFill="1" applyBorder="1" applyAlignment="1" applyProtection="1">
      <alignment horizontal="center"/>
    </xf>
    <xf numFmtId="171" fontId="8" fillId="8" borderId="20" xfId="0" applyNumberFormat="1" applyFont="1" applyFill="1" applyBorder="1" applyAlignment="1" applyProtection="1">
      <alignment horizontal="center"/>
    </xf>
    <xf numFmtId="0" fontId="2" fillId="3" borderId="8" xfId="0" applyFont="1" applyFill="1" applyBorder="1" applyAlignment="1" applyProtection="1">
      <alignment horizontal="left"/>
    </xf>
    <xf numFmtId="173" fontId="2" fillId="3" borderId="8" xfId="0" applyNumberFormat="1" applyFont="1" applyFill="1" applyBorder="1" applyAlignment="1" applyProtection="1">
      <alignment horizontal="left"/>
    </xf>
    <xf numFmtId="0" fontId="2" fillId="3" borderId="8" xfId="0" applyNumberFormat="1" applyFont="1" applyFill="1" applyBorder="1" applyAlignment="1" applyProtection="1">
      <alignment horizontal="center"/>
    </xf>
    <xf numFmtId="174" fontId="2" fillId="3" borderId="8" xfId="0" applyNumberFormat="1" applyFont="1" applyFill="1" applyBorder="1" applyAlignment="1" applyProtection="1">
      <alignment horizontal="center"/>
    </xf>
    <xf numFmtId="2" fontId="8" fillId="3" borderId="8" xfId="0" applyNumberFormat="1" applyFont="1" applyFill="1" applyBorder="1" applyAlignment="1" applyProtection="1">
      <alignment horizontal="center"/>
    </xf>
    <xf numFmtId="0" fontId="2" fillId="3" borderId="25" xfId="0" applyFont="1" applyFill="1" applyBorder="1" applyAlignment="1" applyProtection="1">
      <alignment horizontal="center"/>
    </xf>
    <xf numFmtId="0" fontId="2" fillId="2" borderId="10" xfId="0" applyFont="1" applyFill="1" applyBorder="1" applyAlignment="1" applyProtection="1">
      <alignment horizontal="left"/>
    </xf>
    <xf numFmtId="173" fontId="2" fillId="2" borderId="10" xfId="0" applyNumberFormat="1" applyFont="1" applyFill="1" applyBorder="1" applyAlignment="1" applyProtection="1">
      <alignment horizontal="left"/>
    </xf>
    <xf numFmtId="0" fontId="2" fillId="2" borderId="10" xfId="0" applyNumberFormat="1" applyFont="1" applyFill="1" applyBorder="1" applyAlignment="1" applyProtection="1">
      <alignment horizontal="center"/>
    </xf>
    <xf numFmtId="174" fontId="2" fillId="2" borderId="10" xfId="1" applyNumberFormat="1" applyFont="1" applyFill="1" applyBorder="1" applyAlignment="1" applyProtection="1">
      <alignment horizontal="center"/>
    </xf>
    <xf numFmtId="2" fontId="2" fillId="2" borderId="10" xfId="0" applyNumberFormat="1" applyFont="1" applyFill="1" applyBorder="1" applyAlignment="1" applyProtection="1">
      <alignment horizontal="center"/>
    </xf>
    <xf numFmtId="171" fontId="2" fillId="2" borderId="10" xfId="0" applyNumberFormat="1" applyFont="1" applyFill="1" applyBorder="1" applyAlignment="1" applyProtection="1">
      <alignment horizontal="center"/>
    </xf>
    <xf numFmtId="174" fontId="2" fillId="2" borderId="2" xfId="1" applyNumberFormat="1" applyFont="1" applyFill="1" applyBorder="1" applyAlignment="1" applyProtection="1">
      <alignment horizontal="center"/>
    </xf>
    <xf numFmtId="175" fontId="2" fillId="2" borderId="2" xfId="1" applyNumberFormat="1" applyFont="1" applyFill="1" applyBorder="1" applyAlignment="1" applyProtection="1">
      <alignment horizontal="center"/>
    </xf>
    <xf numFmtId="176" fontId="8" fillId="2" borderId="0" xfId="0" applyNumberFormat="1" applyFont="1" applyFill="1" applyBorder="1" applyAlignment="1" applyProtection="1">
      <alignment horizontal="left"/>
    </xf>
    <xf numFmtId="174" fontId="2" fillId="2" borderId="0" xfId="1" applyNumberFormat="1" applyFont="1" applyFill="1" applyBorder="1" applyAlignment="1" applyProtection="1">
      <alignment horizontal="center"/>
    </xf>
    <xf numFmtId="0" fontId="2" fillId="3" borderId="22" xfId="0" applyFont="1" applyFill="1" applyBorder="1" applyProtection="1"/>
    <xf numFmtId="173" fontId="2" fillId="3" borderId="7" xfId="0" applyNumberFormat="1" applyFont="1" applyFill="1" applyBorder="1" applyAlignment="1" applyProtection="1">
      <alignment horizontal="center"/>
    </xf>
    <xf numFmtId="0" fontId="2" fillId="3" borderId="7" xfId="0" applyNumberFormat="1" applyFont="1" applyFill="1" applyBorder="1" applyAlignment="1" applyProtection="1">
      <alignment horizontal="center"/>
    </xf>
    <xf numFmtId="174" fontId="2" fillId="3" borderId="7" xfId="0" applyNumberFormat="1" applyFont="1" applyFill="1" applyBorder="1" applyAlignment="1" applyProtection="1">
      <alignment horizontal="center"/>
    </xf>
    <xf numFmtId="2" fontId="2" fillId="3" borderId="7" xfId="0" applyNumberFormat="1" applyFont="1" applyFill="1" applyBorder="1" applyAlignment="1" applyProtection="1">
      <alignment horizontal="center"/>
    </xf>
    <xf numFmtId="171" fontId="2" fillId="3" borderId="7" xfId="0" applyNumberFormat="1" applyFont="1" applyFill="1" applyBorder="1" applyAlignment="1" applyProtection="1">
      <alignment horizontal="center"/>
    </xf>
    <xf numFmtId="175" fontId="2" fillId="3" borderId="7" xfId="0" applyNumberFormat="1" applyFont="1" applyFill="1" applyBorder="1" applyAlignment="1" applyProtection="1">
      <alignment horizontal="center"/>
    </xf>
    <xf numFmtId="0" fontId="2" fillId="3" borderId="23" xfId="0" applyFont="1" applyFill="1" applyBorder="1" applyAlignment="1" applyProtection="1">
      <alignment horizontal="left"/>
    </xf>
    <xf numFmtId="0" fontId="94" fillId="3" borderId="6" xfId="0" applyFont="1" applyFill="1" applyBorder="1" applyAlignment="1" applyProtection="1">
      <alignment horizontal="left"/>
    </xf>
    <xf numFmtId="175" fontId="2" fillId="2" borderId="5" xfId="0" applyNumberFormat="1" applyFont="1" applyFill="1" applyBorder="1" applyAlignment="1" applyProtection="1">
      <alignment horizontal="center"/>
    </xf>
    <xf numFmtId="175" fontId="2" fillId="3" borderId="0" xfId="0" applyNumberFormat="1" applyFont="1" applyFill="1" applyBorder="1" applyAlignment="1" applyProtection="1">
      <alignment horizontal="center"/>
    </xf>
    <xf numFmtId="175" fontId="7" fillId="2" borderId="5" xfId="0" applyNumberFormat="1" applyFont="1" applyFill="1" applyBorder="1" applyAlignment="1" applyProtection="1">
      <alignment horizontal="center"/>
    </xf>
    <xf numFmtId="175" fontId="7" fillId="3" borderId="0" xfId="0" applyNumberFormat="1" applyFont="1" applyFill="1" applyBorder="1" applyAlignment="1" applyProtection="1">
      <alignment horizontal="center"/>
    </xf>
    <xf numFmtId="0" fontId="8" fillId="3" borderId="0" xfId="0" quotePrefix="1" applyFont="1" applyFill="1" applyBorder="1" applyAlignment="1" applyProtection="1">
      <alignment horizontal="right"/>
    </xf>
    <xf numFmtId="174" fontId="2" fillId="2" borderId="10" xfId="0" applyNumberFormat="1" applyFont="1" applyFill="1" applyBorder="1" applyAlignment="1" applyProtection="1">
      <alignment horizontal="center"/>
    </xf>
    <xf numFmtId="175" fontId="8" fillId="2" borderId="10" xfId="0" applyNumberFormat="1" applyFont="1" applyFill="1" applyBorder="1" applyAlignment="1" applyProtection="1">
      <alignment horizontal="center"/>
    </xf>
    <xf numFmtId="2" fontId="8" fillId="2" borderId="10" xfId="0" applyNumberFormat="1" applyFont="1" applyFill="1" applyBorder="1" applyAlignment="1" applyProtection="1">
      <alignment horizontal="center"/>
    </xf>
    <xf numFmtId="171" fontId="8" fillId="2" borderId="10" xfId="0" applyNumberFormat="1" applyFont="1" applyFill="1" applyBorder="1" applyAlignment="1" applyProtection="1">
      <alignment horizontal="center"/>
    </xf>
    <xf numFmtId="173" fontId="2" fillId="3" borderId="0" xfId="0" applyNumberFormat="1" applyFont="1" applyFill="1" applyBorder="1" applyAlignment="1" applyProtection="1">
      <alignment horizontal="left"/>
    </xf>
    <xf numFmtId="175" fontId="8" fillId="3" borderId="0" xfId="0" applyNumberFormat="1" applyFont="1" applyFill="1" applyBorder="1" applyAlignment="1" applyProtection="1">
      <alignment horizontal="center"/>
    </xf>
    <xf numFmtId="2" fontId="8" fillId="3" borderId="0" xfId="0" applyNumberFormat="1" applyFont="1" applyFill="1" applyBorder="1" applyAlignment="1" applyProtection="1">
      <alignment horizontal="center"/>
    </xf>
    <xf numFmtId="171" fontId="8" fillId="3" borderId="0" xfId="0" applyNumberFormat="1" applyFont="1" applyFill="1" applyBorder="1" applyAlignment="1" applyProtection="1">
      <alignment horizontal="center"/>
    </xf>
    <xf numFmtId="176" fontId="8" fillId="3" borderId="0" xfId="0" applyNumberFormat="1" applyFont="1" applyFill="1" applyBorder="1" applyAlignment="1" applyProtection="1">
      <alignment horizontal="left"/>
    </xf>
    <xf numFmtId="173" fontId="8" fillId="3"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center"/>
    </xf>
    <xf numFmtId="178" fontId="8" fillId="3" borderId="0" xfId="0" applyNumberFormat="1" applyFont="1" applyFill="1" applyBorder="1" applyAlignment="1" applyProtection="1">
      <alignment horizontal="right"/>
    </xf>
    <xf numFmtId="0" fontId="2" fillId="3" borderId="21" xfId="0" applyFont="1" applyFill="1" applyBorder="1" applyAlignment="1" applyProtection="1">
      <alignment horizontal="center"/>
    </xf>
    <xf numFmtId="0" fontId="2" fillId="3" borderId="0" xfId="0" applyNumberFormat="1" applyFont="1" applyFill="1" applyBorder="1" applyProtection="1"/>
    <xf numFmtId="2" fontId="2" fillId="3" borderId="0" xfId="0" applyNumberFormat="1" applyFont="1" applyFill="1" applyBorder="1" applyAlignment="1" applyProtection="1">
      <alignment horizontal="center"/>
    </xf>
    <xf numFmtId="42" fontId="6" fillId="7" borderId="6" xfId="0" applyNumberFormat="1" applyFont="1" applyFill="1" applyBorder="1" applyAlignment="1" applyProtection="1">
      <alignment horizontal="center"/>
    </xf>
    <xf numFmtId="42" fontId="12" fillId="8" borderId="6" xfId="0" applyNumberFormat="1" applyFont="1" applyFill="1" applyBorder="1" applyProtection="1"/>
    <xf numFmtId="42" fontId="12" fillId="8" borderId="6" xfId="0" applyNumberFormat="1" applyFont="1" applyFill="1" applyBorder="1" applyAlignment="1" applyProtection="1">
      <alignment horizontal="center"/>
    </xf>
    <xf numFmtId="0" fontId="12" fillId="2" borderId="2" xfId="0" applyFont="1" applyFill="1" applyBorder="1" applyProtection="1"/>
    <xf numFmtId="0" fontId="67" fillId="2" borderId="0" xfId="0" applyFont="1" applyFill="1" applyBorder="1" applyProtection="1"/>
    <xf numFmtId="0" fontId="38" fillId="2" borderId="0" xfId="0" applyFont="1" applyFill="1" applyBorder="1" applyProtection="1"/>
    <xf numFmtId="0" fontId="87" fillId="2" borderId="0" xfId="0" applyFont="1" applyFill="1" applyBorder="1" applyProtection="1"/>
    <xf numFmtId="0" fontId="62" fillId="2" borderId="0" xfId="0" applyFont="1" applyFill="1" applyBorder="1" applyProtection="1"/>
    <xf numFmtId="175" fontId="62" fillId="3" borderId="21" xfId="0" applyNumberFormat="1" applyFont="1" applyFill="1" applyBorder="1" applyProtection="1"/>
    <xf numFmtId="0" fontId="81" fillId="3" borderId="20" xfId="0" applyFont="1" applyFill="1" applyBorder="1" applyAlignment="1" applyProtection="1">
      <alignment horizontal="left"/>
    </xf>
    <xf numFmtId="175" fontId="12" fillId="3" borderId="20" xfId="0" applyNumberFormat="1" applyFont="1" applyFill="1" applyBorder="1" applyAlignment="1" applyProtection="1">
      <alignment horizontal="center"/>
    </xf>
    <xf numFmtId="175" fontId="12" fillId="7" borderId="20" xfId="1" applyNumberFormat="1" applyFont="1" applyFill="1" applyBorder="1" applyProtection="1"/>
    <xf numFmtId="0" fontId="12" fillId="3" borderId="25" xfId="0" applyNumberFormat="1" applyFont="1" applyFill="1" applyBorder="1" applyAlignment="1" applyProtection="1">
      <alignment horizontal="center"/>
    </xf>
    <xf numFmtId="175" fontId="12" fillId="3" borderId="21" xfId="0" applyNumberFormat="1" applyFont="1" applyFill="1" applyBorder="1" applyProtection="1"/>
    <xf numFmtId="2" fontId="6" fillId="2" borderId="3" xfId="0" applyNumberFormat="1" applyFont="1" applyFill="1" applyBorder="1" applyProtection="1"/>
    <xf numFmtId="2" fontId="68" fillId="2" borderId="5" xfId="0" applyNumberFormat="1" applyFont="1" applyFill="1" applyBorder="1" applyProtection="1"/>
    <xf numFmtId="2" fontId="28" fillId="2" borderId="5" xfId="0" applyNumberFormat="1" applyFont="1" applyFill="1" applyBorder="1" applyProtection="1"/>
    <xf numFmtId="2" fontId="74" fillId="2" borderId="5" xfId="0" applyNumberFormat="1" applyFont="1" applyFill="1" applyBorder="1" applyProtection="1"/>
    <xf numFmtId="2" fontId="64" fillId="2" borderId="34" xfId="0" applyNumberFormat="1" applyFont="1" applyFill="1" applyBorder="1" applyProtection="1"/>
    <xf numFmtId="2" fontId="62" fillId="2" borderId="34" xfId="0" applyNumberFormat="1" applyFont="1" applyFill="1" applyBorder="1" applyAlignment="1" applyProtection="1">
      <alignment horizontal="center"/>
    </xf>
    <xf numFmtId="2" fontId="82" fillId="2" borderId="34" xfId="0" applyNumberFormat="1" applyFont="1" applyFill="1" applyBorder="1" applyAlignment="1" applyProtection="1">
      <alignment horizontal="center"/>
    </xf>
    <xf numFmtId="2" fontId="33" fillId="2" borderId="34" xfId="0" applyNumberFormat="1" applyFont="1" applyFill="1" applyBorder="1" applyAlignment="1" applyProtection="1">
      <alignment horizontal="center"/>
    </xf>
    <xf numFmtId="2" fontId="6" fillId="2" borderId="34" xfId="0" applyNumberFormat="1" applyFont="1" applyFill="1" applyBorder="1" applyAlignment="1" applyProtection="1">
      <alignment horizontal="center"/>
    </xf>
    <xf numFmtId="2" fontId="12" fillId="2" borderId="34" xfId="0" applyNumberFormat="1" applyFont="1" applyFill="1" applyBorder="1" applyProtection="1"/>
    <xf numFmtId="2" fontId="12" fillId="2" borderId="5" xfId="0" applyNumberFormat="1" applyFont="1" applyFill="1" applyBorder="1" applyProtection="1"/>
    <xf numFmtId="2" fontId="6" fillId="2" borderId="34" xfId="0" applyNumberFormat="1" applyFont="1" applyFill="1" applyBorder="1" applyProtection="1"/>
    <xf numFmtId="2" fontId="12" fillId="2" borderId="34" xfId="0" applyNumberFormat="1" applyFont="1" applyFill="1" applyBorder="1" applyAlignment="1" applyProtection="1">
      <alignment horizontal="center"/>
    </xf>
    <xf numFmtId="2" fontId="6" fillId="2" borderId="11" xfId="0" applyNumberFormat="1" applyFont="1" applyFill="1" applyBorder="1" applyAlignment="1" applyProtection="1">
      <alignment horizontal="center"/>
    </xf>
    <xf numFmtId="0" fontId="33" fillId="2" borderId="0" xfId="0" applyNumberFormat="1" applyFont="1" applyFill="1" applyBorder="1" applyAlignment="1" applyProtection="1">
      <alignment horizontal="right"/>
    </xf>
    <xf numFmtId="0" fontId="31" fillId="2" borderId="10" xfId="0" applyFont="1" applyFill="1" applyBorder="1" applyAlignment="1" applyProtection="1">
      <alignment horizontal="right"/>
    </xf>
    <xf numFmtId="0" fontId="70" fillId="2" borderId="0" xfId="0" applyFont="1" applyFill="1" applyBorder="1" applyAlignment="1" applyProtection="1">
      <alignment horizontal="left"/>
    </xf>
    <xf numFmtId="0" fontId="71" fillId="2" borderId="0" xfId="0" applyFont="1" applyFill="1" applyBorder="1" applyAlignment="1" applyProtection="1">
      <alignment horizontal="center"/>
    </xf>
    <xf numFmtId="0" fontId="70" fillId="2" borderId="0" xfId="0" applyFont="1" applyFill="1" applyBorder="1" applyProtection="1"/>
    <xf numFmtId="0" fontId="62" fillId="2" borderId="0" xfId="0" applyFont="1" applyFill="1" applyBorder="1" applyAlignment="1" applyProtection="1">
      <alignment horizontal="left"/>
    </xf>
    <xf numFmtId="0" fontId="95" fillId="2" borderId="0" xfId="0" applyFont="1" applyFill="1" applyBorder="1" applyProtection="1"/>
    <xf numFmtId="0" fontId="82" fillId="2" borderId="0" xfId="0" applyFont="1" applyFill="1" applyBorder="1" applyAlignment="1" applyProtection="1">
      <alignment horizontal="left"/>
    </xf>
    <xf numFmtId="0" fontId="96" fillId="2" borderId="0" xfId="0" applyFont="1" applyFill="1" applyBorder="1" applyProtection="1"/>
    <xf numFmtId="0" fontId="82" fillId="2" borderId="0" xfId="0" applyFont="1" applyFill="1" applyBorder="1" applyAlignment="1" applyProtection="1">
      <alignment horizontal="right"/>
    </xf>
    <xf numFmtId="0" fontId="76" fillId="2" borderId="0" xfId="0" applyFont="1" applyFill="1" applyBorder="1" applyAlignment="1" applyProtection="1">
      <alignment horizontal="center"/>
    </xf>
    <xf numFmtId="0" fontId="82" fillId="2" borderId="0" xfId="0" applyNumberFormat="1" applyFont="1" applyFill="1" applyBorder="1" applyAlignment="1" applyProtection="1">
      <alignment horizontal="right"/>
    </xf>
    <xf numFmtId="171" fontId="12" fillId="8" borderId="23" xfId="0" applyNumberFormat="1" applyFont="1" applyFill="1" applyBorder="1" applyAlignment="1" applyProtection="1"/>
    <xf numFmtId="171" fontId="12" fillId="8" borderId="6" xfId="0" applyNumberFormat="1" applyFont="1" applyFill="1" applyBorder="1" applyAlignment="1" applyProtection="1"/>
    <xf numFmtId="171" fontId="6" fillId="7" borderId="6" xfId="0" applyNumberFormat="1" applyFont="1" applyFill="1" applyBorder="1" applyAlignment="1" applyProtection="1"/>
    <xf numFmtId="171" fontId="6" fillId="7" borderId="23" xfId="0" applyNumberFormat="1" applyFont="1" applyFill="1" applyBorder="1" applyProtection="1"/>
    <xf numFmtId="0" fontId="35" fillId="3" borderId="0" xfId="0" applyFont="1" applyFill="1" applyBorder="1" applyProtection="1"/>
    <xf numFmtId="1" fontId="33" fillId="2" borderId="0" xfId="0" quotePrefix="1" applyNumberFormat="1" applyFont="1" applyFill="1" applyBorder="1" applyAlignment="1" applyProtection="1">
      <alignment horizontal="center"/>
    </xf>
    <xf numFmtId="1" fontId="33" fillId="2" borderId="0" xfId="0" applyNumberFormat="1" applyFont="1" applyFill="1" applyBorder="1" applyAlignment="1" applyProtection="1">
      <alignment horizontal="center"/>
    </xf>
    <xf numFmtId="0" fontId="6" fillId="7" borderId="6" xfId="0" applyNumberFormat="1" applyFont="1" applyFill="1" applyBorder="1" applyAlignment="1" applyProtection="1">
      <alignment horizontal="center"/>
    </xf>
    <xf numFmtId="171" fontId="6" fillId="7" borderId="6" xfId="0" applyNumberFormat="1" applyFont="1" applyFill="1" applyBorder="1" applyProtection="1"/>
    <xf numFmtId="0" fontId="64" fillId="3" borderId="6" xfId="0" applyFont="1" applyFill="1" applyBorder="1" applyProtection="1"/>
    <xf numFmtId="0" fontId="56" fillId="2" borderId="1" xfId="0" applyFont="1" applyFill="1" applyBorder="1" applyProtection="1"/>
    <xf numFmtId="0" fontId="56" fillId="2" borderId="2" xfId="0" applyFont="1" applyFill="1" applyBorder="1" applyProtection="1"/>
    <xf numFmtId="0" fontId="56" fillId="2" borderId="2" xfId="0" applyFont="1" applyFill="1" applyBorder="1" applyAlignment="1" applyProtection="1">
      <alignment horizontal="center"/>
    </xf>
    <xf numFmtId="0" fontId="56" fillId="2" borderId="3" xfId="0" applyFont="1" applyFill="1" applyBorder="1" applyProtection="1"/>
    <xf numFmtId="0" fontId="66" fillId="2" borderId="4" xfId="0" applyFont="1" applyFill="1" applyBorder="1" applyProtection="1"/>
    <xf numFmtId="0" fontId="73" fillId="2" borderId="4" xfId="0" applyFont="1" applyFill="1" applyBorder="1" applyProtection="1"/>
    <xf numFmtId="0" fontId="73" fillId="2" borderId="0" xfId="0" applyFont="1" applyFill="1" applyBorder="1" applyProtection="1"/>
    <xf numFmtId="0" fontId="70" fillId="2" borderId="4" xfId="0" applyFont="1" applyFill="1" applyBorder="1" applyProtection="1"/>
    <xf numFmtId="0" fontId="70" fillId="3" borderId="22" xfId="0" applyFont="1" applyFill="1" applyBorder="1" applyProtection="1"/>
    <xf numFmtId="0" fontId="71" fillId="3" borderId="21" xfId="0" applyFont="1" applyFill="1" applyBorder="1" applyAlignment="1" applyProtection="1">
      <alignment horizontal="center"/>
    </xf>
    <xf numFmtId="0" fontId="70" fillId="3" borderId="6" xfId="0" applyFont="1" applyFill="1" applyBorder="1" applyProtection="1"/>
    <xf numFmtId="0" fontId="71" fillId="3" borderId="20" xfId="0" applyFont="1" applyFill="1" applyBorder="1" applyAlignment="1" applyProtection="1">
      <alignment horizontal="center"/>
    </xf>
    <xf numFmtId="0" fontId="56" fillId="3" borderId="20" xfId="0" applyFont="1" applyFill="1" applyBorder="1" applyProtection="1"/>
    <xf numFmtId="0" fontId="56" fillId="2" borderId="5" xfId="0" applyFont="1" applyFill="1" applyBorder="1" applyAlignment="1" applyProtection="1">
      <alignment horizontal="center"/>
    </xf>
    <xf numFmtId="171" fontId="56" fillId="3" borderId="0" xfId="0" applyNumberFormat="1" applyFont="1" applyFill="1" applyBorder="1" applyAlignment="1" applyProtection="1">
      <alignment horizontal="center"/>
    </xf>
    <xf numFmtId="0" fontId="73" fillId="3" borderId="6" xfId="0" applyFont="1" applyFill="1" applyBorder="1" applyProtection="1"/>
    <xf numFmtId="171" fontId="56" fillId="3" borderId="20" xfId="0" applyNumberFormat="1" applyFont="1" applyFill="1" applyBorder="1" applyAlignment="1" applyProtection="1">
      <alignment horizontal="center"/>
    </xf>
    <xf numFmtId="171" fontId="56" fillId="2" borderId="6" xfId="0" applyNumberFormat="1" applyFont="1" applyFill="1" applyBorder="1" applyAlignment="1" applyProtection="1">
      <alignment horizontal="center"/>
      <protection locked="0"/>
    </xf>
    <xf numFmtId="171" fontId="70" fillId="3" borderId="20" xfId="0" applyNumberFormat="1" applyFont="1" applyFill="1" applyBorder="1" applyAlignment="1" applyProtection="1">
      <alignment horizontal="center"/>
    </xf>
    <xf numFmtId="0" fontId="56" fillId="3" borderId="6" xfId="0" applyFont="1" applyFill="1" applyBorder="1" applyAlignment="1" applyProtection="1">
      <alignment horizontal="right"/>
    </xf>
    <xf numFmtId="0" fontId="56" fillId="3" borderId="24" xfId="0" applyFont="1" applyFill="1" applyBorder="1" applyProtection="1"/>
    <xf numFmtId="0" fontId="56" fillId="3" borderId="8" xfId="0" applyFont="1" applyFill="1" applyBorder="1" applyProtection="1"/>
    <xf numFmtId="0" fontId="56" fillId="3" borderId="8" xfId="0" applyFont="1" applyFill="1" applyBorder="1" applyAlignment="1" applyProtection="1">
      <alignment horizontal="right"/>
    </xf>
    <xf numFmtId="0" fontId="56" fillId="3" borderId="25" xfId="0" applyFont="1" applyFill="1" applyBorder="1" applyAlignment="1" applyProtection="1">
      <alignment horizontal="center"/>
    </xf>
    <xf numFmtId="0" fontId="70" fillId="3" borderId="0" xfId="0" applyFont="1" applyFill="1" applyBorder="1" applyAlignment="1" applyProtection="1">
      <alignment horizontal="right"/>
    </xf>
    <xf numFmtId="0" fontId="70" fillId="3" borderId="0" xfId="0" applyFont="1" applyFill="1" applyBorder="1" applyAlignment="1" applyProtection="1">
      <alignment horizontal="center"/>
    </xf>
    <xf numFmtId="0" fontId="56" fillId="2" borderId="0" xfId="0" applyFont="1" applyFill="1" applyBorder="1" applyAlignment="1" applyProtection="1">
      <alignment horizontal="right"/>
    </xf>
    <xf numFmtId="171" fontId="56" fillId="2" borderId="0" xfId="0" applyNumberFormat="1" applyFont="1" applyFill="1" applyBorder="1" applyAlignment="1" applyProtection="1">
      <alignment horizontal="center"/>
    </xf>
    <xf numFmtId="0" fontId="56" fillId="3" borderId="7" xfId="0" applyFont="1" applyFill="1" applyBorder="1" applyAlignment="1" applyProtection="1">
      <alignment horizontal="right"/>
    </xf>
    <xf numFmtId="0" fontId="56" fillId="3" borderId="21" xfId="0" applyFont="1" applyFill="1" applyBorder="1" applyAlignment="1" applyProtection="1">
      <alignment horizontal="right"/>
    </xf>
    <xf numFmtId="0" fontId="56" fillId="3" borderId="20" xfId="0" applyFont="1" applyFill="1" applyBorder="1" applyAlignment="1" applyProtection="1">
      <alignment horizontal="center"/>
    </xf>
    <xf numFmtId="0" fontId="71" fillId="2" borderId="4" xfId="0" applyFont="1" applyFill="1" applyBorder="1" applyProtection="1"/>
    <xf numFmtId="0" fontId="71" fillId="3" borderId="23" xfId="0" applyFont="1" applyFill="1" applyBorder="1" applyProtection="1"/>
    <xf numFmtId="0" fontId="70" fillId="3" borderId="8" xfId="0" applyFont="1" applyFill="1" applyBorder="1" applyAlignment="1" applyProtection="1">
      <alignment horizontal="left"/>
    </xf>
    <xf numFmtId="171" fontId="70" fillId="3" borderId="8" xfId="0" applyNumberFormat="1" applyFont="1" applyFill="1" applyBorder="1" applyAlignment="1" applyProtection="1">
      <alignment horizontal="center"/>
    </xf>
    <xf numFmtId="171" fontId="70" fillId="3" borderId="25" xfId="0" applyNumberFormat="1" applyFont="1" applyFill="1" applyBorder="1" applyAlignment="1" applyProtection="1">
      <alignment horizontal="center"/>
    </xf>
    <xf numFmtId="171" fontId="70" fillId="2" borderId="0" xfId="0" applyNumberFormat="1" applyFont="1" applyFill="1" applyBorder="1" applyAlignment="1" applyProtection="1">
      <alignment horizontal="center"/>
    </xf>
    <xf numFmtId="0" fontId="56" fillId="2" borderId="9" xfId="0" applyFont="1" applyFill="1" applyBorder="1" applyProtection="1"/>
    <xf numFmtId="0" fontId="56" fillId="2" borderId="10" xfId="0" applyFont="1" applyFill="1" applyBorder="1" applyProtection="1"/>
    <xf numFmtId="0" fontId="70" fillId="2" borderId="10" xfId="0" applyFont="1" applyFill="1" applyBorder="1" applyProtection="1"/>
    <xf numFmtId="179" fontId="70" fillId="2" borderId="10" xfId="0" applyNumberFormat="1" applyFont="1" applyFill="1" applyBorder="1" applyAlignment="1" applyProtection="1">
      <alignment horizontal="center"/>
    </xf>
    <xf numFmtId="0" fontId="72" fillId="2" borderId="10" xfId="0" applyFont="1" applyFill="1" applyBorder="1" applyAlignment="1" applyProtection="1">
      <alignment horizontal="right"/>
    </xf>
    <xf numFmtId="0" fontId="56" fillId="2" borderId="11" xfId="0" applyFont="1" applyFill="1" applyBorder="1" applyProtection="1"/>
    <xf numFmtId="171" fontId="70" fillId="8" borderId="6" xfId="0" applyNumberFormat="1" applyFont="1" applyFill="1" applyBorder="1" applyAlignment="1" applyProtection="1">
      <alignment horizontal="center"/>
    </xf>
    <xf numFmtId="171" fontId="73" fillId="8" borderId="6" xfId="0" applyNumberFormat="1" applyFont="1" applyFill="1" applyBorder="1" applyAlignment="1" applyProtection="1">
      <alignment horizontal="center"/>
    </xf>
    <xf numFmtId="171" fontId="56" fillId="7" borderId="6" xfId="0" applyNumberFormat="1" applyFont="1" applyFill="1" applyBorder="1" applyAlignment="1" applyProtection="1">
      <alignment horizontal="center"/>
    </xf>
    <xf numFmtId="0" fontId="76" fillId="3" borderId="6" xfId="0" applyFont="1" applyFill="1" applyBorder="1" applyProtection="1"/>
    <xf numFmtId="0" fontId="76" fillId="3" borderId="6" xfId="0" applyFont="1" applyFill="1" applyBorder="1" applyAlignment="1" applyProtection="1">
      <alignment horizontal="left"/>
    </xf>
    <xf numFmtId="0" fontId="56" fillId="3" borderId="6" xfId="0" applyFont="1" applyFill="1" applyBorder="1" applyProtection="1">
      <protection locked="0"/>
    </xf>
    <xf numFmtId="0" fontId="82" fillId="2" borderId="0" xfId="0" applyFont="1" applyFill="1" applyBorder="1" applyProtection="1"/>
    <xf numFmtId="180" fontId="33" fillId="3" borderId="6" xfId="0" applyNumberFormat="1" applyFont="1" applyFill="1" applyBorder="1" applyAlignment="1" applyProtection="1">
      <alignment horizontal="center"/>
    </xf>
    <xf numFmtId="0" fontId="17" fillId="2" borderId="0" xfId="0" applyFont="1" applyFill="1" applyBorder="1" applyAlignment="1" applyProtection="1"/>
    <xf numFmtId="171" fontId="17" fillId="2" borderId="0" xfId="0" applyNumberFormat="1" applyFont="1" applyFill="1" applyBorder="1" applyAlignment="1" applyProtection="1">
      <alignment horizontal="center"/>
    </xf>
    <xf numFmtId="0" fontId="37" fillId="3" borderId="0" xfId="0" applyFont="1" applyFill="1"/>
    <xf numFmtId="0" fontId="62" fillId="3" borderId="6" xfId="0" applyFont="1" applyFill="1" applyBorder="1" applyAlignment="1" applyProtection="1"/>
    <xf numFmtId="1" fontId="76" fillId="3" borderId="6" xfId="0" applyNumberFormat="1" applyFont="1" applyFill="1" applyBorder="1" applyAlignment="1" applyProtection="1">
      <alignment horizontal="center"/>
    </xf>
    <xf numFmtId="49" fontId="76" fillId="3" borderId="6" xfId="0" applyNumberFormat="1" applyFont="1" applyFill="1" applyBorder="1" applyAlignment="1" applyProtection="1">
      <alignment horizontal="center"/>
    </xf>
    <xf numFmtId="9" fontId="6" fillId="7" borderId="6" xfId="0" applyNumberFormat="1" applyFont="1" applyFill="1" applyBorder="1" applyAlignment="1" applyProtection="1">
      <alignment horizontal="center"/>
    </xf>
    <xf numFmtId="1" fontId="6" fillId="7" borderId="6" xfId="0" applyNumberFormat="1" applyFont="1" applyFill="1" applyBorder="1" applyAlignment="1" applyProtection="1">
      <alignment horizontal="center"/>
    </xf>
    <xf numFmtId="9" fontId="6" fillId="7" borderId="6" xfId="2" applyFont="1" applyFill="1" applyBorder="1" applyAlignment="1" applyProtection="1">
      <alignment horizontal="center"/>
    </xf>
    <xf numFmtId="9" fontId="6" fillId="7" borderId="8" xfId="0" applyNumberFormat="1" applyFont="1" applyFill="1" applyBorder="1" applyAlignment="1" applyProtection="1">
      <alignment horizontal="center"/>
    </xf>
    <xf numFmtId="0" fontId="82" fillId="2" borderId="0" xfId="0" applyFont="1" applyFill="1" applyBorder="1" applyAlignment="1" applyProtection="1"/>
    <xf numFmtId="0" fontId="64" fillId="2" borderId="0" xfId="0" quotePrefix="1" applyFont="1" applyFill="1" applyBorder="1" applyProtection="1"/>
    <xf numFmtId="0" fontId="76" fillId="2" borderId="0" xfId="0" applyFont="1" applyFill="1" applyBorder="1" applyAlignment="1" applyProtection="1">
      <alignment horizontal="right"/>
    </xf>
    <xf numFmtId="0" fontId="6" fillId="7" borderId="6" xfId="0" applyFont="1" applyFill="1" applyBorder="1" applyAlignment="1" applyProtection="1">
      <alignment horizontal="left"/>
    </xf>
    <xf numFmtId="0" fontId="6" fillId="7" borderId="6" xfId="0" applyFont="1" applyFill="1" applyBorder="1" applyProtection="1"/>
    <xf numFmtId="174" fontId="6" fillId="7" borderId="6" xfId="0" applyNumberFormat="1" applyFont="1" applyFill="1" applyBorder="1" applyAlignment="1" applyProtection="1">
      <alignment horizontal="center"/>
    </xf>
    <xf numFmtId="0" fontId="2" fillId="3" borderId="35" xfId="0" applyFont="1" applyFill="1" applyBorder="1" applyProtection="1"/>
    <xf numFmtId="167" fontId="2" fillId="3" borderId="35" xfId="1" applyNumberFormat="1" applyFont="1" applyFill="1" applyBorder="1" applyAlignment="1" applyProtection="1">
      <alignment horizontal="center"/>
    </xf>
    <xf numFmtId="0" fontId="2" fillId="3" borderId="36" xfId="0" applyFont="1" applyFill="1" applyBorder="1" applyProtection="1"/>
    <xf numFmtId="167" fontId="2" fillId="3" borderId="36" xfId="1" applyNumberFormat="1" applyFont="1" applyFill="1" applyBorder="1" applyAlignment="1" applyProtection="1">
      <alignment horizontal="center"/>
    </xf>
    <xf numFmtId="0" fontId="58" fillId="3" borderId="0" xfId="0" applyFont="1" applyFill="1" applyAlignment="1" applyProtection="1">
      <alignment horizontal="center"/>
    </xf>
    <xf numFmtId="0" fontId="65" fillId="3" borderId="0" xfId="0" applyFont="1" applyFill="1" applyProtection="1"/>
    <xf numFmtId="14" fontId="7" fillId="2" borderId="0" xfId="1" applyNumberFormat="1" applyFont="1" applyFill="1" applyBorder="1" applyAlignment="1" applyProtection="1">
      <alignment horizontal="right"/>
    </xf>
    <xf numFmtId="42" fontId="6" fillId="2" borderId="6" xfId="0" applyNumberFormat="1" applyFont="1" applyFill="1" applyBorder="1" applyAlignment="1" applyProtection="1">
      <alignment horizontal="left"/>
      <protection locked="0"/>
    </xf>
    <xf numFmtId="42" fontId="6" fillId="7" borderId="6" xfId="0" applyNumberFormat="1" applyFont="1" applyFill="1" applyBorder="1" applyAlignment="1" applyProtection="1">
      <alignment horizontal="left"/>
    </xf>
    <xf numFmtId="42" fontId="6" fillId="7" borderId="6" xfId="1" applyNumberFormat="1" applyFont="1" applyFill="1" applyBorder="1" applyAlignment="1" applyProtection="1">
      <alignment horizontal="left"/>
    </xf>
    <xf numFmtId="42" fontId="26" fillId="8" borderId="6" xfId="0" applyNumberFormat="1" applyFont="1" applyFill="1" applyBorder="1" applyAlignment="1" applyProtection="1">
      <alignment horizontal="left"/>
    </xf>
    <xf numFmtId="42" fontId="12" fillId="3" borderId="6" xfId="0" applyNumberFormat="1" applyFont="1" applyFill="1" applyBorder="1" applyAlignment="1" applyProtection="1">
      <alignment horizontal="left"/>
    </xf>
    <xf numFmtId="42" fontId="12" fillId="3" borderId="20" xfId="0" applyNumberFormat="1" applyFont="1" applyFill="1" applyBorder="1" applyAlignment="1" applyProtection="1">
      <alignment horizontal="left"/>
    </xf>
    <xf numFmtId="42" fontId="6" fillId="2" borderId="6" xfId="1" applyNumberFormat="1" applyFont="1" applyFill="1" applyBorder="1" applyAlignment="1" applyProtection="1">
      <alignment horizontal="left"/>
      <protection locked="0"/>
    </xf>
    <xf numFmtId="42" fontId="6" fillId="7" borderId="6" xfId="1" applyNumberFormat="1" applyFont="1" applyFill="1" applyBorder="1" applyAlignment="1" applyProtection="1">
      <alignment horizontal="left"/>
      <protection locked="0"/>
    </xf>
    <xf numFmtId="42" fontId="33" fillId="3" borderId="6" xfId="0" applyNumberFormat="1" applyFont="1" applyFill="1" applyBorder="1" applyAlignment="1" applyProtection="1">
      <alignment horizontal="left"/>
    </xf>
    <xf numFmtId="42" fontId="33" fillId="3" borderId="20" xfId="0" applyNumberFormat="1" applyFont="1" applyFill="1" applyBorder="1" applyAlignment="1" applyProtection="1">
      <alignment horizontal="left"/>
    </xf>
    <xf numFmtId="42" fontId="12" fillId="8" borderId="6" xfId="0" applyNumberFormat="1" applyFont="1" applyFill="1" applyBorder="1" applyAlignment="1" applyProtection="1">
      <alignment horizontal="left"/>
    </xf>
    <xf numFmtId="42" fontId="6" fillId="3" borderId="8" xfId="0" applyNumberFormat="1" applyFont="1" applyFill="1" applyBorder="1" applyAlignment="1" applyProtection="1">
      <alignment horizontal="left"/>
    </xf>
    <xf numFmtId="42" fontId="6" fillId="3" borderId="25" xfId="0" applyNumberFormat="1" applyFont="1" applyFill="1" applyBorder="1" applyAlignment="1" applyProtection="1">
      <alignment horizontal="left"/>
    </xf>
    <xf numFmtId="42" fontId="6" fillId="2" borderId="0" xfId="0" applyNumberFormat="1" applyFont="1" applyFill="1" applyBorder="1" applyAlignment="1" applyProtection="1">
      <alignment horizontal="left"/>
    </xf>
    <xf numFmtId="42" fontId="6" fillId="3" borderId="7" xfId="0" applyNumberFormat="1" applyFont="1" applyFill="1" applyBorder="1" applyAlignment="1" applyProtection="1">
      <alignment horizontal="left"/>
    </xf>
    <xf numFmtId="42" fontId="6" fillId="3" borderId="21" xfId="0" applyNumberFormat="1" applyFont="1" applyFill="1" applyBorder="1" applyAlignment="1" applyProtection="1">
      <alignment horizontal="left"/>
    </xf>
    <xf numFmtId="42" fontId="6" fillId="3" borderId="6" xfId="0" applyNumberFormat="1" applyFont="1" applyFill="1" applyBorder="1" applyAlignment="1" applyProtection="1">
      <alignment horizontal="left"/>
    </xf>
    <xf numFmtId="42" fontId="6" fillId="3" borderId="20" xfId="0" applyNumberFormat="1" applyFont="1" applyFill="1" applyBorder="1" applyAlignment="1" applyProtection="1">
      <alignment horizontal="left"/>
    </xf>
    <xf numFmtId="42" fontId="6" fillId="3" borderId="6" xfId="0" applyNumberFormat="1" applyFont="1" applyFill="1" applyBorder="1" applyAlignment="1" applyProtection="1">
      <alignment horizontal="right"/>
    </xf>
    <xf numFmtId="42" fontId="6" fillId="3" borderId="20" xfId="0" applyNumberFormat="1" applyFont="1" applyFill="1" applyBorder="1" applyAlignment="1" applyProtection="1">
      <alignment horizontal="right"/>
    </xf>
    <xf numFmtId="42" fontId="6" fillId="7" borderId="6" xfId="0" applyNumberFormat="1" applyFont="1" applyFill="1" applyBorder="1" applyProtection="1"/>
    <xf numFmtId="42" fontId="56" fillId="3" borderId="7" xfId="0" applyNumberFormat="1" applyFont="1" applyFill="1" applyBorder="1" applyProtection="1"/>
    <xf numFmtId="42" fontId="71" fillId="3" borderId="7" xfId="0" applyNumberFormat="1" applyFont="1" applyFill="1" applyBorder="1" applyAlignment="1" applyProtection="1">
      <alignment horizontal="center"/>
    </xf>
    <xf numFmtId="42" fontId="56" fillId="3" borderId="6" xfId="0" applyNumberFormat="1" applyFont="1" applyFill="1" applyBorder="1" applyProtection="1"/>
    <xf numFmtId="42" fontId="71" fillId="3" borderId="6" xfId="0" applyNumberFormat="1" applyFont="1" applyFill="1" applyBorder="1" applyAlignment="1" applyProtection="1">
      <alignment horizontal="center"/>
    </xf>
    <xf numFmtId="42" fontId="56" fillId="0" borderId="6" xfId="0" applyNumberFormat="1" applyFont="1" applyFill="1" applyBorder="1" applyProtection="1">
      <protection locked="0"/>
    </xf>
    <xf numFmtId="42" fontId="56" fillId="2" borderId="6" xfId="0" applyNumberFormat="1" applyFont="1" applyFill="1" applyBorder="1" applyAlignment="1" applyProtection="1">
      <alignment horizontal="center"/>
      <protection locked="0"/>
    </xf>
    <xf numFmtId="42" fontId="56" fillId="7" borderId="6" xfId="0" applyNumberFormat="1" applyFont="1" applyFill="1" applyBorder="1" applyAlignment="1" applyProtection="1">
      <alignment horizontal="center"/>
    </xf>
    <xf numFmtId="42" fontId="73" fillId="8" borderId="6" xfId="0" applyNumberFormat="1" applyFont="1" applyFill="1" applyBorder="1" applyAlignment="1" applyProtection="1">
      <alignment horizontal="center"/>
    </xf>
    <xf numFmtId="42" fontId="56" fillId="3" borderId="6" xfId="0" applyNumberFormat="1" applyFont="1" applyFill="1" applyBorder="1" applyAlignment="1" applyProtection="1">
      <alignment horizontal="center"/>
    </xf>
    <xf numFmtId="42" fontId="56" fillId="0" borderId="6" xfId="0" applyNumberFormat="1" applyFont="1" applyFill="1" applyBorder="1" applyAlignment="1" applyProtection="1">
      <alignment horizontal="center"/>
      <protection locked="0"/>
    </xf>
    <xf numFmtId="42" fontId="70" fillId="8" borderId="6" xfId="0" applyNumberFormat="1" applyFont="1" applyFill="1" applyBorder="1" applyAlignment="1" applyProtection="1">
      <alignment horizontal="center"/>
    </xf>
    <xf numFmtId="42" fontId="56" fillId="3" borderId="8" xfId="0" applyNumberFormat="1" applyFont="1" applyFill="1" applyBorder="1" applyAlignment="1" applyProtection="1">
      <alignment horizontal="center"/>
    </xf>
    <xf numFmtId="42" fontId="56" fillId="2" borderId="0" xfId="0" applyNumberFormat="1" applyFont="1" applyFill="1" applyBorder="1" applyAlignment="1" applyProtection="1">
      <alignment horizontal="center"/>
    </xf>
    <xf numFmtId="42" fontId="56" fillId="3" borderId="7" xfId="0" applyNumberFormat="1" applyFont="1" applyFill="1" applyBorder="1" applyAlignment="1" applyProtection="1">
      <alignment horizontal="right"/>
    </xf>
    <xf numFmtId="42" fontId="6" fillId="7" borderId="6" xfId="0" applyNumberFormat="1" applyFont="1" applyFill="1" applyBorder="1" applyAlignment="1" applyProtection="1">
      <alignment horizontal="right"/>
    </xf>
    <xf numFmtId="42" fontId="6" fillId="3" borderId="8" xfId="0" applyNumberFormat="1" applyFont="1" applyFill="1" applyBorder="1" applyAlignment="1" applyProtection="1">
      <alignment horizontal="center"/>
    </xf>
    <xf numFmtId="42" fontId="6" fillId="2" borderId="0" xfId="0" applyNumberFormat="1" applyFont="1" applyFill="1" applyBorder="1" applyAlignment="1" applyProtection="1">
      <alignment horizontal="center"/>
    </xf>
    <xf numFmtId="42" fontId="6" fillId="3" borderId="7" xfId="0" applyNumberFormat="1" applyFont="1" applyFill="1" applyBorder="1" applyAlignment="1" applyProtection="1">
      <alignment horizontal="center"/>
    </xf>
    <xf numFmtId="42" fontId="6" fillId="3" borderId="6" xfId="0" applyNumberFormat="1" applyFont="1" applyFill="1" applyBorder="1" applyAlignment="1" applyProtection="1">
      <alignment horizontal="center"/>
    </xf>
    <xf numFmtId="42" fontId="33" fillId="8" borderId="6" xfId="0" applyNumberFormat="1" applyFont="1" applyFill="1" applyBorder="1" applyAlignment="1" applyProtection="1">
      <alignment horizontal="center"/>
    </xf>
    <xf numFmtId="42" fontId="6" fillId="8" borderId="6" xfId="0" applyNumberFormat="1" applyFont="1" applyFill="1" applyBorder="1" applyAlignment="1" applyProtection="1">
      <alignment horizontal="center"/>
    </xf>
    <xf numFmtId="42" fontId="33" fillId="3" borderId="6" xfId="0" applyNumberFormat="1" applyFont="1" applyFill="1" applyBorder="1" applyAlignment="1" applyProtection="1">
      <alignment horizontal="center"/>
    </xf>
    <xf numFmtId="42" fontId="6" fillId="7" borderId="6" xfId="0" applyNumberFormat="1" applyFont="1" applyFill="1" applyBorder="1" applyAlignment="1" applyProtection="1"/>
    <xf numFmtId="42" fontId="6" fillId="3" borderId="8" xfId="0" applyNumberFormat="1" applyFont="1" applyFill="1" applyBorder="1" applyAlignment="1" applyProtection="1">
      <alignment horizontal="right"/>
    </xf>
    <xf numFmtId="42" fontId="6" fillId="3" borderId="25" xfId="0" applyNumberFormat="1" applyFont="1" applyFill="1" applyBorder="1" applyAlignment="1" applyProtection="1">
      <alignment horizontal="right"/>
    </xf>
    <xf numFmtId="42" fontId="12" fillId="2" borderId="0" xfId="0" applyNumberFormat="1" applyFont="1" applyFill="1" applyBorder="1" applyAlignment="1" applyProtection="1">
      <alignment horizontal="left"/>
    </xf>
    <xf numFmtId="42" fontId="12" fillId="2" borderId="10" xfId="0" applyNumberFormat="1" applyFont="1" applyFill="1" applyBorder="1" applyProtection="1"/>
    <xf numFmtId="42" fontId="12" fillId="3" borderId="0" xfId="0" applyNumberFormat="1" applyFont="1" applyFill="1" applyBorder="1" applyProtection="1"/>
    <xf numFmtId="42" fontId="6" fillId="2" borderId="0" xfId="0" applyNumberFormat="1" applyFont="1" applyFill="1" applyBorder="1" applyProtection="1"/>
    <xf numFmtId="42" fontId="14" fillId="2" borderId="0" xfId="0" applyNumberFormat="1" applyFont="1" applyFill="1" applyBorder="1" applyProtection="1"/>
    <xf numFmtId="42" fontId="76" fillId="2" borderId="0" xfId="0" applyNumberFormat="1" applyFont="1" applyFill="1" applyBorder="1" applyAlignment="1" applyProtection="1">
      <alignment horizontal="center"/>
    </xf>
    <xf numFmtId="42" fontId="64" fillId="2" borderId="0" xfId="0" applyNumberFormat="1" applyFont="1" applyFill="1" applyBorder="1" applyProtection="1"/>
    <xf numFmtId="42" fontId="6" fillId="3" borderId="7" xfId="0" applyNumberFormat="1" applyFont="1" applyFill="1" applyBorder="1" applyProtection="1"/>
    <xf numFmtId="42" fontId="6" fillId="3" borderId="21" xfId="0" applyNumberFormat="1" applyFont="1" applyFill="1" applyBorder="1" applyProtection="1"/>
    <xf numFmtId="42" fontId="6" fillId="3" borderId="6" xfId="0" applyNumberFormat="1" applyFont="1" applyFill="1" applyBorder="1" applyProtection="1"/>
    <xf numFmtId="42" fontId="6" fillId="3" borderId="20" xfId="0" applyNumberFormat="1" applyFont="1" applyFill="1" applyBorder="1" applyProtection="1"/>
    <xf numFmtId="42" fontId="33" fillId="2" borderId="0" xfId="0" applyNumberFormat="1" applyFont="1" applyFill="1" applyBorder="1" applyAlignment="1" applyProtection="1">
      <alignment horizontal="left"/>
    </xf>
    <xf numFmtId="49" fontId="65" fillId="2" borderId="0" xfId="0" applyNumberFormat="1" applyFont="1" applyFill="1" applyBorder="1" applyAlignment="1" applyProtection="1">
      <alignment horizontal="center"/>
    </xf>
    <xf numFmtId="14" fontId="65" fillId="2" borderId="0" xfId="0" applyNumberFormat="1" applyFont="1" applyFill="1" applyBorder="1" applyAlignment="1" applyProtection="1">
      <alignment horizontal="center"/>
    </xf>
    <xf numFmtId="14" fontId="65" fillId="2" borderId="0" xfId="1" applyNumberFormat="1" applyFont="1" applyFill="1" applyBorder="1" applyAlignment="1" applyProtection="1">
      <alignment horizontal="center"/>
    </xf>
    <xf numFmtId="0" fontId="6" fillId="0" borderId="6" xfId="1" applyNumberFormat="1" applyFont="1" applyFill="1" applyBorder="1" applyAlignment="1" applyProtection="1">
      <alignment horizontal="center"/>
      <protection locked="0"/>
    </xf>
    <xf numFmtId="0" fontId="2" fillId="0" borderId="6" xfId="1" applyNumberFormat="1" applyFont="1" applyFill="1" applyBorder="1" applyAlignment="1" applyProtection="1">
      <alignment horizontal="center"/>
      <protection locked="0"/>
    </xf>
    <xf numFmtId="0" fontId="6" fillId="2" borderId="6" xfId="1" applyNumberFormat="1" applyFont="1" applyFill="1" applyBorder="1" applyAlignment="1" applyProtection="1">
      <alignment horizontal="center"/>
      <protection locked="0"/>
    </xf>
    <xf numFmtId="44" fontId="97" fillId="0" borderId="0" xfId="1" applyFont="1" applyBorder="1" applyProtection="1"/>
    <xf numFmtId="44" fontId="97" fillId="0" borderId="5" xfId="1" applyFont="1" applyBorder="1" applyProtection="1"/>
    <xf numFmtId="44" fontId="97" fillId="0" borderId="10" xfId="1" applyFont="1" applyBorder="1" applyProtection="1"/>
    <xf numFmtId="44" fontId="97" fillId="0" borderId="11" xfId="1" applyFont="1" applyBorder="1" applyProtection="1"/>
    <xf numFmtId="44" fontId="2" fillId="0" borderId="0" xfId="1" applyFont="1" applyFill="1" applyBorder="1" applyAlignment="1" applyProtection="1">
      <alignment horizontal="left" vertical="center" wrapText="1"/>
    </xf>
    <xf numFmtId="44" fontId="2" fillId="0" borderId="0" xfId="1" applyFont="1" applyFill="1" applyBorder="1" applyAlignment="1" applyProtection="1">
      <alignment horizontal="left" vertical="center"/>
    </xf>
    <xf numFmtId="3" fontId="6" fillId="7" borderId="0" xfId="0" applyNumberFormat="1" applyFont="1" applyFill="1" applyBorder="1" applyAlignment="1" applyProtection="1">
      <alignment horizontal="left"/>
      <protection locked="0"/>
    </xf>
    <xf numFmtId="3" fontId="12" fillId="7" borderId="0" xfId="0" applyNumberFormat="1" applyFont="1" applyFill="1" applyBorder="1" applyAlignment="1" applyProtection="1">
      <alignment horizontal="left"/>
      <protection locked="0"/>
    </xf>
    <xf numFmtId="3" fontId="25" fillId="7" borderId="0" xfId="0" applyNumberFormat="1" applyFont="1" applyFill="1" applyBorder="1" applyAlignment="1" applyProtection="1">
      <alignment horizontal="left"/>
      <protection locked="0"/>
    </xf>
    <xf numFmtId="2" fontId="12" fillId="2" borderId="2" xfId="0" applyNumberFormat="1" applyFont="1" applyFill="1" applyBorder="1" applyProtection="1"/>
    <xf numFmtId="2" fontId="12" fillId="2" borderId="0" xfId="0" applyNumberFormat="1" applyFont="1" applyFill="1" applyBorder="1" applyProtection="1"/>
    <xf numFmtId="2" fontId="67" fillId="2" borderId="0" xfId="0" applyNumberFormat="1" applyFont="1" applyFill="1" applyBorder="1" applyProtection="1"/>
    <xf numFmtId="2" fontId="38" fillId="2" borderId="0" xfId="0" applyNumberFormat="1" applyFont="1" applyFill="1" applyBorder="1" applyProtection="1"/>
    <xf numFmtId="2" fontId="87" fillId="2" borderId="0" xfId="0" applyNumberFormat="1" applyFont="1" applyFill="1" applyBorder="1" applyProtection="1"/>
    <xf numFmtId="2" fontId="62" fillId="2" borderId="0" xfId="0" applyNumberFormat="1" applyFont="1" applyFill="1" applyBorder="1" applyProtection="1"/>
    <xf numFmtId="2" fontId="62" fillId="3" borderId="7" xfId="0" applyNumberFormat="1" applyFont="1" applyFill="1" applyBorder="1" applyProtection="1"/>
    <xf numFmtId="2" fontId="81" fillId="3" borderId="6" xfId="0" applyNumberFormat="1" applyFont="1" applyFill="1" applyBorder="1" applyAlignment="1" applyProtection="1">
      <alignment horizontal="left"/>
    </xf>
    <xf numFmtId="2" fontId="12" fillId="7" borderId="6" xfId="0" applyNumberFormat="1" applyFont="1" applyFill="1" applyBorder="1" applyAlignment="1" applyProtection="1">
      <alignment horizontal="center"/>
    </xf>
    <xf numFmtId="2" fontId="12" fillId="2" borderId="10" xfId="0" applyNumberFormat="1" applyFont="1" applyFill="1" applyBorder="1" applyAlignment="1" applyProtection="1">
      <alignment horizontal="center"/>
    </xf>
    <xf numFmtId="2" fontId="12" fillId="2" borderId="2" xfId="0" applyNumberFormat="1" applyFont="1" applyFill="1" applyBorder="1" applyAlignment="1" applyProtection="1">
      <alignment horizontal="center"/>
    </xf>
    <xf numFmtId="2" fontId="12" fillId="2" borderId="0" xfId="0" applyNumberFormat="1" applyFont="1" applyFill="1" applyBorder="1" applyAlignment="1" applyProtection="1">
      <alignment horizontal="center"/>
    </xf>
    <xf numFmtId="2" fontId="12" fillId="3" borderId="7" xfId="0" applyNumberFormat="1" applyFont="1" applyFill="1" applyBorder="1" applyProtection="1"/>
    <xf numFmtId="0" fontId="2" fillId="3" borderId="6" xfId="0" applyFont="1" applyFill="1" applyBorder="1" applyAlignment="1" applyProtection="1"/>
    <xf numFmtId="0" fontId="59" fillId="3" borderId="6" xfId="0" applyFont="1" applyFill="1" applyBorder="1" applyAlignment="1" applyProtection="1">
      <alignment horizontal="left"/>
    </xf>
    <xf numFmtId="3" fontId="40" fillId="7" borderId="0" xfId="0" applyNumberFormat="1" applyFont="1" applyFill="1" applyBorder="1" applyAlignment="1" applyProtection="1">
      <alignment horizontal="left"/>
      <protection locked="0"/>
    </xf>
    <xf numFmtId="3" fontId="98" fillId="7" borderId="0" xfId="0" applyNumberFormat="1" applyFont="1" applyFill="1" applyBorder="1" applyAlignment="1" applyProtection="1">
      <alignment horizontal="left"/>
      <protection locked="0"/>
    </xf>
    <xf numFmtId="3" fontId="97" fillId="7" borderId="0" xfId="0" applyNumberFormat="1" applyFont="1" applyFill="1" applyBorder="1" applyAlignment="1" applyProtection="1">
      <alignment horizontal="left"/>
      <protection locked="0"/>
    </xf>
    <xf numFmtId="0" fontId="53" fillId="0" borderId="0" xfId="0" applyFont="1" applyAlignment="1" applyProtection="1">
      <alignment horizontal="left"/>
    </xf>
    <xf numFmtId="0" fontId="2" fillId="0" borderId="0" xfId="0" applyFont="1" applyAlignment="1" applyProtection="1">
      <alignment horizontal="center"/>
    </xf>
    <xf numFmtId="0" fontId="7" fillId="0" borderId="0" xfId="0" applyFont="1" applyAlignment="1" applyProtection="1">
      <alignment horizontal="left"/>
    </xf>
    <xf numFmtId="44" fontId="53" fillId="0" borderId="0" xfId="1" applyFont="1" applyAlignment="1" applyProtection="1">
      <alignment horizontal="left"/>
    </xf>
    <xf numFmtId="44" fontId="22" fillId="0" borderId="0" xfId="0" applyNumberFormat="1" applyFont="1" applyFill="1" applyBorder="1" applyProtection="1"/>
    <xf numFmtId="44" fontId="22" fillId="0" borderId="4" xfId="0" applyNumberFormat="1" applyFont="1" applyFill="1" applyBorder="1" applyProtection="1"/>
    <xf numFmtId="44" fontId="22" fillId="0" borderId="5" xfId="0" applyNumberFormat="1" applyFont="1" applyFill="1" applyBorder="1" applyProtection="1"/>
    <xf numFmtId="0" fontId="7" fillId="0" borderId="0" xfId="0" applyFont="1" applyFill="1" applyAlignment="1" applyProtection="1">
      <alignment horizontal="left" indent="1"/>
    </xf>
    <xf numFmtId="0" fontId="2" fillId="2" borderId="2" xfId="0" applyFont="1" applyFill="1" applyBorder="1" applyAlignment="1" applyProtection="1"/>
    <xf numFmtId="1" fontId="8" fillId="2" borderId="10" xfId="0" applyNumberFormat="1" applyFont="1" applyFill="1" applyBorder="1" applyProtection="1"/>
    <xf numFmtId="0" fontId="2" fillId="2" borderId="10" xfId="0" applyFont="1" applyFill="1" applyBorder="1" applyAlignment="1" applyProtection="1"/>
    <xf numFmtId="49" fontId="2" fillId="2" borderId="10" xfId="0" applyNumberFormat="1" applyFont="1" applyFill="1" applyBorder="1" applyAlignment="1" applyProtection="1">
      <alignment horizontal="center"/>
    </xf>
    <xf numFmtId="1" fontId="8" fillId="2" borderId="2" xfId="0" applyNumberFormat="1" applyFont="1" applyFill="1" applyBorder="1" applyProtection="1"/>
    <xf numFmtId="49" fontId="2" fillId="2" borderId="2" xfId="0" applyNumberFormat="1" applyFont="1" applyFill="1" applyBorder="1" applyAlignment="1" applyProtection="1">
      <alignment horizontal="center"/>
    </xf>
    <xf numFmtId="0" fontId="61" fillId="2" borderId="10" xfId="0" applyFont="1" applyFill="1" applyBorder="1" applyAlignment="1" applyProtection="1">
      <alignment horizontal="right"/>
    </xf>
    <xf numFmtId="0" fontId="45" fillId="2" borderId="0" xfId="0" applyFont="1" applyFill="1" applyAlignment="1">
      <alignment vertical="top"/>
    </xf>
    <xf numFmtId="0" fontId="46" fillId="2" borderId="0" xfId="0" applyFont="1" applyFill="1" applyAlignment="1">
      <alignment horizontal="left" vertical="top"/>
    </xf>
    <xf numFmtId="0" fontId="30" fillId="2" borderId="0" xfId="0" applyFont="1" applyFill="1" applyAlignment="1">
      <alignment horizontal="left" vertical="top" wrapText="1"/>
    </xf>
    <xf numFmtId="0" fontId="30" fillId="2" borderId="0" xfId="0" applyFont="1" applyFill="1" applyAlignment="1">
      <alignment vertical="top"/>
    </xf>
    <xf numFmtId="0" fontId="31" fillId="2" borderId="0" xfId="0" applyFont="1" applyFill="1" applyAlignment="1">
      <alignment vertical="top"/>
    </xf>
    <xf numFmtId="0" fontId="31" fillId="2" borderId="0" xfId="0" applyFont="1" applyFill="1" applyAlignment="1">
      <alignment vertical="top" wrapText="1"/>
    </xf>
    <xf numFmtId="0" fontId="30" fillId="2" borderId="0" xfId="0" applyFont="1" applyFill="1" applyAlignment="1">
      <alignment vertical="top" wrapText="1"/>
    </xf>
    <xf numFmtId="0" fontId="54" fillId="2" borderId="0" xfId="0" applyFont="1" applyFill="1" applyAlignment="1">
      <alignment vertical="top" wrapText="1"/>
    </xf>
    <xf numFmtId="0" fontId="47" fillId="2" borderId="0" xfId="0" applyFont="1" applyFill="1" applyAlignment="1">
      <alignment vertical="top" wrapText="1"/>
    </xf>
    <xf numFmtId="0" fontId="30" fillId="2" borderId="0" xfId="0" applyFont="1" applyFill="1" applyBorder="1" applyAlignment="1">
      <alignment vertical="top" wrapText="1"/>
    </xf>
    <xf numFmtId="0" fontId="31" fillId="2" borderId="0" xfId="0" applyFont="1" applyFill="1" applyBorder="1" applyAlignment="1">
      <alignment vertical="top" wrapText="1"/>
    </xf>
    <xf numFmtId="0" fontId="51" fillId="2" borderId="0" xfId="0" applyFont="1" applyFill="1" applyBorder="1" applyAlignment="1" applyProtection="1">
      <alignment vertical="top"/>
    </xf>
    <xf numFmtId="0" fontId="99" fillId="2" borderId="0" xfId="0" applyFont="1" applyFill="1" applyAlignment="1">
      <alignment horizontal="left" vertical="top" wrapText="1"/>
    </xf>
    <xf numFmtId="0" fontId="16" fillId="2" borderId="0" xfId="0" applyFont="1" applyFill="1" applyAlignment="1">
      <alignment horizontal="left" vertical="top" wrapText="1"/>
    </xf>
    <xf numFmtId="44" fontId="22" fillId="7" borderId="0" xfId="1" applyFont="1" applyFill="1" applyAlignment="1" applyProtection="1">
      <alignment horizontal="left"/>
      <protection locked="0"/>
    </xf>
    <xf numFmtId="44" fontId="22" fillId="7" borderId="11" xfId="0" applyNumberFormat="1" applyFont="1" applyFill="1" applyBorder="1" applyProtection="1">
      <protection locked="0"/>
    </xf>
    <xf numFmtId="44" fontId="97" fillId="0" borderId="0" xfId="1" applyFont="1" applyFill="1" applyBorder="1" applyProtection="1"/>
    <xf numFmtId="44" fontId="97" fillId="0" borderId="5" xfId="1" applyFont="1" applyFill="1" applyBorder="1" applyProtection="1"/>
    <xf numFmtId="44" fontId="97" fillId="0" borderId="10" xfId="1" applyFont="1" applyFill="1" applyBorder="1" applyProtection="1"/>
    <xf numFmtId="44" fontId="97" fillId="0" borderId="11" xfId="1" applyFont="1" applyFill="1" applyBorder="1" applyProtection="1"/>
    <xf numFmtId="0" fontId="61" fillId="0" borderId="0" xfId="0" applyFont="1" applyFill="1" applyBorder="1" applyProtection="1"/>
    <xf numFmtId="42" fontId="6" fillId="7" borderId="20" xfId="0" applyNumberFormat="1" applyFont="1" applyFill="1" applyBorder="1" applyAlignment="1" applyProtection="1">
      <alignment horizontal="left"/>
    </xf>
    <xf numFmtId="42" fontId="6" fillId="7" borderId="20" xfId="1" applyNumberFormat="1" applyFont="1" applyFill="1" applyBorder="1" applyAlignment="1" applyProtection="1">
      <alignment horizontal="left"/>
    </xf>
    <xf numFmtId="42" fontId="26" fillId="8" borderId="20" xfId="0" applyNumberFormat="1" applyFont="1" applyFill="1" applyBorder="1" applyAlignment="1" applyProtection="1">
      <alignment horizontal="left"/>
    </xf>
    <xf numFmtId="42" fontId="12" fillId="8" borderId="20" xfId="0" applyNumberFormat="1" applyFont="1" applyFill="1" applyBorder="1" applyAlignment="1" applyProtection="1">
      <alignment horizontal="left"/>
    </xf>
    <xf numFmtId="42" fontId="6" fillId="2" borderId="20" xfId="0" applyNumberFormat="1" applyFont="1" applyFill="1" applyBorder="1" applyAlignment="1" applyProtection="1">
      <alignment horizontal="left"/>
      <protection locked="0"/>
    </xf>
    <xf numFmtId="42" fontId="6" fillId="7" borderId="20" xfId="0" applyNumberFormat="1" applyFont="1" applyFill="1" applyBorder="1" applyProtection="1"/>
    <xf numFmtId="42" fontId="12" fillId="8" borderId="20" xfId="0" applyNumberFormat="1" applyFont="1" applyFill="1" applyBorder="1" applyProtection="1"/>
    <xf numFmtId="0" fontId="76" fillId="2" borderId="5" xfId="0" applyFont="1" applyFill="1" applyBorder="1" applyAlignment="1" applyProtection="1">
      <alignment horizontal="center"/>
    </xf>
    <xf numFmtId="0" fontId="6" fillId="7" borderId="20" xfId="0" applyFont="1" applyFill="1" applyBorder="1" applyProtection="1"/>
    <xf numFmtId="10" fontId="22" fillId="0" borderId="0" xfId="0" applyNumberFormat="1" applyFont="1" applyFill="1" applyProtection="1"/>
    <xf numFmtId="44" fontId="2" fillId="0" borderId="0" xfId="1" applyFont="1" applyFill="1" applyBorder="1" applyProtection="1"/>
    <xf numFmtId="44" fontId="2" fillId="0" borderId="5" xfId="1" applyFont="1" applyFill="1" applyBorder="1" applyProtection="1"/>
    <xf numFmtId="44" fontId="2" fillId="0" borderId="10" xfId="1" applyFont="1" applyFill="1" applyBorder="1" applyProtection="1"/>
    <xf numFmtId="44" fontId="2" fillId="0" borderId="11" xfId="1" applyFont="1" applyFill="1" applyBorder="1" applyProtection="1"/>
    <xf numFmtId="44" fontId="2" fillId="0" borderId="4" xfId="1" applyFont="1" applyFill="1" applyBorder="1" applyProtection="1"/>
    <xf numFmtId="44" fontId="2" fillId="0" borderId="18" xfId="1" applyFont="1" applyFill="1" applyBorder="1" applyProtection="1"/>
    <xf numFmtId="44" fontId="2" fillId="0" borderId="9" xfId="1" applyFont="1" applyFill="1" applyBorder="1" applyProtection="1"/>
    <xf numFmtId="44" fontId="2" fillId="0" borderId="15" xfId="1" applyFont="1" applyFill="1" applyBorder="1" applyProtection="1"/>
    <xf numFmtId="0" fontId="2" fillId="7" borderId="0" xfId="0" applyFont="1" applyFill="1" applyAlignment="1" applyProtection="1">
      <alignment horizontal="left"/>
      <protection locked="0"/>
    </xf>
    <xf numFmtId="44" fontId="2" fillId="7" borderId="0" xfId="1" applyFont="1" applyFill="1" applyBorder="1" applyAlignment="1" applyProtection="1">
      <alignment horizontal="left"/>
      <protection locked="0"/>
    </xf>
    <xf numFmtId="44" fontId="2" fillId="0" borderId="0" xfId="1" applyFont="1" applyFill="1" applyBorder="1" applyAlignment="1" applyProtection="1">
      <alignment horizontal="left" vertical="top" wrapText="1"/>
    </xf>
    <xf numFmtId="171" fontId="2" fillId="3" borderId="6" xfId="0" applyNumberFormat="1" applyFont="1" applyFill="1" applyBorder="1" applyProtection="1"/>
    <xf numFmtId="171" fontId="2" fillId="3" borderId="6" xfId="0" applyNumberFormat="1" applyFont="1" applyFill="1" applyBorder="1" applyAlignment="1" applyProtection="1">
      <alignment horizontal="left"/>
    </xf>
    <xf numFmtId="173" fontId="27" fillId="6" borderId="0" xfId="0" applyNumberFormat="1" applyFont="1" applyFill="1" applyBorder="1" applyAlignment="1" applyProtection="1">
      <alignment horizontal="left"/>
      <protection locked="0"/>
    </xf>
    <xf numFmtId="0" fontId="2" fillId="3" borderId="20" xfId="0" applyFont="1" applyFill="1" applyBorder="1" applyProtection="1">
      <protection locked="0"/>
    </xf>
    <xf numFmtId="0" fontId="31" fillId="2" borderId="0" xfId="0" applyFont="1" applyFill="1"/>
    <xf numFmtId="0" fontId="30" fillId="2" borderId="0" xfId="0" applyFont="1" applyFill="1"/>
    <xf numFmtId="0" fontId="30" fillId="2" borderId="0" xfId="0" applyFont="1" applyFill="1" applyAlignment="1"/>
    <xf numFmtId="0" fontId="2" fillId="3" borderId="5" xfId="0" applyFont="1" applyFill="1" applyBorder="1" applyProtection="1"/>
    <xf numFmtId="0" fontId="2" fillId="3" borderId="34" xfId="0" applyFont="1" applyFill="1" applyBorder="1" applyProtection="1"/>
    <xf numFmtId="0" fontId="2" fillId="0" borderId="5" xfId="0" applyFont="1" applyFill="1" applyBorder="1" applyProtection="1"/>
    <xf numFmtId="0" fontId="19" fillId="0" borderId="1" xfId="0" applyFont="1" applyFill="1" applyBorder="1" applyAlignment="1" applyProtection="1">
      <alignment horizontal="left" vertical="center"/>
    </xf>
    <xf numFmtId="176" fontId="27" fillId="6" borderId="2" xfId="0" applyNumberFormat="1" applyFont="1" applyFill="1" applyBorder="1" applyAlignment="1" applyProtection="1">
      <alignment horizontal="left"/>
      <protection locked="0"/>
    </xf>
    <xf numFmtId="0" fontId="2" fillId="0" borderId="2" xfId="0" applyFont="1" applyBorder="1" applyAlignment="1" applyProtection="1">
      <alignment horizontal="left"/>
    </xf>
    <xf numFmtId="0" fontId="12" fillId="0" borderId="2"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12" fillId="0" borderId="4" xfId="0" applyFont="1" applyFill="1" applyBorder="1" applyAlignment="1" applyProtection="1">
      <alignment horizontal="left" vertical="center"/>
    </xf>
    <xf numFmtId="1" fontId="12" fillId="0" borderId="5" xfId="0" applyNumberFormat="1" applyFont="1" applyFill="1" applyBorder="1" applyAlignment="1" applyProtection="1">
      <alignment horizontal="left" vertical="center"/>
    </xf>
    <xf numFmtId="49" fontId="6" fillId="0" borderId="4" xfId="0" applyNumberFormat="1" applyFont="1" applyFill="1" applyBorder="1" applyAlignment="1" applyProtection="1">
      <alignment horizontal="left" vertical="center"/>
    </xf>
    <xf numFmtId="3" fontId="6" fillId="0" borderId="5" xfId="0" applyNumberFormat="1" applyFont="1" applyFill="1" applyBorder="1" applyAlignment="1" applyProtection="1">
      <alignment horizontal="center"/>
    </xf>
    <xf numFmtId="0" fontId="6" fillId="0" borderId="4" xfId="0" applyFont="1" applyFill="1" applyBorder="1" applyAlignment="1" applyProtection="1">
      <alignment horizontal="left"/>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2" fillId="0" borderId="5" xfId="0" applyFont="1" applyBorder="1" applyAlignment="1" applyProtection="1">
      <alignment horizontal="left"/>
    </xf>
    <xf numFmtId="0" fontId="19" fillId="0" borderId="4"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3" fontId="6" fillId="6" borderId="10" xfId="0" applyNumberFormat="1" applyFont="1" applyFill="1" applyBorder="1" applyAlignment="1" applyProtection="1">
      <alignment horizontal="left"/>
      <protection locked="0"/>
    </xf>
    <xf numFmtId="3" fontId="97" fillId="7" borderId="10" xfId="0" applyNumberFormat="1" applyFont="1" applyFill="1" applyBorder="1" applyAlignment="1" applyProtection="1">
      <alignment horizontal="left"/>
      <protection locked="0"/>
    </xf>
    <xf numFmtId="3" fontId="25" fillId="7" borderId="10" xfId="0" applyNumberFormat="1" applyFont="1" applyFill="1" applyBorder="1" applyAlignment="1" applyProtection="1">
      <alignment horizontal="left"/>
      <protection locked="0"/>
    </xf>
    <xf numFmtId="3" fontId="6" fillId="0" borderId="11" xfId="0" applyNumberFormat="1" applyFont="1" applyFill="1" applyBorder="1" applyAlignment="1" applyProtection="1">
      <alignment horizontal="center"/>
    </xf>
    <xf numFmtId="0" fontId="2" fillId="0" borderId="1" xfId="0" applyFont="1" applyBorder="1" applyAlignment="1" applyProtection="1">
      <alignment horizontal="left"/>
    </xf>
    <xf numFmtId="0" fontId="2" fillId="0" borderId="3" xfId="0" applyFont="1" applyBorder="1" applyAlignment="1" applyProtection="1">
      <alignment horizontal="left"/>
    </xf>
    <xf numFmtId="44" fontId="2" fillId="0" borderId="0" xfId="1" applyFont="1" applyFill="1" applyAlignment="1" applyProtection="1">
      <alignment horizontal="left"/>
      <protection locked="0"/>
    </xf>
    <xf numFmtId="44" fontId="22" fillId="0" borderId="0" xfId="1" applyFont="1" applyFill="1" applyAlignment="1" applyProtection="1">
      <alignment horizontal="left"/>
      <protection locked="0"/>
    </xf>
    <xf numFmtId="2" fontId="2" fillId="0" borderId="0" xfId="0" applyNumberFormat="1" applyFont="1" applyFill="1" applyAlignment="1" applyProtection="1">
      <alignment horizontal="center"/>
      <protection locked="0"/>
    </xf>
    <xf numFmtId="0" fontId="2" fillId="3" borderId="6" xfId="0" applyFont="1" applyFill="1" applyBorder="1" applyAlignment="1" applyProtection="1">
      <alignment horizontal="center"/>
      <protection locked="0"/>
    </xf>
    <xf numFmtId="175" fontId="2" fillId="3" borderId="6" xfId="1" applyNumberFormat="1" applyFont="1" applyFill="1" applyBorder="1" applyAlignment="1" applyProtection="1">
      <alignment horizontal="center"/>
      <protection locked="0"/>
    </xf>
    <xf numFmtId="171" fontId="6" fillId="0" borderId="6" xfId="0" applyNumberFormat="1" applyFont="1" applyFill="1" applyBorder="1" applyAlignment="1" applyProtection="1"/>
    <xf numFmtId="171" fontId="6" fillId="3" borderId="23" xfId="0" applyNumberFormat="1" applyFont="1" applyFill="1" applyBorder="1" applyProtection="1">
      <protection locked="0"/>
    </xf>
    <xf numFmtId="171" fontId="12" fillId="3" borderId="23" xfId="0" applyNumberFormat="1" applyFont="1" applyFill="1" applyBorder="1" applyAlignment="1" applyProtection="1"/>
    <xf numFmtId="1" fontId="6" fillId="3" borderId="0" xfId="0" applyNumberFormat="1" applyFont="1" applyFill="1" applyBorder="1" applyAlignment="1" applyProtection="1">
      <alignment horizontal="center"/>
    </xf>
    <xf numFmtId="1" fontId="12" fillId="3" borderId="6" xfId="0" applyNumberFormat="1" applyFont="1" applyFill="1" applyBorder="1" applyAlignment="1" applyProtection="1">
      <alignment horizontal="center"/>
    </xf>
    <xf numFmtId="0" fontId="30" fillId="0" borderId="0" xfId="0" applyFont="1" applyFill="1" applyAlignment="1">
      <alignment vertical="top"/>
    </xf>
    <xf numFmtId="44" fontId="2" fillId="7" borderId="0" xfId="0" applyNumberFormat="1" applyFont="1" applyFill="1" applyAlignment="1" applyProtection="1">
      <alignment horizontal="left"/>
    </xf>
    <xf numFmtId="0" fontId="56" fillId="3" borderId="6" xfId="0" applyNumberFormat="1" applyFont="1" applyFill="1" applyBorder="1" applyProtection="1"/>
    <xf numFmtId="2" fontId="2" fillId="9" borderId="6" xfId="0" applyNumberFormat="1" applyFont="1" applyFill="1" applyBorder="1" applyAlignment="1" applyProtection="1">
      <alignment horizontal="center"/>
      <protection locked="0"/>
    </xf>
    <xf numFmtId="2" fontId="2" fillId="0" borderId="6" xfId="0" applyNumberFormat="1" applyFont="1" applyFill="1" applyBorder="1" applyAlignment="1" applyProtection="1">
      <alignment horizontal="center"/>
    </xf>
    <xf numFmtId="0" fontId="22" fillId="0" borderId="12" xfId="0" quotePrefix="1" applyFont="1" applyBorder="1" applyAlignment="1" applyProtection="1">
      <alignment horizontal="center"/>
    </xf>
    <xf numFmtId="168" fontId="22" fillId="0" borderId="10" xfId="0" applyNumberFormat="1" applyFont="1" applyBorder="1" applyProtection="1"/>
    <xf numFmtId="181" fontId="2" fillId="0" borderId="0" xfId="0" applyNumberFormat="1" applyFont="1" applyAlignment="1" applyProtection="1">
      <alignment horizontal="left"/>
    </xf>
    <xf numFmtId="0" fontId="22" fillId="0" borderId="2" xfId="0" applyFont="1" applyBorder="1" applyAlignment="1" applyProtection="1">
      <alignment horizontal="center"/>
    </xf>
    <xf numFmtId="168" fontId="22" fillId="0" borderId="4" xfId="0" applyNumberFormat="1" applyFont="1" applyBorder="1" applyProtection="1"/>
    <xf numFmtId="172" fontId="6" fillId="0" borderId="0" xfId="0" applyNumberFormat="1" applyFont="1" applyFill="1" applyAlignment="1" applyProtection="1">
      <alignment horizontal="left"/>
    </xf>
    <xf numFmtId="10" fontId="22" fillId="7" borderId="0" xfId="0" applyNumberFormat="1" applyFont="1" applyFill="1" applyProtection="1"/>
    <xf numFmtId="0" fontId="6" fillId="0" borderId="0" xfId="0" applyFont="1" applyFill="1" applyAlignment="1" applyProtection="1">
      <alignment horizontal="left"/>
    </xf>
    <xf numFmtId="0" fontId="101" fillId="0" borderId="0" xfId="3" applyFill="1" applyAlignment="1" applyProtection="1">
      <alignment horizontal="left"/>
    </xf>
    <xf numFmtId="0" fontId="100" fillId="2" borderId="0" xfId="0" applyFont="1" applyFill="1" applyBorder="1" applyProtection="1"/>
    <xf numFmtId="0" fontId="30" fillId="2" borderId="0" xfId="0" applyFont="1" applyFill="1" applyAlignment="1">
      <alignment wrapText="1"/>
    </xf>
    <xf numFmtId="0" fontId="36" fillId="2" borderId="0" xfId="0" applyFont="1" applyFill="1" applyBorder="1" applyAlignment="1">
      <alignment wrapText="1"/>
    </xf>
    <xf numFmtId="0" fontId="36" fillId="2" borderId="0" xfId="0" applyFont="1" applyFill="1" applyAlignment="1">
      <alignment wrapText="1"/>
    </xf>
    <xf numFmtId="0" fontId="31" fillId="2" borderId="0" xfId="0" applyFont="1" applyFill="1" applyAlignment="1">
      <alignment wrapText="1"/>
    </xf>
    <xf numFmtId="0" fontId="31" fillId="2" borderId="0" xfId="0" applyFont="1" applyFill="1" applyBorder="1" applyAlignment="1"/>
    <xf numFmtId="0" fontId="30" fillId="2" borderId="0" xfId="0" applyFont="1" applyFill="1" applyAlignment="1">
      <alignment vertical="center" wrapText="1"/>
    </xf>
    <xf numFmtId="0" fontId="31" fillId="2" borderId="0" xfId="0" applyFont="1" applyFill="1" applyAlignment="1">
      <alignment vertical="center" wrapText="1"/>
    </xf>
    <xf numFmtId="0" fontId="82" fillId="2" borderId="0" xfId="0" applyFont="1" applyFill="1" applyBorder="1" applyAlignment="1" applyProtection="1">
      <alignment horizontal="right"/>
    </xf>
    <xf numFmtId="0" fontId="22" fillId="0" borderId="12" xfId="0" quotePrefix="1" applyFont="1" applyBorder="1" applyAlignment="1" applyProtection="1">
      <alignment horizontal="center"/>
    </xf>
    <xf numFmtId="0" fontId="29" fillId="2" borderId="0" xfId="0" applyFont="1" applyFill="1" applyAlignment="1">
      <alignment horizontal="left" vertical="top" wrapText="1"/>
    </xf>
    <xf numFmtId="0" fontId="18" fillId="2" borderId="0" xfId="0" applyFont="1" applyFill="1" applyAlignment="1">
      <alignment horizontal="left" vertical="top" wrapText="1"/>
    </xf>
    <xf numFmtId="44" fontId="2" fillId="7" borderId="0" xfId="0" applyNumberFormat="1" applyFont="1" applyFill="1" applyAlignment="1" applyProtection="1">
      <alignment horizontal="right"/>
    </xf>
    <xf numFmtId="44" fontId="2" fillId="7" borderId="0" xfId="1" applyNumberFormat="1" applyFont="1" applyFill="1" applyAlignment="1" applyProtection="1">
      <alignment horizontal="left"/>
    </xf>
    <xf numFmtId="182" fontId="6" fillId="7" borderId="6" xfId="0" applyNumberFormat="1" applyFont="1" applyFill="1" applyBorder="1" applyProtection="1"/>
    <xf numFmtId="0" fontId="22" fillId="0" borderId="0" xfId="0" applyFont="1" applyBorder="1" applyAlignment="1" applyProtection="1">
      <alignment horizontal="left"/>
    </xf>
    <xf numFmtId="44" fontId="22" fillId="0" borderId="18" xfId="0" applyNumberFormat="1" applyFont="1" applyFill="1" applyBorder="1" applyProtection="1"/>
    <xf numFmtId="0" fontId="0" fillId="3" borderId="0" xfId="0" applyFill="1"/>
    <xf numFmtId="0" fontId="102" fillId="2" borderId="0" xfId="0" applyFont="1" applyFill="1" applyAlignment="1">
      <alignment vertical="top"/>
    </xf>
    <xf numFmtId="44" fontId="2" fillId="0" borderId="0" xfId="0" applyNumberFormat="1" applyFont="1" applyFill="1" applyAlignment="1" applyProtection="1">
      <alignment horizontal="left"/>
    </xf>
    <xf numFmtId="44" fontId="22" fillId="0" borderId="0" xfId="1" applyFont="1" applyFill="1" applyAlignment="1" applyProtection="1">
      <alignment horizontal="left"/>
    </xf>
    <xf numFmtId="2" fontId="2" fillId="0" borderId="0" xfId="0" applyNumberFormat="1" applyFont="1" applyFill="1" applyAlignment="1" applyProtection="1">
      <alignment horizontal="left"/>
    </xf>
    <xf numFmtId="0" fontId="2" fillId="0" borderId="0" xfId="0" applyFont="1" applyFill="1" applyAlignment="1" applyProtection="1">
      <alignment horizontal="center"/>
    </xf>
    <xf numFmtId="44" fontId="2" fillId="0" borderId="0" xfId="1" applyNumberFormat="1" applyFont="1" applyFill="1" applyAlignment="1" applyProtection="1">
      <alignment horizontal="left"/>
    </xf>
    <xf numFmtId="44" fontId="22" fillId="0" borderId="11" xfId="0" applyNumberFormat="1" applyFont="1" applyFill="1" applyBorder="1" applyProtection="1"/>
    <xf numFmtId="164" fontId="2" fillId="0" borderId="0" xfId="0" applyNumberFormat="1" applyFont="1" applyFill="1" applyAlignment="1" applyProtection="1">
      <alignment horizontal="left"/>
    </xf>
    <xf numFmtId="44" fontId="22" fillId="7" borderId="5" xfId="0" applyNumberFormat="1" applyFont="1" applyFill="1" applyBorder="1" applyProtection="1">
      <protection locked="0"/>
    </xf>
    <xf numFmtId="0" fontId="6" fillId="0" borderId="0" xfId="0" applyFont="1" applyFill="1" applyBorder="1" applyAlignment="1" applyProtection="1">
      <alignment horizontal="left"/>
    </xf>
    <xf numFmtId="0" fontId="2" fillId="0" borderId="6" xfId="0" applyFont="1" applyFill="1" applyBorder="1" applyAlignment="1" applyProtection="1">
      <protection locked="0"/>
    </xf>
    <xf numFmtId="0" fontId="2" fillId="3" borderId="6" xfId="0" applyFont="1" applyFill="1" applyBorder="1" applyAlignment="1" applyProtection="1"/>
    <xf numFmtId="0" fontId="62" fillId="3" borderId="6" xfId="0" applyFont="1" applyFill="1" applyBorder="1" applyAlignment="1" applyProtection="1">
      <alignment horizontal="left"/>
    </xf>
    <xf numFmtId="0" fontId="64" fillId="3" borderId="6" xfId="0" applyFont="1" applyFill="1" applyBorder="1" applyAlignment="1" applyProtection="1">
      <alignment horizontal="left"/>
    </xf>
    <xf numFmtId="0" fontId="79" fillId="3" borderId="6" xfId="0" applyFont="1" applyFill="1" applyBorder="1" applyAlignment="1" applyProtection="1">
      <alignment horizontal="left"/>
    </xf>
    <xf numFmtId="0" fontId="59" fillId="3" borderId="6" xfId="0" applyFont="1" applyFill="1" applyBorder="1" applyAlignment="1" applyProtection="1">
      <alignment horizontal="left"/>
    </xf>
    <xf numFmtId="0" fontId="58" fillId="3" borderId="6" xfId="0" applyFont="1" applyFill="1" applyBorder="1" applyAlignment="1" applyProtection="1">
      <alignment horizontal="left"/>
    </xf>
    <xf numFmtId="0" fontId="22" fillId="0" borderId="12" xfId="0" quotePrefix="1" applyFont="1" applyBorder="1" applyAlignment="1" applyProtection="1">
      <alignment horizontal="center"/>
    </xf>
    <xf numFmtId="0" fontId="22" fillId="0" borderId="14" xfId="0" quotePrefix="1" applyFont="1" applyBorder="1" applyAlignment="1" applyProtection="1">
      <alignment horizontal="center"/>
    </xf>
    <xf numFmtId="0" fontId="22" fillId="0" borderId="12" xfId="0" applyFont="1" applyBorder="1" applyAlignment="1" applyProtection="1">
      <alignment horizontal="center"/>
    </xf>
    <xf numFmtId="0" fontId="22" fillId="0" borderId="13" xfId="0" applyFont="1" applyBorder="1" applyAlignment="1" applyProtection="1">
      <alignment horizontal="center"/>
    </xf>
  </cellXfs>
  <cellStyles count="4">
    <cellStyle name="Hyperlink" xfId="3" builtinId="8"/>
    <cellStyle name="Procent" xfId="2" builtinId="5"/>
    <cellStyle name="Standaard" xfId="0" builtinId="0"/>
    <cellStyle name="Valuta" xfId="1" builtinId="4"/>
  </cellStyles>
  <dxfs count="0"/>
  <tableStyles count="0" defaultTableStyle="TableStyleMedium2" defaultPivotStyle="PivotStyleLight16"/>
  <colors>
    <mruColors>
      <color rgb="FFFFFF99"/>
      <color rgb="FFFFFFCC"/>
      <color rgb="FFFFFF66"/>
      <color rgb="FFFF3300"/>
      <color rgb="FFFF9933"/>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42"/>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ken!$F$7:$I$7</c:f>
              <c:numCache>
                <c:formatCode>General</c:formatCode>
                <c:ptCount val="4"/>
                <c:pt idx="0">
                  <c:v>2020</c:v>
                </c:pt>
                <c:pt idx="1">
                  <c:v>2021</c:v>
                </c:pt>
                <c:pt idx="2">
                  <c:v>2022</c:v>
                </c:pt>
                <c:pt idx="3">
                  <c:v>2023</c:v>
                </c:pt>
              </c:numCache>
            </c:numRef>
          </c:cat>
          <c:val>
            <c:numRef>
              <c:f>baten!$I$193:$L$193</c:f>
              <c:numCache>
                <c:formatCode>_("€"* #,##0_);_("€"* \(#,##0\);_("€"* "-"??_);_(@_)</c:formatCode>
                <c:ptCount val="4"/>
                <c:pt idx="0">
                  <c:v>302774.00499999995</c:v>
                </c:pt>
                <c:pt idx="1">
                  <c:v>304766.90499999997</c:v>
                </c:pt>
                <c:pt idx="2">
                  <c:v>306759.80499999999</c:v>
                </c:pt>
                <c:pt idx="3">
                  <c:v>308752.70500000002</c:v>
                </c:pt>
              </c:numCache>
            </c:numRef>
          </c:val>
          <c:extLst xmlns:c16r2="http://schemas.microsoft.com/office/drawing/2015/06/chart">
            <c:ext xmlns:c16="http://schemas.microsoft.com/office/drawing/2014/chart" uri="{C3380CC4-5D6E-409C-BE32-E72D297353CC}">
              <c16:uniqueId val="{00000000-AECE-4397-A677-283F34B52F94}"/>
            </c:ext>
          </c:extLst>
        </c:ser>
        <c:ser>
          <c:idx val="1"/>
          <c:order val="1"/>
          <c:tx>
            <c:v>lasten</c:v>
          </c:tx>
          <c:spPr>
            <a:solidFill>
              <a:srgbClr val="FFCC99"/>
            </a:solidFill>
            <a:ln w="12700">
              <a:solidFill>
                <a:srgbClr val="000000"/>
              </a:solidFill>
              <a:prstDash val="solid"/>
            </a:ln>
          </c:spPr>
          <c:invertIfNegative val="0"/>
          <c:cat>
            <c:numRef>
              <c:f>ken!$F$7:$I$7</c:f>
              <c:numCache>
                <c:formatCode>General</c:formatCode>
                <c:ptCount val="4"/>
                <c:pt idx="0">
                  <c:v>2020</c:v>
                </c:pt>
                <c:pt idx="1">
                  <c:v>2021</c:v>
                </c:pt>
                <c:pt idx="2">
                  <c:v>2022</c:v>
                </c:pt>
                <c:pt idx="3">
                  <c:v>2023</c:v>
                </c:pt>
              </c:numCache>
            </c:numRef>
          </c:cat>
          <c:val>
            <c:numRef>
              <c:f>lasten!$K$162:$N$162</c:f>
              <c:numCache>
                <c:formatCode>_("€"* #,##0_);_("€"* \(#,##0\);_("€"* "-"_);_(@_)</c:formatCode>
                <c:ptCount val="4"/>
                <c:pt idx="0">
                  <c:v>212432</c:v>
                </c:pt>
                <c:pt idx="1">
                  <c:v>218201.60000000003</c:v>
                </c:pt>
                <c:pt idx="2">
                  <c:v>224022.40000000002</c:v>
                </c:pt>
                <c:pt idx="3">
                  <c:v>230060.80000000005</c:v>
                </c:pt>
              </c:numCache>
            </c:numRef>
          </c:val>
          <c:extLst xmlns:c16r2="http://schemas.microsoft.com/office/drawing/2015/06/chart">
            <c:ext xmlns:c16="http://schemas.microsoft.com/office/drawing/2014/chart" uri="{C3380CC4-5D6E-409C-BE32-E72D297353CC}">
              <c16:uniqueId val="{00000001-AECE-4397-A677-283F34B52F94}"/>
            </c:ext>
          </c:extLst>
        </c:ser>
        <c:dLbls>
          <c:showLegendKey val="0"/>
          <c:showVal val="0"/>
          <c:showCatName val="0"/>
          <c:showSerName val="0"/>
          <c:showPercent val="0"/>
          <c:showBubbleSize val="0"/>
        </c:dLbls>
        <c:gapWidth val="150"/>
        <c:axId val="360593320"/>
        <c:axId val="338634208"/>
      </c:barChart>
      <c:catAx>
        <c:axId val="360593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8634208"/>
        <c:crosses val="autoZero"/>
        <c:auto val="1"/>
        <c:lblAlgn val="ctr"/>
        <c:lblOffset val="100"/>
        <c:tickLblSkip val="1"/>
        <c:tickMarkSkip val="1"/>
        <c:noMultiLvlLbl val="0"/>
      </c:catAx>
      <c:valAx>
        <c:axId val="33863420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059332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74"/>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97"/>
          <c:y val="3.5294117647058851E-2"/>
        </c:manualLayout>
      </c:layout>
      <c:overlay val="0"/>
      <c:spPr>
        <a:noFill/>
        <a:ln w="25400">
          <a:noFill/>
        </a:ln>
      </c:spPr>
    </c:title>
    <c:autoTitleDeleted val="0"/>
    <c:plotArea>
      <c:layout>
        <c:manualLayout>
          <c:layoutTarget val="inner"/>
          <c:xMode val="edge"/>
          <c:yMode val="edge"/>
          <c:x val="0.20581700445898976"/>
          <c:y val="0.19705910653019793"/>
          <c:w val="0.7628652013099516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ken!$F$7:$I$7</c:f>
              <c:numCache>
                <c:formatCode>General</c:formatCode>
                <c:ptCount val="4"/>
                <c:pt idx="0">
                  <c:v>2020</c:v>
                </c:pt>
                <c:pt idx="1">
                  <c:v>2021</c:v>
                </c:pt>
                <c:pt idx="2">
                  <c:v>2022</c:v>
                </c:pt>
                <c:pt idx="3">
                  <c:v>2023</c:v>
                </c:pt>
              </c:numCache>
            </c:numRef>
          </c:cat>
          <c:val>
            <c:numRef>
              <c:f>baten!$I$206:$L$206</c:f>
              <c:numCache>
                <c:formatCode>_("€"* #,##0_);_("€"* \(#,##0\);_("€"* "-"??_);_(@_)</c:formatCode>
                <c:ptCount val="4"/>
                <c:pt idx="0">
                  <c:v>119823.33</c:v>
                </c:pt>
                <c:pt idx="1">
                  <c:v>119823.33</c:v>
                </c:pt>
                <c:pt idx="2">
                  <c:v>119823.33</c:v>
                </c:pt>
                <c:pt idx="3">
                  <c:v>119823.33</c:v>
                </c:pt>
              </c:numCache>
            </c:numRef>
          </c:val>
          <c:extLst xmlns:c16r2="http://schemas.microsoft.com/office/drawing/2015/06/chart">
            <c:ext xmlns:c16="http://schemas.microsoft.com/office/drawing/2014/chart" uri="{C3380CC4-5D6E-409C-BE32-E72D297353CC}">
              <c16:uniqueId val="{00000000-0F6F-405D-910F-35D8C64E57E7}"/>
            </c:ext>
          </c:extLst>
        </c:ser>
        <c:ser>
          <c:idx val="1"/>
          <c:order val="1"/>
          <c:tx>
            <c:v>lasten</c:v>
          </c:tx>
          <c:spPr>
            <a:solidFill>
              <a:srgbClr val="FFCC99"/>
            </a:solidFill>
            <a:ln w="12700">
              <a:solidFill>
                <a:srgbClr val="000000"/>
              </a:solidFill>
              <a:prstDash val="solid"/>
            </a:ln>
          </c:spPr>
          <c:invertIfNegative val="0"/>
          <c:cat>
            <c:numRef>
              <c:f>ken!$F$7:$I$7</c:f>
              <c:numCache>
                <c:formatCode>General</c:formatCode>
                <c:ptCount val="4"/>
                <c:pt idx="0">
                  <c:v>2020</c:v>
                </c:pt>
                <c:pt idx="1">
                  <c:v>2021</c:v>
                </c:pt>
                <c:pt idx="2">
                  <c:v>2022</c:v>
                </c:pt>
                <c:pt idx="3">
                  <c:v>2023</c:v>
                </c:pt>
              </c:numCache>
            </c:numRef>
          </c:cat>
          <c:val>
            <c:numRef>
              <c:f>lasten!$J$163:$M$163</c:f>
              <c:numCache>
                <c:formatCode>_-"€"\ * #,##0_-;_-"€"\ * #,##0\-;_-"€"\ * "-"??_-;_-@_-</c:formatCode>
                <c:ptCount val="4"/>
                <c:pt idx="0">
                  <c:v>5000</c:v>
                </c:pt>
                <c:pt idx="1">
                  <c:v>5000</c:v>
                </c:pt>
                <c:pt idx="2">
                  <c:v>5000</c:v>
                </c:pt>
                <c:pt idx="3">
                  <c:v>5000</c:v>
                </c:pt>
              </c:numCache>
            </c:numRef>
          </c:val>
          <c:extLst xmlns:c16r2="http://schemas.microsoft.com/office/drawing/2015/06/chart">
            <c:ext xmlns:c16="http://schemas.microsoft.com/office/drawing/2014/chart" uri="{C3380CC4-5D6E-409C-BE32-E72D297353CC}">
              <c16:uniqueId val="{00000001-0F6F-405D-910F-35D8C64E57E7}"/>
            </c:ext>
          </c:extLst>
        </c:ser>
        <c:dLbls>
          <c:showLegendKey val="0"/>
          <c:showVal val="0"/>
          <c:showCatName val="0"/>
          <c:showSerName val="0"/>
          <c:showPercent val="0"/>
          <c:showBubbleSize val="0"/>
        </c:dLbls>
        <c:gapWidth val="150"/>
        <c:axId val="361067504"/>
        <c:axId val="361067888"/>
      </c:barChart>
      <c:catAx>
        <c:axId val="361067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1067888"/>
        <c:crosses val="autoZero"/>
        <c:auto val="1"/>
        <c:lblAlgn val="ctr"/>
        <c:lblOffset val="100"/>
        <c:tickLblSkip val="1"/>
        <c:tickMarkSkip val="1"/>
        <c:noMultiLvlLbl val="0"/>
      </c:catAx>
      <c:valAx>
        <c:axId val="36106788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106750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59"/>
          <c:y val="0.9088248345944957"/>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29"/>
          <c:y val="3.5294117647058851E-2"/>
        </c:manualLayout>
      </c:layout>
      <c:overlay val="0"/>
      <c:spPr>
        <a:noFill/>
        <a:ln w="25400">
          <a:noFill/>
        </a:ln>
      </c:spPr>
    </c:title>
    <c:autoTitleDeleted val="0"/>
    <c:plotArea>
      <c:layout>
        <c:manualLayout>
          <c:layoutTarget val="inner"/>
          <c:xMode val="edge"/>
          <c:yMode val="edge"/>
          <c:x val="0.22098238370882825"/>
          <c:y val="0.19705910653019793"/>
          <c:w val="0.7477686721460367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ken!$F$7:$I$7</c:f>
              <c:numCache>
                <c:formatCode>General</c:formatCode>
                <c:ptCount val="4"/>
                <c:pt idx="0">
                  <c:v>2020</c:v>
                </c:pt>
                <c:pt idx="1">
                  <c:v>2021</c:v>
                </c:pt>
                <c:pt idx="2">
                  <c:v>2022</c:v>
                </c:pt>
                <c:pt idx="3">
                  <c:v>2023</c:v>
                </c:pt>
              </c:numCache>
            </c:numRef>
          </c:cat>
          <c:val>
            <c:numRef>
              <c:f>ken!$F$32:$I$32</c:f>
              <c:numCache>
                <c:formatCode>_("€"* #,##0_);_("€"* \(#,##0\);_("€"* "-"_);_(@_)</c:formatCode>
                <c:ptCount val="4"/>
                <c:pt idx="0">
                  <c:v>422597.33499999996</c:v>
                </c:pt>
                <c:pt idx="1">
                  <c:v>424590.23499999999</c:v>
                </c:pt>
                <c:pt idx="2">
                  <c:v>426583.13500000001</c:v>
                </c:pt>
                <c:pt idx="3">
                  <c:v>428576.03500000003</c:v>
                </c:pt>
              </c:numCache>
            </c:numRef>
          </c:val>
          <c:extLst xmlns:c16r2="http://schemas.microsoft.com/office/drawing/2015/06/chart">
            <c:ext xmlns:c16="http://schemas.microsoft.com/office/drawing/2014/chart" uri="{C3380CC4-5D6E-409C-BE32-E72D297353CC}">
              <c16:uniqueId val="{00000000-4E29-45AB-9D6A-D71C97BF0CBA}"/>
            </c:ext>
          </c:extLst>
        </c:ser>
        <c:ser>
          <c:idx val="1"/>
          <c:order val="1"/>
          <c:tx>
            <c:v>lasten</c:v>
          </c:tx>
          <c:spPr>
            <a:solidFill>
              <a:srgbClr val="FFCC99"/>
            </a:solidFill>
            <a:ln w="12700">
              <a:solidFill>
                <a:srgbClr val="000000"/>
              </a:solidFill>
              <a:prstDash val="solid"/>
            </a:ln>
          </c:spPr>
          <c:invertIfNegative val="0"/>
          <c:cat>
            <c:numRef>
              <c:f>ken!$F$7:$I$7</c:f>
              <c:numCache>
                <c:formatCode>General</c:formatCode>
                <c:ptCount val="4"/>
                <c:pt idx="0">
                  <c:v>2020</c:v>
                </c:pt>
                <c:pt idx="1">
                  <c:v>2021</c:v>
                </c:pt>
                <c:pt idx="2">
                  <c:v>2022</c:v>
                </c:pt>
                <c:pt idx="3">
                  <c:v>2023</c:v>
                </c:pt>
              </c:numCache>
            </c:numRef>
          </c:cat>
          <c:val>
            <c:numRef>
              <c:f>ken!$F$123:$I$123</c:f>
              <c:numCache>
                <c:formatCode>_("€"* #,##0_);_("€"* \(#,##0\);_("€"* "-"_);_(@_)</c:formatCode>
                <c:ptCount val="4"/>
                <c:pt idx="0">
                  <c:v>211280.13333333333</c:v>
                </c:pt>
                <c:pt idx="1">
                  <c:v>217432</c:v>
                </c:pt>
                <c:pt idx="2">
                  <c:v>223201.60000000003</c:v>
                </c:pt>
                <c:pt idx="3">
                  <c:v>229022.40000000002</c:v>
                </c:pt>
              </c:numCache>
            </c:numRef>
          </c:val>
          <c:extLst xmlns:c16r2="http://schemas.microsoft.com/office/drawing/2015/06/chart">
            <c:ext xmlns:c16="http://schemas.microsoft.com/office/drawing/2014/chart" uri="{C3380CC4-5D6E-409C-BE32-E72D297353CC}">
              <c16:uniqueId val="{00000001-4E29-45AB-9D6A-D71C97BF0CBA}"/>
            </c:ext>
          </c:extLst>
        </c:ser>
        <c:dLbls>
          <c:showLegendKey val="0"/>
          <c:showVal val="0"/>
          <c:showCatName val="0"/>
          <c:showSerName val="0"/>
          <c:showPercent val="0"/>
          <c:showBubbleSize val="0"/>
        </c:dLbls>
        <c:gapWidth val="150"/>
        <c:axId val="157120520"/>
        <c:axId val="157123264"/>
      </c:barChart>
      <c:catAx>
        <c:axId val="157120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57123264"/>
        <c:crosses val="autoZero"/>
        <c:auto val="1"/>
        <c:lblAlgn val="ctr"/>
        <c:lblOffset val="100"/>
        <c:tickLblSkip val="1"/>
        <c:tickMarkSkip val="1"/>
        <c:noMultiLvlLbl val="0"/>
      </c:catAx>
      <c:valAx>
        <c:axId val="15712326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5712052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7"/>
          <c:w val="0.23516973480714506"/>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totale loonkosten </a:t>
            </a:r>
          </a:p>
        </c:rich>
      </c:tx>
      <c:layout>
        <c:manualLayout>
          <c:xMode val="edge"/>
          <c:yMode val="edge"/>
          <c:x val="0.28794680076755308"/>
          <c:y val="3.5294117647058851E-2"/>
        </c:manualLayout>
      </c:layout>
      <c:overlay val="0"/>
      <c:spPr>
        <a:noFill/>
        <a:ln w="25400">
          <a:noFill/>
        </a:ln>
      </c:spPr>
    </c:title>
    <c:autoTitleDeleted val="0"/>
    <c:plotArea>
      <c:layout>
        <c:manualLayout>
          <c:layoutTarget val="inner"/>
          <c:xMode val="edge"/>
          <c:yMode val="edge"/>
          <c:x val="0.16517875145912331"/>
          <c:y val="0.19705910653019793"/>
          <c:w val="0.80357230439573457"/>
          <c:h val="0.58823613889610316"/>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delete val="1"/>
          </c:dLbls>
          <c:cat>
            <c:numRef>
              <c:f>ken!$F$7:$I$7</c:f>
              <c:numCache>
                <c:formatCode>General</c:formatCode>
                <c:ptCount val="4"/>
                <c:pt idx="0">
                  <c:v>2020</c:v>
                </c:pt>
                <c:pt idx="1">
                  <c:v>2021</c:v>
                </c:pt>
                <c:pt idx="2">
                  <c:v>2022</c:v>
                </c:pt>
                <c:pt idx="3">
                  <c:v>2023</c:v>
                </c:pt>
              </c:numCache>
            </c:numRef>
          </c:cat>
          <c:val>
            <c:numRef>
              <c:f>ken!$G$128:$J$128</c:f>
              <c:numCache>
                <c:formatCode>_("€"* #,##0_);_("€"* \(#,##0\);_("€"* "-"_);_(@_)</c:formatCode>
                <c:ptCount val="4"/>
                <c:pt idx="0">
                  <c:v>71656.000000000015</c:v>
                </c:pt>
                <c:pt idx="1">
                  <c:v>74080.000000000015</c:v>
                </c:pt>
                <c:pt idx="2">
                  <c:v>76577.600000000006</c:v>
                </c:pt>
                <c:pt idx="3">
                  <c:v>78067.200000000012</c:v>
                </c:pt>
              </c:numCache>
            </c:numRef>
          </c:val>
          <c:extLst xmlns:c16r2="http://schemas.microsoft.com/office/drawing/2015/06/chart">
            <c:ext xmlns:c16="http://schemas.microsoft.com/office/drawing/2014/chart" uri="{C3380CC4-5D6E-409C-BE32-E72D297353CC}">
              <c16:uniqueId val="{00000000-25FF-4593-A6F9-3E34386652E4}"/>
            </c:ext>
          </c:extLst>
        </c:ser>
        <c:ser>
          <c:idx val="2"/>
          <c:order val="1"/>
          <c:tx>
            <c:v>OBP</c:v>
          </c:tx>
          <c:spPr>
            <a:solidFill>
              <a:srgbClr val="CCFFCC"/>
            </a:solidFill>
            <a:ln w="12700">
              <a:solidFill>
                <a:srgbClr val="000000"/>
              </a:solidFill>
              <a:prstDash val="solid"/>
            </a:ln>
          </c:spPr>
          <c:invertIfNegative val="0"/>
          <c:dLbls>
            <c:delete val="1"/>
          </c:dLbls>
          <c:cat>
            <c:numRef>
              <c:f>ken!$F$7:$I$7</c:f>
              <c:numCache>
                <c:formatCode>General</c:formatCode>
                <c:ptCount val="4"/>
                <c:pt idx="0">
                  <c:v>2020</c:v>
                </c:pt>
                <c:pt idx="1">
                  <c:v>2021</c:v>
                </c:pt>
                <c:pt idx="2">
                  <c:v>2022</c:v>
                </c:pt>
                <c:pt idx="3">
                  <c:v>2023</c:v>
                </c:pt>
              </c:numCache>
            </c:numRef>
          </c:cat>
          <c:val>
            <c:numRef>
              <c:f>ken!$G$129:$J$129</c:f>
              <c:numCache>
                <c:formatCode>_("€"* #,##0_);_("€"* \(#,##0\);_("€"* "-"_);_(@_)</c:formatCode>
                <c:ptCount val="4"/>
                <c:pt idx="0">
                  <c:v>56491.200000000004</c:v>
                </c:pt>
                <c:pt idx="1">
                  <c:v>57708.800000000017</c:v>
                </c:pt>
                <c:pt idx="2">
                  <c:v>58897.600000000006</c:v>
                </c:pt>
                <c:pt idx="3">
                  <c:v>59558.400000000001</c:v>
                </c:pt>
              </c:numCache>
            </c:numRef>
          </c:val>
          <c:extLst xmlns:c16r2="http://schemas.microsoft.com/office/drawing/2015/06/chart">
            <c:ext xmlns:c16="http://schemas.microsoft.com/office/drawing/2014/chart" uri="{C3380CC4-5D6E-409C-BE32-E72D297353CC}">
              <c16:uniqueId val="{00000001-25FF-4593-A6F9-3E34386652E4}"/>
            </c:ext>
          </c:extLst>
        </c:ser>
        <c:ser>
          <c:idx val="0"/>
          <c:order val="2"/>
          <c:tx>
            <c:v>DIR</c:v>
          </c:tx>
          <c:spPr>
            <a:solidFill>
              <a:srgbClr val="FFFFCC"/>
            </a:solidFill>
            <a:ln w="12700">
              <a:solidFill>
                <a:srgbClr val="000000"/>
              </a:solidFill>
              <a:prstDash val="solid"/>
            </a:ln>
          </c:spPr>
          <c:invertIfNegative val="0"/>
          <c:dLbls>
            <c:delete val="1"/>
          </c:dLbls>
          <c:cat>
            <c:numRef>
              <c:f>ken!$F$7:$I$7</c:f>
              <c:numCache>
                <c:formatCode>General</c:formatCode>
                <c:ptCount val="4"/>
                <c:pt idx="0">
                  <c:v>2020</c:v>
                </c:pt>
                <c:pt idx="1">
                  <c:v>2021</c:v>
                </c:pt>
                <c:pt idx="2">
                  <c:v>2022</c:v>
                </c:pt>
                <c:pt idx="3">
                  <c:v>2023</c:v>
                </c:pt>
              </c:numCache>
            </c:numRef>
          </c:cat>
          <c:val>
            <c:numRef>
              <c:f>ken!$G$127:$J$127</c:f>
              <c:numCache>
                <c:formatCode>_("€"* #,##0_);_("€"* \(#,##0\);_("€"* "-"_);_(@_)</c:formatCode>
                <c:ptCount val="4"/>
                <c:pt idx="0">
                  <c:v>84284.800000000003</c:v>
                </c:pt>
                <c:pt idx="1">
                  <c:v>86412.800000000003</c:v>
                </c:pt>
                <c:pt idx="2">
                  <c:v>88547.200000000012</c:v>
                </c:pt>
                <c:pt idx="3">
                  <c:v>89779.200000000012</c:v>
                </c:pt>
              </c:numCache>
            </c:numRef>
          </c:val>
          <c:extLst xmlns:c16r2="http://schemas.microsoft.com/office/drawing/2015/06/chart">
            <c:ext xmlns:c16="http://schemas.microsoft.com/office/drawing/2014/chart" uri="{C3380CC4-5D6E-409C-BE32-E72D297353CC}">
              <c16:uniqueId val="{00000002-25FF-4593-A6F9-3E34386652E4}"/>
            </c:ext>
          </c:extLst>
        </c:ser>
        <c:dLbls>
          <c:showLegendKey val="0"/>
          <c:showVal val="1"/>
          <c:showCatName val="0"/>
          <c:showSerName val="0"/>
          <c:showPercent val="0"/>
          <c:showBubbleSize val="0"/>
        </c:dLbls>
        <c:gapWidth val="150"/>
        <c:overlap val="100"/>
        <c:axId val="157121696"/>
        <c:axId val="361048816"/>
      </c:barChart>
      <c:catAx>
        <c:axId val="157121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1048816"/>
        <c:crosses val="autoZero"/>
        <c:auto val="1"/>
        <c:lblAlgn val="ctr"/>
        <c:lblOffset val="100"/>
        <c:tickLblSkip val="1"/>
        <c:tickMarkSkip val="1"/>
        <c:noMultiLvlLbl val="0"/>
      </c:catAx>
      <c:valAx>
        <c:axId val="3610488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57121696"/>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226890756302532"/>
          <c:y val="0.9088248345944957"/>
          <c:w val="0.27731092436975113"/>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63"/>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72"/>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ken!$F$7:$I$7</c:f>
              <c:numCache>
                <c:formatCode>General</c:formatCode>
                <c:ptCount val="4"/>
                <c:pt idx="0">
                  <c:v>2020</c:v>
                </c:pt>
                <c:pt idx="1">
                  <c:v>2021</c:v>
                </c:pt>
                <c:pt idx="2">
                  <c:v>2022</c:v>
                </c:pt>
                <c:pt idx="3">
                  <c:v>2023</c:v>
                </c:pt>
              </c:numCache>
            </c:numRef>
          </c:cat>
          <c:val>
            <c:numRef>
              <c:f>begr!$H$40:$K$40</c:f>
              <c:numCache>
                <c:formatCode>_("€"* #,##0_);_("€"* \(#,##0\);_("€"* "-"_);_(@_)</c:formatCode>
                <c:ptCount val="4"/>
                <c:pt idx="0">
                  <c:v>205165.33499999996</c:v>
                </c:pt>
                <c:pt idx="1">
                  <c:v>201388.63499999995</c:v>
                </c:pt>
                <c:pt idx="2">
                  <c:v>197560.73499999999</c:v>
                </c:pt>
                <c:pt idx="3">
                  <c:v>193515.23499999999</c:v>
                </c:pt>
              </c:numCache>
            </c:numRef>
          </c:val>
          <c:extLst xmlns:c16r2="http://schemas.microsoft.com/office/drawing/2015/06/chart">
            <c:ext xmlns:c16="http://schemas.microsoft.com/office/drawing/2014/chart" uri="{C3380CC4-5D6E-409C-BE32-E72D297353CC}">
              <c16:uniqueId val="{00000000-9429-42EC-9F20-65B76B4992BB}"/>
            </c:ext>
          </c:extLst>
        </c:ser>
        <c:dLbls>
          <c:showLegendKey val="0"/>
          <c:showVal val="1"/>
          <c:showCatName val="0"/>
          <c:showSerName val="0"/>
          <c:showPercent val="0"/>
          <c:showBubbleSize val="0"/>
        </c:dLbls>
        <c:gapWidth val="150"/>
        <c:axId val="361048424"/>
        <c:axId val="361047248"/>
      </c:barChart>
      <c:catAx>
        <c:axId val="361048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1047248"/>
        <c:crosses val="autoZero"/>
        <c:auto val="1"/>
        <c:lblAlgn val="ctr"/>
        <c:lblOffset val="100"/>
        <c:tickLblSkip val="1"/>
        <c:tickMarkSkip val="1"/>
        <c:noMultiLvlLbl val="0"/>
      </c:catAx>
      <c:valAx>
        <c:axId val="36104724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104842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 T-1</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9.1517956889514251E-2"/>
          <c:y val="0.19705910653019793"/>
          <c:w val="0.87723309896534396"/>
          <c:h val="0.58823613889610316"/>
        </c:manualLayout>
      </c:layout>
      <c:barChart>
        <c:barDir val="col"/>
        <c:grouping val="clustered"/>
        <c:varyColors val="0"/>
        <c:ser>
          <c:idx val="0"/>
          <c:order val="0"/>
          <c:tx>
            <c:v>totaal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geg!$H$17:$L$17</c:f>
              <c:strCache>
                <c:ptCount val="5"/>
                <c:pt idx="0">
                  <c:v>2019/20</c:v>
                </c:pt>
                <c:pt idx="1">
                  <c:v>2020/21</c:v>
                </c:pt>
                <c:pt idx="2">
                  <c:v>2021/22</c:v>
                </c:pt>
                <c:pt idx="3">
                  <c:v>2022/23</c:v>
                </c:pt>
                <c:pt idx="4">
                  <c:v>2023/24</c:v>
                </c:pt>
              </c:strCache>
            </c:strRef>
          </c:cat>
          <c:val>
            <c:numRef>
              <c:f>geg!$H$40:$L$40</c:f>
              <c:numCache>
                <c:formatCode>General</c:formatCode>
                <c:ptCount val="5"/>
                <c:pt idx="0">
                  <c:v>9</c:v>
                </c:pt>
                <c:pt idx="1">
                  <c:v>9</c:v>
                </c:pt>
                <c:pt idx="2">
                  <c:v>9</c:v>
                </c:pt>
                <c:pt idx="3">
                  <c:v>9</c:v>
                </c:pt>
                <c:pt idx="4">
                  <c:v>9</c:v>
                </c:pt>
              </c:numCache>
            </c:numRef>
          </c:val>
          <c:extLst xmlns:c16r2="http://schemas.microsoft.com/office/drawing/2015/06/chart">
            <c:ext xmlns:c16="http://schemas.microsoft.com/office/drawing/2014/chart" uri="{C3380CC4-5D6E-409C-BE32-E72D297353CC}">
              <c16:uniqueId val="{00000000-2AE4-47B5-82B0-2FD034BDF3F6}"/>
            </c:ext>
          </c:extLst>
        </c:ser>
        <c:ser>
          <c:idx val="2"/>
          <c:order val="1"/>
          <c:tx>
            <c:v>SO jonger dan 8 jaar</c:v>
          </c:tx>
          <c:spPr>
            <a:solidFill>
              <a:srgbClr val="FFFFCC"/>
            </a:solidFill>
            <a:ln w="12700">
              <a:solidFill>
                <a:srgbClr val="000000"/>
              </a:solidFill>
              <a:prstDash val="solid"/>
            </a:ln>
          </c:spPr>
          <c:invertIfNegative val="0"/>
          <c:dLbls>
            <c:delete val="1"/>
          </c:dLbls>
          <c:cat>
            <c:strRef>
              <c:f>geg!$H$17:$L$17</c:f>
              <c:strCache>
                <c:ptCount val="5"/>
                <c:pt idx="0">
                  <c:v>2019/20</c:v>
                </c:pt>
                <c:pt idx="1">
                  <c:v>2020/21</c:v>
                </c:pt>
                <c:pt idx="2">
                  <c:v>2021/22</c:v>
                </c:pt>
                <c:pt idx="3">
                  <c:v>2022/23</c:v>
                </c:pt>
                <c:pt idx="4">
                  <c:v>2023/24</c:v>
                </c:pt>
              </c:strCache>
            </c:strRef>
          </c:cat>
          <c:val>
            <c:numRef>
              <c:f>geg!$H$26:$L$26</c:f>
              <c:numCache>
                <c:formatCode>General</c:formatCode>
                <c:ptCount val="5"/>
                <c:pt idx="0">
                  <c:v>3</c:v>
                </c:pt>
                <c:pt idx="1">
                  <c:v>3</c:v>
                </c:pt>
                <c:pt idx="2">
                  <c:v>3</c:v>
                </c:pt>
                <c:pt idx="3">
                  <c:v>3</c:v>
                </c:pt>
                <c:pt idx="4">
                  <c:v>3</c:v>
                </c:pt>
              </c:numCache>
            </c:numRef>
          </c:val>
          <c:extLst xmlns:c16r2="http://schemas.microsoft.com/office/drawing/2015/06/chart">
            <c:ext xmlns:c16="http://schemas.microsoft.com/office/drawing/2014/chart" uri="{C3380CC4-5D6E-409C-BE32-E72D297353CC}">
              <c16:uniqueId val="{00000001-2AE4-47B5-82B0-2FD034BDF3F6}"/>
            </c:ext>
          </c:extLst>
        </c:ser>
        <c:ser>
          <c:idx val="1"/>
          <c:order val="2"/>
          <c:tx>
            <c:v>SO ouder/ gelijk aan 8 jaar</c:v>
          </c:tx>
          <c:spPr>
            <a:solidFill>
              <a:srgbClr val="993366"/>
            </a:solidFill>
            <a:ln w="12700">
              <a:solidFill>
                <a:srgbClr val="000000"/>
              </a:solidFill>
              <a:prstDash val="solid"/>
            </a:ln>
          </c:spPr>
          <c:invertIfNegative val="0"/>
          <c:dLbls>
            <c:delete val="1"/>
          </c:dLbls>
          <c:cat>
            <c:strRef>
              <c:f>geg!$H$17:$L$17</c:f>
              <c:strCache>
                <c:ptCount val="5"/>
                <c:pt idx="0">
                  <c:v>2019/20</c:v>
                </c:pt>
                <c:pt idx="1">
                  <c:v>2020/21</c:v>
                </c:pt>
                <c:pt idx="2">
                  <c:v>2021/22</c:v>
                </c:pt>
                <c:pt idx="3">
                  <c:v>2022/23</c:v>
                </c:pt>
                <c:pt idx="4">
                  <c:v>2023/24</c:v>
                </c:pt>
              </c:strCache>
            </c:strRef>
          </c:cat>
          <c:val>
            <c:numRef>
              <c:f>geg!$H$31:$L$31</c:f>
              <c:numCache>
                <c:formatCode>General</c:formatCode>
                <c:ptCount val="5"/>
                <c:pt idx="0">
                  <c:v>3</c:v>
                </c:pt>
                <c:pt idx="1">
                  <c:v>3</c:v>
                </c:pt>
                <c:pt idx="2">
                  <c:v>3</c:v>
                </c:pt>
                <c:pt idx="3">
                  <c:v>3</c:v>
                </c:pt>
                <c:pt idx="4">
                  <c:v>3</c:v>
                </c:pt>
              </c:numCache>
            </c:numRef>
          </c:val>
          <c:extLst xmlns:c16r2="http://schemas.microsoft.com/office/drawing/2015/06/chart">
            <c:ext xmlns:c16="http://schemas.microsoft.com/office/drawing/2014/chart" uri="{C3380CC4-5D6E-409C-BE32-E72D297353CC}">
              <c16:uniqueId val="{00000002-2AE4-47B5-82B0-2FD034BDF3F6}"/>
            </c:ext>
          </c:extLst>
        </c:ser>
        <c:ser>
          <c:idx val="3"/>
          <c:order val="3"/>
          <c:tx>
            <c:v>VSO</c:v>
          </c:tx>
          <c:invertIfNegative val="0"/>
          <c:dLbls>
            <c:delete val="1"/>
          </c:dLbls>
          <c:cat>
            <c:strRef>
              <c:f>geg!$H$17:$L$17</c:f>
              <c:strCache>
                <c:ptCount val="5"/>
                <c:pt idx="0">
                  <c:v>2019/20</c:v>
                </c:pt>
                <c:pt idx="1">
                  <c:v>2020/21</c:v>
                </c:pt>
                <c:pt idx="2">
                  <c:v>2021/22</c:v>
                </c:pt>
                <c:pt idx="3">
                  <c:v>2022/23</c:v>
                </c:pt>
                <c:pt idx="4">
                  <c:v>2023/24</c:v>
                </c:pt>
              </c:strCache>
            </c:strRef>
          </c:cat>
          <c:val>
            <c:numRef>
              <c:f>geg!$H$36:$L$36</c:f>
              <c:numCache>
                <c:formatCode>General</c:formatCode>
                <c:ptCount val="5"/>
                <c:pt idx="0">
                  <c:v>3</c:v>
                </c:pt>
                <c:pt idx="1">
                  <c:v>3</c:v>
                </c:pt>
                <c:pt idx="2">
                  <c:v>3</c:v>
                </c:pt>
                <c:pt idx="3">
                  <c:v>3</c:v>
                </c:pt>
                <c:pt idx="4">
                  <c:v>3</c:v>
                </c:pt>
              </c:numCache>
            </c:numRef>
          </c:val>
          <c:extLst xmlns:c16r2="http://schemas.microsoft.com/office/drawing/2015/06/chart">
            <c:ext xmlns:c16="http://schemas.microsoft.com/office/drawing/2014/chart" uri="{C3380CC4-5D6E-409C-BE32-E72D297353CC}">
              <c16:uniqueId val="{00000003-2AE4-47B5-82B0-2FD034BDF3F6}"/>
            </c:ext>
          </c:extLst>
        </c:ser>
        <c:dLbls>
          <c:showLegendKey val="0"/>
          <c:showVal val="1"/>
          <c:showCatName val="0"/>
          <c:showSerName val="0"/>
          <c:showPercent val="0"/>
          <c:showBubbleSize val="0"/>
        </c:dLbls>
        <c:gapWidth val="150"/>
        <c:axId val="361051560"/>
        <c:axId val="361048032"/>
      </c:barChart>
      <c:catAx>
        <c:axId val="361051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1048032"/>
        <c:crosses val="autoZero"/>
        <c:auto val="1"/>
        <c:lblAlgn val="ctr"/>
        <c:lblOffset val="100"/>
        <c:tickLblSkip val="1"/>
        <c:tickMarkSkip val="1"/>
        <c:noMultiLvlLbl val="0"/>
      </c:catAx>
      <c:valAx>
        <c:axId val="36104803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10515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Verloop Gem. Gewogen Leeftijd</a:t>
            </a:r>
          </a:p>
        </c:rich>
      </c:tx>
      <c:layout>
        <c:manualLayout>
          <c:xMode val="edge"/>
          <c:yMode val="edge"/>
          <c:x val="0.24330375016682337"/>
          <c:y val="3.5190615835777136E-2"/>
        </c:manualLayout>
      </c:layout>
      <c:overlay val="0"/>
      <c:spPr>
        <a:noFill/>
        <a:ln w="25400">
          <a:noFill/>
        </a:ln>
      </c:spPr>
    </c:title>
    <c:autoTitleDeleted val="0"/>
    <c:plotArea>
      <c:layout>
        <c:manualLayout>
          <c:layoutTarget val="inner"/>
          <c:xMode val="edge"/>
          <c:yMode val="edge"/>
          <c:x val="0.131696572109301"/>
          <c:y val="0.19648093841642442"/>
          <c:w val="0.83705448374555724"/>
          <c:h val="0.67155425219942244"/>
        </c:manualLayout>
      </c:layout>
      <c:barChart>
        <c:barDir val="col"/>
        <c:grouping val="clustered"/>
        <c:varyColors val="0"/>
        <c:ser>
          <c:idx val="0"/>
          <c:order val="0"/>
          <c:tx>
            <c:v>GGL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geg!$H$17:$L$17</c:f>
              <c:strCache>
                <c:ptCount val="5"/>
                <c:pt idx="0">
                  <c:v>2019/20</c:v>
                </c:pt>
                <c:pt idx="1">
                  <c:v>2020/21</c:v>
                </c:pt>
                <c:pt idx="2">
                  <c:v>2021/22</c:v>
                </c:pt>
                <c:pt idx="3">
                  <c:v>2022/23</c:v>
                </c:pt>
                <c:pt idx="4">
                  <c:v>2023/24</c:v>
                </c:pt>
              </c:strCache>
            </c:strRef>
          </c:cat>
          <c:val>
            <c:numRef>
              <c:f>geg!$H$21:$L$21</c:f>
              <c:numCache>
                <c:formatCode>0.00</c:formatCode>
                <c:ptCount val="5"/>
                <c:pt idx="0">
                  <c:v>40</c:v>
                </c:pt>
                <c:pt idx="1">
                  <c:v>41</c:v>
                </c:pt>
                <c:pt idx="2">
                  <c:v>42</c:v>
                </c:pt>
                <c:pt idx="3">
                  <c:v>43</c:v>
                </c:pt>
                <c:pt idx="4">
                  <c:v>44</c:v>
                </c:pt>
              </c:numCache>
            </c:numRef>
          </c:val>
          <c:extLst xmlns:c16r2="http://schemas.microsoft.com/office/drawing/2015/06/chart">
            <c:ext xmlns:c16="http://schemas.microsoft.com/office/drawing/2014/chart" uri="{C3380CC4-5D6E-409C-BE32-E72D297353CC}">
              <c16:uniqueId val="{00000000-18E5-40AD-9634-5837BFCED8CE}"/>
            </c:ext>
          </c:extLst>
        </c:ser>
        <c:dLbls>
          <c:showLegendKey val="0"/>
          <c:showVal val="1"/>
          <c:showCatName val="0"/>
          <c:showSerName val="0"/>
          <c:showPercent val="0"/>
          <c:showBubbleSize val="0"/>
        </c:dLbls>
        <c:gapWidth val="150"/>
        <c:axId val="361047640"/>
        <c:axId val="361051952"/>
      </c:barChart>
      <c:catAx>
        <c:axId val="361047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1051952"/>
        <c:crosses val="autoZero"/>
        <c:auto val="1"/>
        <c:lblAlgn val="ctr"/>
        <c:lblOffset val="100"/>
        <c:tickLblSkip val="1"/>
        <c:tickMarkSkip val="1"/>
        <c:noMultiLvlLbl val="0"/>
      </c:catAx>
      <c:valAx>
        <c:axId val="361051952"/>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10476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5"/>
          <c:y val="3.5608308605341282E-2"/>
        </c:manualLayout>
      </c:layout>
      <c:overlay val="0"/>
      <c:spPr>
        <a:noFill/>
        <a:ln w="25400">
          <a:noFill/>
        </a:ln>
      </c:spPr>
    </c:title>
    <c:autoTitleDeleted val="0"/>
    <c:plotArea>
      <c:layout>
        <c:manualLayout>
          <c:layoutTarget val="inner"/>
          <c:xMode val="edge"/>
          <c:yMode val="edge"/>
          <c:x val="0.10961992628794019"/>
          <c:y val="0.19881334444162874"/>
          <c:w val="0.85906227948100067"/>
          <c:h val="0.66765675372188771"/>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extLst>
                <c:ext xmlns:c15="http://schemas.microsoft.com/office/drawing/2012/chart" uri="{02D57815-91ED-43cb-92C2-25804820EDAC}">
                  <c15:fullRef>
                    <c15:sqref>ken!$F$7:$I$7</c15:sqref>
                  </c15:fullRef>
                </c:ext>
              </c:extLst>
              <c:f>ken!$F$7:$I$7</c:f>
              <c:numCache>
                <c:formatCode>General</c:formatCode>
                <c:ptCount val="4"/>
                <c:pt idx="0">
                  <c:v>2020</c:v>
                </c:pt>
                <c:pt idx="1">
                  <c:v>2021</c:v>
                </c:pt>
                <c:pt idx="2">
                  <c:v>2022</c:v>
                </c:pt>
                <c:pt idx="3">
                  <c:v>2023</c:v>
                </c:pt>
              </c:numCache>
            </c:numRef>
          </c:cat>
          <c:val>
            <c:numRef>
              <c:extLst>
                <c:ext xmlns:c15="http://schemas.microsoft.com/office/drawing/2012/chart" uri="{02D57815-91ED-43cb-92C2-25804820EDAC}">
                  <c15:fullRef>
                    <c15:sqref>act!$H$29:$L$29</c15:sqref>
                  </c15:fullRef>
                </c:ext>
              </c:extLst>
              <c:f>act!$H$29:$K$29</c:f>
              <c:numCache>
                <c:formatCode>_("€"* #,##0_);_("€"* \(#,##0\);_("€"* "-"_);_(@_)</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680B-4BDA-B9E3-CFECA99BC46C}"/>
            </c:ext>
          </c:extLst>
        </c:ser>
        <c:dLbls>
          <c:showLegendKey val="0"/>
          <c:showVal val="1"/>
          <c:showCatName val="0"/>
          <c:showSerName val="0"/>
          <c:showPercent val="0"/>
          <c:showBubbleSize val="0"/>
        </c:dLbls>
        <c:gapWidth val="150"/>
        <c:axId val="361053128"/>
        <c:axId val="361053520"/>
      </c:barChart>
      <c:catAx>
        <c:axId val="361053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1053520"/>
        <c:crosses val="autoZero"/>
        <c:auto val="1"/>
        <c:lblAlgn val="ctr"/>
        <c:lblOffset val="100"/>
        <c:tickLblSkip val="1"/>
        <c:tickMarkSkip val="2"/>
        <c:noMultiLvlLbl val="0"/>
      </c:catAx>
      <c:valAx>
        <c:axId val="36105352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105312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6734736</xdr:colOff>
      <xdr:row>3</xdr:row>
      <xdr:rowOff>145674</xdr:rowOff>
    </xdr:from>
    <xdr:to>
      <xdr:col>2</xdr:col>
      <xdr:colOff>72216</xdr:colOff>
      <xdr:row>7</xdr:row>
      <xdr:rowOff>112679</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981265" y="761998"/>
          <a:ext cx="2391833" cy="75141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1000125</xdr:colOff>
      <xdr:row>60</xdr:row>
      <xdr:rowOff>0</xdr:rowOff>
    </xdr:from>
    <xdr:to>
      <xdr:col>13</xdr:col>
      <xdr:colOff>152400</xdr:colOff>
      <xdr:row>60</xdr:row>
      <xdr:rowOff>0</xdr:rowOff>
    </xdr:to>
    <xdr:pic>
      <xdr:nvPicPr>
        <xdr:cNvPr id="2" name="Picture 3" descr="vosabblogo"/>
        <xdr:cNvPicPr>
          <a:picLocks noChangeAspect="1" noChangeArrowheads="1"/>
        </xdr:cNvPicPr>
      </xdr:nvPicPr>
      <xdr:blipFill>
        <a:blip xmlns:r="http://schemas.openxmlformats.org/officeDocument/2006/relationships" r:embed="rId1"/>
        <a:srcRect/>
        <a:stretch>
          <a:fillRect/>
        </a:stretch>
      </xdr:blipFill>
      <xdr:spPr bwMode="auto">
        <a:xfrm>
          <a:off x="7800975" y="9734550"/>
          <a:ext cx="1323975"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29</xdr:row>
      <xdr:rowOff>9525</xdr:rowOff>
    </xdr:from>
    <xdr:to>
      <xdr:col>16</xdr:col>
      <xdr:colOff>561975</xdr:colOff>
      <xdr:row>49</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29</xdr:row>
      <xdr:rowOff>9525</xdr:rowOff>
    </xdr:from>
    <xdr:to>
      <xdr:col>9</xdr:col>
      <xdr:colOff>0</xdr:colOff>
      <xdr:row>49</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152400</xdr:colOff>
      <xdr:row>6</xdr:row>
      <xdr:rowOff>133350</xdr:rowOff>
    </xdr:from>
    <xdr:to>
      <xdr:col>8</xdr:col>
      <xdr:colOff>581025</xdr:colOff>
      <xdr:row>26</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183696</xdr:colOff>
      <xdr:row>72</xdr:row>
      <xdr:rowOff>31297</xdr:rowOff>
    </xdr:from>
    <xdr:to>
      <xdr:col>16</xdr:col>
      <xdr:colOff>662668</xdr:colOff>
      <xdr:row>92</xdr:row>
      <xdr:rowOff>0</xdr:rowOff>
    </xdr:to>
    <xdr:graphicFrame macro="">
      <xdr:nvGraphicFramePr>
        <xdr:cNvPr id="1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51</xdr:row>
      <xdr:rowOff>9525</xdr:rowOff>
    </xdr:from>
    <xdr:to>
      <xdr:col>17</xdr:col>
      <xdr:colOff>0</xdr:colOff>
      <xdr:row>71</xdr:row>
      <xdr:rowOff>9525</xdr:rowOff>
    </xdr:to>
    <xdr:graphicFrame macro="">
      <xdr:nvGraphicFramePr>
        <xdr:cNvPr id="2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171450</xdr:colOff>
      <xdr:row>51</xdr:row>
      <xdr:rowOff>0</xdr:rowOff>
    </xdr:from>
    <xdr:to>
      <xdr:col>8</xdr:col>
      <xdr:colOff>600075</xdr:colOff>
      <xdr:row>71</xdr:row>
      <xdr:rowOff>9525</xdr:rowOff>
    </xdr:to>
    <xdr:graphicFrame macro="">
      <xdr:nvGraphicFramePr>
        <xdr:cNvPr id="2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8164</xdr:colOff>
      <xdr:row>72</xdr:row>
      <xdr:rowOff>40822</xdr:rowOff>
    </xdr:from>
    <xdr:to>
      <xdr:col>8</xdr:col>
      <xdr:colOff>609600</xdr:colOff>
      <xdr:row>92</xdr:row>
      <xdr:rowOff>0</xdr:rowOff>
    </xdr:to>
    <xdr:graphicFrame macro="">
      <xdr:nvGraphicFramePr>
        <xdr:cNvPr id="26"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485775</xdr:colOff>
      <xdr:row>72</xdr:row>
      <xdr:rowOff>0</xdr:rowOff>
    </xdr:from>
    <xdr:to>
      <xdr:col>17</xdr:col>
      <xdr:colOff>161925</xdr:colOff>
      <xdr:row>72</xdr:row>
      <xdr:rowOff>0</xdr:rowOff>
    </xdr:to>
    <xdr:pic>
      <xdr:nvPicPr>
        <xdr:cNvPr id="27" name="Picture 29" descr="vosabblogo"/>
        <xdr:cNvPicPr>
          <a:picLocks noChangeAspect="1" noChangeArrowheads="1"/>
        </xdr:cNvPicPr>
      </xdr:nvPicPr>
      <xdr:blipFill>
        <a:blip xmlns:r="http://schemas.openxmlformats.org/officeDocument/2006/relationships" r:embed="rId9"/>
        <a:srcRect/>
        <a:stretch>
          <a:fillRect/>
        </a:stretch>
      </xdr:blipFill>
      <xdr:spPr bwMode="auto">
        <a:xfrm>
          <a:off x="8220075" y="11811000"/>
          <a:ext cx="161925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7.bin"/><Relationship Id="rId1" Type="http://schemas.openxmlformats.org/officeDocument/2006/relationships/hyperlink" Target="https://www.poraad.nl/ledenondersteuning/toolboxen/financien/werkgeverslasten-po" TargetMode="External"/><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04"/>
  <sheetViews>
    <sheetView tabSelected="1" zoomScale="85" zoomScaleNormal="85" workbookViewId="0">
      <selection activeCell="B3" sqref="B3"/>
    </sheetView>
  </sheetViews>
  <sheetFormatPr defaultColWidth="9.140625" defaultRowHeight="15" x14ac:dyDescent="0.2"/>
  <cols>
    <col min="1" max="1" width="3.7109375" style="1307" customWidth="1"/>
    <col min="2" max="2" width="135.7109375" style="1310" customWidth="1"/>
    <col min="3" max="3" width="3" style="1307" customWidth="1"/>
    <col min="4" max="16384" width="9.140625" style="1307"/>
  </cols>
  <sheetData>
    <row r="3" spans="2:5" s="1304" customFormat="1" ht="18.75" x14ac:dyDescent="0.2">
      <c r="B3" s="1317" t="s">
        <v>649</v>
      </c>
      <c r="D3" s="1305"/>
    </row>
    <row r="4" spans="2:5" ht="15.75" x14ac:dyDescent="0.2">
      <c r="B4" s="1316"/>
      <c r="D4" s="1308"/>
    </row>
    <row r="5" spans="2:5" ht="15.75" x14ac:dyDescent="0.2">
      <c r="B5" s="1415" t="s">
        <v>634</v>
      </c>
      <c r="D5" s="1308"/>
    </row>
    <row r="6" spans="2:5" ht="15" customHeight="1" x14ac:dyDescent="0.2">
      <c r="B6" s="1414" t="s">
        <v>645</v>
      </c>
      <c r="D6" s="1308"/>
    </row>
    <row r="7" spans="2:5" ht="15" customHeight="1" x14ac:dyDescent="0.2">
      <c r="B7" s="1414" t="s">
        <v>635</v>
      </c>
      <c r="D7" s="1308"/>
      <c r="E7" s="1422"/>
    </row>
    <row r="8" spans="2:5" ht="15" customHeight="1" x14ac:dyDescent="0.2">
      <c r="B8" s="1414" t="s">
        <v>646</v>
      </c>
      <c r="D8" s="1308"/>
    </row>
    <row r="9" spans="2:5" ht="15" customHeight="1" x14ac:dyDescent="0.2">
      <c r="B9" s="1414"/>
      <c r="D9" s="1308"/>
    </row>
    <row r="10" spans="2:5" x14ac:dyDescent="0.25">
      <c r="B10" s="1324" t="s">
        <v>386</v>
      </c>
      <c r="D10" s="1308"/>
    </row>
    <row r="11" spans="2:5" ht="15" customHeight="1" x14ac:dyDescent="0.2">
      <c r="B11" s="1306"/>
      <c r="D11" s="1308"/>
    </row>
    <row r="12" spans="2:5" x14ac:dyDescent="0.2">
      <c r="B12" s="1306" t="s">
        <v>625</v>
      </c>
      <c r="D12" s="1308"/>
    </row>
    <row r="13" spans="2:5" x14ac:dyDescent="0.25">
      <c r="B13" s="1404" t="s">
        <v>604</v>
      </c>
      <c r="D13" s="1308"/>
    </row>
    <row r="14" spans="2:5" x14ac:dyDescent="0.25">
      <c r="B14" s="1351" t="s">
        <v>647</v>
      </c>
      <c r="D14" s="1308"/>
    </row>
    <row r="15" spans="2:5" x14ac:dyDescent="0.25">
      <c r="B15" s="1351"/>
      <c r="D15" s="1308"/>
    </row>
    <row r="16" spans="2:5" x14ac:dyDescent="0.2">
      <c r="B16" s="1310" t="s">
        <v>415</v>
      </c>
    </row>
    <row r="17" spans="2:2" x14ac:dyDescent="0.2">
      <c r="B17" s="1310" t="s">
        <v>387</v>
      </c>
    </row>
    <row r="18" spans="2:2" ht="17.25" customHeight="1" x14ac:dyDescent="0.2">
      <c r="B18" s="1310" t="s">
        <v>644</v>
      </c>
    </row>
    <row r="19" spans="2:2" ht="14.25" customHeight="1" x14ac:dyDescent="0.2"/>
    <row r="20" spans="2:2" ht="30" x14ac:dyDescent="0.2">
      <c r="B20" s="1310" t="s">
        <v>388</v>
      </c>
    </row>
    <row r="21" spans="2:2" ht="12.75" customHeight="1" x14ac:dyDescent="0.2">
      <c r="B21" s="1311"/>
    </row>
    <row r="22" spans="2:2" ht="21.75" customHeight="1" x14ac:dyDescent="0.2">
      <c r="B22" s="1312" t="s">
        <v>599</v>
      </c>
    </row>
    <row r="23" spans="2:2" ht="158.25" customHeight="1" x14ac:dyDescent="0.2">
      <c r="B23" s="1310" t="s">
        <v>636</v>
      </c>
    </row>
    <row r="24" spans="2:2" ht="18" customHeight="1" x14ac:dyDescent="0.2">
      <c r="B24" s="1309" t="s">
        <v>389</v>
      </c>
    </row>
    <row r="25" spans="2:2" ht="15.75" customHeight="1" x14ac:dyDescent="0.2">
      <c r="B25" s="1310" t="s">
        <v>419</v>
      </c>
    </row>
    <row r="26" spans="2:2" x14ac:dyDescent="0.2">
      <c r="B26" s="1310" t="s">
        <v>390</v>
      </c>
    </row>
    <row r="27" spans="2:2" ht="35.25" customHeight="1" x14ac:dyDescent="0.2">
      <c r="B27" s="1310" t="s">
        <v>444</v>
      </c>
    </row>
    <row r="28" spans="2:2" ht="22.5" customHeight="1" x14ac:dyDescent="0.2">
      <c r="B28" s="1310" t="s">
        <v>587</v>
      </c>
    </row>
    <row r="29" spans="2:2" ht="36" customHeight="1" x14ac:dyDescent="0.2">
      <c r="B29" s="1310" t="s">
        <v>488</v>
      </c>
    </row>
    <row r="30" spans="2:2" ht="38.25" customHeight="1" x14ac:dyDescent="0.2">
      <c r="B30" s="1310" t="s">
        <v>650</v>
      </c>
    </row>
    <row r="31" spans="2:2" ht="36" customHeight="1" x14ac:dyDescent="0.2">
      <c r="B31" s="1310" t="s">
        <v>600</v>
      </c>
    </row>
    <row r="32" spans="2:2" ht="70.5" customHeight="1" x14ac:dyDescent="0.2">
      <c r="B32" s="1310" t="s">
        <v>626</v>
      </c>
    </row>
    <row r="33" spans="1:2" ht="24.75" customHeight="1" x14ac:dyDescent="0.2">
      <c r="B33" s="1309" t="s">
        <v>420</v>
      </c>
    </row>
    <row r="34" spans="1:2" ht="81" customHeight="1" x14ac:dyDescent="0.2">
      <c r="B34" s="1310" t="s">
        <v>438</v>
      </c>
    </row>
    <row r="35" spans="1:2" ht="24" customHeight="1" x14ac:dyDescent="0.2">
      <c r="B35" s="1310" t="s">
        <v>421</v>
      </c>
    </row>
    <row r="36" spans="1:2" ht="60" customHeight="1" x14ac:dyDescent="0.2">
      <c r="B36" s="1310" t="s">
        <v>637</v>
      </c>
    </row>
    <row r="37" spans="1:2" ht="10.5" customHeight="1" x14ac:dyDescent="0.2"/>
    <row r="38" spans="1:2" ht="18" customHeight="1" x14ac:dyDescent="0.25">
      <c r="B38" s="1409" t="s">
        <v>416</v>
      </c>
    </row>
    <row r="39" spans="1:2" ht="17.25" customHeight="1" x14ac:dyDescent="0.25">
      <c r="B39" s="1407" t="s">
        <v>272</v>
      </c>
    </row>
    <row r="40" spans="1:2" ht="63.75" customHeight="1" x14ac:dyDescent="0.2">
      <c r="B40" s="1310" t="s">
        <v>621</v>
      </c>
    </row>
    <row r="41" spans="1:2" ht="30" customHeight="1" x14ac:dyDescent="0.25">
      <c r="A41" s="1390"/>
      <c r="B41" s="1405" t="s">
        <v>605</v>
      </c>
    </row>
    <row r="42" spans="1:2" ht="18.75" customHeight="1" x14ac:dyDescent="0.25">
      <c r="B42" s="1406" t="s">
        <v>424</v>
      </c>
    </row>
    <row r="43" spans="1:2" ht="34.5" customHeight="1" x14ac:dyDescent="0.2">
      <c r="B43" s="1310" t="s">
        <v>588</v>
      </c>
    </row>
    <row r="44" spans="1:2" ht="30" customHeight="1" x14ac:dyDescent="0.2">
      <c r="B44" s="1313" t="s">
        <v>622</v>
      </c>
    </row>
    <row r="45" spans="1:2" s="1352" customFormat="1" ht="21.75" customHeight="1" x14ac:dyDescent="0.25">
      <c r="B45" s="1408" t="s">
        <v>391</v>
      </c>
    </row>
    <row r="46" spans="1:2" ht="63" customHeight="1" x14ac:dyDescent="0.2">
      <c r="B46" s="1310" t="s">
        <v>452</v>
      </c>
    </row>
    <row r="47" spans="1:2" ht="36" customHeight="1" x14ac:dyDescent="0.2">
      <c r="B47" s="1310" t="s">
        <v>601</v>
      </c>
    </row>
    <row r="48" spans="1:2" ht="45.75" customHeight="1" x14ac:dyDescent="0.2">
      <c r="B48" s="1310" t="s">
        <v>392</v>
      </c>
    </row>
    <row r="49" spans="2:2" ht="21" customHeight="1" x14ac:dyDescent="0.2">
      <c r="B49" s="1410" t="s">
        <v>638</v>
      </c>
    </row>
    <row r="50" spans="2:2" ht="81" customHeight="1" x14ac:dyDescent="0.2">
      <c r="B50" s="1310" t="s">
        <v>639</v>
      </c>
    </row>
    <row r="51" spans="2:2" ht="21" customHeight="1" x14ac:dyDescent="0.2">
      <c r="B51" s="1309" t="s">
        <v>393</v>
      </c>
    </row>
    <row r="52" spans="2:2" ht="17.25" customHeight="1" x14ac:dyDescent="0.2">
      <c r="B52" s="1310" t="s">
        <v>394</v>
      </c>
    </row>
    <row r="53" spans="2:2" ht="33.75" customHeight="1" x14ac:dyDescent="0.2">
      <c r="B53" s="1310" t="s">
        <v>395</v>
      </c>
    </row>
    <row r="54" spans="2:2" ht="18" customHeight="1" x14ac:dyDescent="0.2">
      <c r="B54" s="1310" t="s">
        <v>396</v>
      </c>
    </row>
    <row r="55" spans="2:2" ht="36" customHeight="1" x14ac:dyDescent="0.2">
      <c r="B55" s="1310" t="s">
        <v>602</v>
      </c>
    </row>
    <row r="56" spans="2:2" ht="16.5" customHeight="1" x14ac:dyDescent="0.2">
      <c r="B56" s="1309" t="s">
        <v>422</v>
      </c>
    </row>
    <row r="57" spans="2:2" ht="21.75" customHeight="1" x14ac:dyDescent="0.2">
      <c r="B57" s="1310" t="s">
        <v>397</v>
      </c>
    </row>
    <row r="58" spans="2:2" ht="18.75" customHeight="1" x14ac:dyDescent="0.2">
      <c r="B58" s="1309" t="s">
        <v>398</v>
      </c>
    </row>
    <row r="59" spans="2:2" ht="33.75" customHeight="1" x14ac:dyDescent="0.2">
      <c r="B59" s="1310" t="s">
        <v>399</v>
      </c>
    </row>
    <row r="60" spans="2:2" ht="19.5" customHeight="1" x14ac:dyDescent="0.2">
      <c r="B60" s="1309" t="s">
        <v>400</v>
      </c>
    </row>
    <row r="61" spans="2:2" ht="48" customHeight="1" x14ac:dyDescent="0.2">
      <c r="B61" s="1310" t="s">
        <v>423</v>
      </c>
    </row>
    <row r="62" spans="2:2" ht="18.75" customHeight="1" x14ac:dyDescent="0.2">
      <c r="B62" s="1310" t="s">
        <v>401</v>
      </c>
    </row>
    <row r="63" spans="2:2" ht="15" customHeight="1" x14ac:dyDescent="0.2">
      <c r="B63" s="1306" t="s">
        <v>189</v>
      </c>
    </row>
    <row r="64" spans="2:2" ht="16.5" customHeight="1" x14ac:dyDescent="0.2">
      <c r="B64" s="1306" t="s">
        <v>190</v>
      </c>
    </row>
    <row r="65" spans="2:2" ht="15.75" customHeight="1" x14ac:dyDescent="0.2">
      <c r="B65" s="1306" t="s">
        <v>193</v>
      </c>
    </row>
    <row r="66" spans="2:2" x14ac:dyDescent="0.2">
      <c r="B66" s="1306" t="s">
        <v>194</v>
      </c>
    </row>
    <row r="67" spans="2:2" x14ac:dyDescent="0.2">
      <c r="B67" s="1310" t="s">
        <v>402</v>
      </c>
    </row>
    <row r="68" spans="2:2" ht="34.5" customHeight="1" x14ac:dyDescent="0.2">
      <c r="B68" s="1310" t="s">
        <v>403</v>
      </c>
    </row>
    <row r="69" spans="2:2" ht="19.5" customHeight="1" x14ac:dyDescent="0.2">
      <c r="B69" s="1309" t="s">
        <v>404</v>
      </c>
    </row>
    <row r="70" spans="2:2" ht="33.75" customHeight="1" x14ac:dyDescent="0.2">
      <c r="B70" s="1310" t="s">
        <v>539</v>
      </c>
    </row>
    <row r="71" spans="2:2" ht="22.5" customHeight="1" x14ac:dyDescent="0.2">
      <c r="B71" s="1314" t="s">
        <v>405</v>
      </c>
    </row>
    <row r="72" spans="2:2" ht="32.25" customHeight="1" x14ac:dyDescent="0.2">
      <c r="B72" s="1310" t="s">
        <v>425</v>
      </c>
    </row>
    <row r="73" spans="2:2" ht="20.25" customHeight="1" x14ac:dyDescent="0.2">
      <c r="B73" s="1310" t="s">
        <v>406</v>
      </c>
    </row>
    <row r="74" spans="2:2" ht="19.5" customHeight="1" x14ac:dyDescent="0.2">
      <c r="B74" s="1310" t="s">
        <v>407</v>
      </c>
    </row>
    <row r="75" spans="2:2" ht="20.25" customHeight="1" x14ac:dyDescent="0.2">
      <c r="B75" s="1309" t="s">
        <v>408</v>
      </c>
    </row>
    <row r="76" spans="2:2" ht="77.25" customHeight="1" x14ac:dyDescent="0.2">
      <c r="B76" s="1310" t="s">
        <v>623</v>
      </c>
    </row>
    <row r="77" spans="2:2" ht="20.25" customHeight="1" x14ac:dyDescent="0.2">
      <c r="B77" s="1309" t="s">
        <v>409</v>
      </c>
    </row>
    <row r="78" spans="2:2" ht="20.25" customHeight="1" x14ac:dyDescent="0.2">
      <c r="B78" s="1310" t="s">
        <v>426</v>
      </c>
    </row>
    <row r="79" spans="2:2" ht="21" customHeight="1" x14ac:dyDescent="0.2">
      <c r="B79" s="1309" t="s">
        <v>410</v>
      </c>
    </row>
    <row r="80" spans="2:2" ht="36" customHeight="1" x14ac:dyDescent="0.2">
      <c r="B80" s="1310" t="s">
        <v>583</v>
      </c>
    </row>
    <row r="81" spans="2:2" ht="16.5" customHeight="1" x14ac:dyDescent="0.2">
      <c r="B81" s="1310" t="s">
        <v>411</v>
      </c>
    </row>
    <row r="82" spans="2:2" ht="36" customHeight="1" x14ac:dyDescent="0.2">
      <c r="B82" s="1310" t="s">
        <v>640</v>
      </c>
    </row>
    <row r="83" spans="2:2" ht="22.5" customHeight="1" x14ac:dyDescent="0.2">
      <c r="B83" s="1309" t="s">
        <v>433</v>
      </c>
    </row>
    <row r="84" spans="2:2" ht="33" customHeight="1" x14ac:dyDescent="0.2">
      <c r="B84" s="1310" t="s">
        <v>489</v>
      </c>
    </row>
    <row r="85" spans="2:2" ht="23.25" customHeight="1" x14ac:dyDescent="0.2">
      <c r="B85" s="1411" t="s">
        <v>434</v>
      </c>
    </row>
    <row r="86" spans="2:2" ht="48.75" customHeight="1" x14ac:dyDescent="0.2">
      <c r="B86" s="1310" t="s">
        <v>412</v>
      </c>
    </row>
    <row r="87" spans="2:2" ht="33.75" customHeight="1" x14ac:dyDescent="0.2">
      <c r="B87" s="1310" t="s">
        <v>624</v>
      </c>
    </row>
    <row r="88" spans="2:2" ht="20.25" customHeight="1" x14ac:dyDescent="0.2">
      <c r="B88" s="1411" t="s">
        <v>435</v>
      </c>
    </row>
    <row r="89" spans="2:2" ht="52.5" customHeight="1" x14ac:dyDescent="0.2">
      <c r="B89" s="1310" t="s">
        <v>641</v>
      </c>
    </row>
    <row r="90" spans="2:2" ht="50.25" customHeight="1" x14ac:dyDescent="0.2">
      <c r="B90" s="1310" t="s">
        <v>648</v>
      </c>
    </row>
    <row r="91" spans="2:2" x14ac:dyDescent="0.25">
      <c r="B91" s="1350" t="s">
        <v>606</v>
      </c>
    </row>
    <row r="92" spans="2:2" x14ac:dyDescent="0.25">
      <c r="B92" s="1351" t="s">
        <v>616</v>
      </c>
    </row>
    <row r="93" spans="2:2" x14ac:dyDescent="0.25">
      <c r="B93" s="1351" t="s">
        <v>607</v>
      </c>
    </row>
    <row r="94" spans="2:2" ht="9.75" customHeight="1" x14ac:dyDescent="0.25">
      <c r="B94" s="1351"/>
    </row>
    <row r="95" spans="2:2" ht="15" customHeight="1" x14ac:dyDescent="0.25">
      <c r="B95" s="1350" t="s">
        <v>413</v>
      </c>
    </row>
    <row r="96" spans="2:2" ht="15" customHeight="1" x14ac:dyDescent="0.25">
      <c r="B96" s="1352" t="s">
        <v>414</v>
      </c>
    </row>
    <row r="97" spans="1:2" ht="15" customHeight="1" x14ac:dyDescent="0.25">
      <c r="B97" s="1351" t="s">
        <v>643</v>
      </c>
    </row>
    <row r="98" spans="1:2" ht="15" customHeight="1" x14ac:dyDescent="0.25">
      <c r="A98" s="1390"/>
      <c r="B98" s="1351" t="s">
        <v>642</v>
      </c>
    </row>
    <row r="99" spans="1:2" ht="15" customHeight="1" x14ac:dyDescent="0.2"/>
    <row r="100" spans="1:2" ht="15" customHeight="1" x14ac:dyDescent="0.2">
      <c r="B100" s="1307"/>
    </row>
    <row r="101" spans="1:2" ht="15" customHeight="1" x14ac:dyDescent="0.2">
      <c r="B101" s="1307"/>
    </row>
    <row r="102" spans="1:2" ht="15" customHeight="1" x14ac:dyDescent="0.2">
      <c r="B102" s="1307"/>
    </row>
    <row r="103" spans="1:2" ht="15" customHeight="1" x14ac:dyDescent="0.2">
      <c r="B103" s="1315"/>
    </row>
    <row r="104" spans="1:2" ht="15.75" x14ac:dyDescent="0.2">
      <c r="B104" s="1315"/>
    </row>
  </sheetData>
  <sheetProtection algorithmName="SHA-512" hashValue="hYPVvRtMJ9nK3/Y4YHPyurEoOjUyUqtqQk01WoKjg2I+JT7VIJOWT4WFbzHtRbtS7QwnlAu4vDgAD/EwtAFWLQ==" saltValue="kR3hCdQFa2Yr3YrADDPdZg==" spinCount="100000" sheet="1" objects="1" scenarios="1"/>
  <pageMargins left="0.70866141732283472" right="0.70866141732283472" top="0.74803149606299213" bottom="0.74803149606299213" header="0.31496062992125984" footer="0.31496062992125984"/>
  <pageSetup paperSize="9" scale="65" orientation="portrait" r:id="rId1"/>
  <headerFooter>
    <oddHeader>&amp;L&amp;"Arial,Vet"&amp;F&amp;R&amp;"Arial,Vet"&amp;A</oddHeader>
    <oddFooter>&amp;L&amp;"Arial,Vet"keizer / goedhart&amp;C&amp;"Arial,Vet"pagina &amp;P&amp;R&amp;"Arial,Vet"&amp;D</oddFooter>
  </headerFooter>
  <rowBreaks count="2" manualBreakCount="2">
    <brk id="37" min="1" max="1" man="1"/>
    <brk id="70" min="1" max="1" man="1"/>
  </rowBreaks>
  <colBreaks count="1" manualBreakCount="1">
    <brk id="1" min="1" max="164"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O93"/>
  <sheetViews>
    <sheetView zoomScale="83" zoomScaleNormal="83" workbookViewId="0">
      <selection activeCell="B2" sqref="B2"/>
    </sheetView>
  </sheetViews>
  <sheetFormatPr defaultColWidth="9.140625" defaultRowHeight="12.75" x14ac:dyDescent="0.2"/>
  <cols>
    <col min="1" max="1" width="3.7109375" style="34" customWidth="1"/>
    <col min="2" max="3" width="2.7109375" style="34" customWidth="1"/>
    <col min="4" max="4" width="40.85546875" style="34" customWidth="1"/>
    <col min="5" max="5" width="2.7109375" style="34" customWidth="1"/>
    <col min="6" max="8" width="14.140625" style="34" customWidth="1"/>
    <col min="9" max="9" width="14.140625" style="73" customWidth="1"/>
    <col min="10" max="12" width="14.140625" style="34" customWidth="1"/>
    <col min="13" max="13" width="14.140625" style="34" hidden="1" customWidth="1"/>
    <col min="14" max="15" width="2.7109375" style="34" customWidth="1"/>
    <col min="16" max="16384" width="9.140625" style="34"/>
  </cols>
  <sheetData>
    <row r="2" spans="2:15" ht="12" customHeight="1" x14ac:dyDescent="0.2">
      <c r="B2" s="9"/>
      <c r="C2" s="10"/>
      <c r="D2" s="10"/>
      <c r="E2" s="10"/>
      <c r="F2" s="10"/>
      <c r="G2" s="10"/>
      <c r="H2" s="81"/>
      <c r="I2" s="10"/>
      <c r="J2" s="10"/>
      <c r="K2" s="10"/>
      <c r="L2" s="10"/>
      <c r="M2" s="10"/>
      <c r="N2" s="10"/>
      <c r="O2" s="12"/>
    </row>
    <row r="3" spans="2:15" ht="12" customHeight="1" x14ac:dyDescent="0.2">
      <c r="B3" s="18"/>
      <c r="C3" s="20"/>
      <c r="D3" s="20"/>
      <c r="E3" s="20"/>
      <c r="F3" s="20"/>
      <c r="G3" s="20"/>
      <c r="H3" s="87"/>
      <c r="I3" s="20"/>
      <c r="J3" s="20"/>
      <c r="K3" s="20"/>
      <c r="L3" s="20"/>
      <c r="M3" s="20"/>
      <c r="N3" s="20"/>
      <c r="O3" s="22"/>
    </row>
    <row r="4" spans="2:15" s="185" customFormat="1" ht="18" customHeight="1" x14ac:dyDescent="0.3">
      <c r="B4" s="182"/>
      <c r="C4" s="363" t="s">
        <v>187</v>
      </c>
      <c r="D4" s="186"/>
      <c r="E4" s="17"/>
      <c r="F4" s="17"/>
      <c r="G4" s="17"/>
      <c r="H4" s="17"/>
      <c r="I4" s="17"/>
      <c r="J4" s="17"/>
      <c r="K4" s="17"/>
      <c r="L4" s="17"/>
      <c r="M4" s="17"/>
      <c r="N4" s="17"/>
      <c r="O4" s="184"/>
    </row>
    <row r="5" spans="2:15" s="185" customFormat="1" ht="18" customHeight="1" x14ac:dyDescent="0.3">
      <c r="B5" s="182"/>
      <c r="C5" s="96" t="str">
        <f>+geg!G9</f>
        <v>De Speciale school</v>
      </c>
      <c r="D5" s="186"/>
      <c r="E5" s="17"/>
      <c r="F5" s="17"/>
      <c r="G5" s="17"/>
      <c r="H5" s="17"/>
      <c r="I5" s="17"/>
      <c r="J5" s="17"/>
      <c r="K5" s="17"/>
      <c r="L5" s="17"/>
      <c r="M5" s="17"/>
      <c r="N5" s="17"/>
      <c r="O5" s="184"/>
    </row>
    <row r="6" spans="2:15" ht="12" customHeight="1" x14ac:dyDescent="0.2">
      <c r="B6" s="215"/>
      <c r="C6" s="234"/>
      <c r="D6" s="249"/>
      <c r="E6" s="20"/>
      <c r="F6" s="20"/>
      <c r="G6" s="20"/>
      <c r="H6" s="20"/>
      <c r="I6" s="20"/>
      <c r="J6" s="20"/>
      <c r="K6" s="20"/>
      <c r="L6" s="20"/>
      <c r="M6" s="20"/>
      <c r="N6" s="20"/>
      <c r="O6" s="22"/>
    </row>
    <row r="7" spans="2:15" ht="12" customHeight="1" x14ac:dyDescent="0.2">
      <c r="B7" s="215"/>
      <c r="C7" s="234"/>
      <c r="D7" s="249"/>
      <c r="E7" s="20"/>
      <c r="F7" s="658"/>
      <c r="G7" s="658"/>
      <c r="H7" s="658"/>
      <c r="I7" s="658"/>
      <c r="J7" s="658"/>
      <c r="K7" s="658"/>
      <c r="L7" s="658"/>
      <c r="M7" s="658"/>
      <c r="N7" s="20"/>
      <c r="O7" s="22"/>
    </row>
    <row r="8" spans="2:15" ht="13.15" customHeight="1" x14ac:dyDescent="0.2">
      <c r="B8" s="254"/>
      <c r="C8" s="269"/>
      <c r="D8" s="1102"/>
      <c r="E8" s="245"/>
      <c r="F8" s="1112">
        <f>+tab!D4</f>
        <v>2018</v>
      </c>
      <c r="G8" s="1112">
        <f t="shared" ref="G8:M8" si="0">F8+1</f>
        <v>2019</v>
      </c>
      <c r="H8" s="1112">
        <f t="shared" si="0"/>
        <v>2020</v>
      </c>
      <c r="I8" s="1112">
        <f t="shared" si="0"/>
        <v>2021</v>
      </c>
      <c r="J8" s="1112">
        <f t="shared" si="0"/>
        <v>2022</v>
      </c>
      <c r="K8" s="1112">
        <f t="shared" si="0"/>
        <v>2023</v>
      </c>
      <c r="L8" s="1112">
        <f t="shared" si="0"/>
        <v>2024</v>
      </c>
      <c r="M8" s="1112">
        <f t="shared" si="0"/>
        <v>2025</v>
      </c>
      <c r="N8" s="245"/>
      <c r="O8" s="225"/>
    </row>
    <row r="9" spans="2:15" ht="13.15" customHeight="1" x14ac:dyDescent="0.2">
      <c r="B9" s="215"/>
      <c r="C9" s="234"/>
      <c r="D9" s="257"/>
      <c r="E9" s="20"/>
      <c r="F9" s="20"/>
      <c r="G9" s="20"/>
      <c r="H9" s="20"/>
      <c r="I9" s="20"/>
      <c r="J9" s="20"/>
      <c r="K9" s="20"/>
      <c r="L9" s="20"/>
      <c r="M9" s="20"/>
      <c r="N9" s="20"/>
      <c r="O9" s="22"/>
    </row>
    <row r="10" spans="2:15" ht="13.15" customHeight="1" x14ac:dyDescent="0.2">
      <c r="B10" s="215"/>
      <c r="C10" s="216"/>
      <c r="D10" s="217"/>
      <c r="E10" s="24"/>
      <c r="F10" s="24"/>
      <c r="G10" s="24"/>
      <c r="H10" s="24"/>
      <c r="I10" s="24"/>
      <c r="J10" s="24"/>
      <c r="K10" s="26"/>
      <c r="L10" s="26"/>
      <c r="M10" s="26"/>
      <c r="N10" s="26"/>
      <c r="O10" s="22"/>
    </row>
    <row r="11" spans="2:15" ht="13.15" customHeight="1" x14ac:dyDescent="0.2">
      <c r="B11" s="215"/>
      <c r="C11" s="218"/>
      <c r="D11" s="717" t="s">
        <v>188</v>
      </c>
      <c r="E11" s="3"/>
      <c r="F11" s="3"/>
      <c r="G11" s="3"/>
      <c r="H11" s="3"/>
      <c r="I11" s="3"/>
      <c r="J11" s="3"/>
      <c r="K11" s="6"/>
      <c r="L11" s="6"/>
      <c r="M11" s="6"/>
      <c r="N11" s="6"/>
      <c r="O11" s="22"/>
    </row>
    <row r="12" spans="2:15" ht="13.15" customHeight="1" x14ac:dyDescent="0.2">
      <c r="B12" s="215"/>
      <c r="C12" s="218"/>
      <c r="D12" s="1" t="s">
        <v>189</v>
      </c>
      <c r="E12" s="3"/>
      <c r="F12" s="214">
        <v>0</v>
      </c>
      <c r="G12" s="1122">
        <f t="shared" ref="G12:J17" si="1">F45</f>
        <v>0</v>
      </c>
      <c r="H12" s="1122">
        <f t="shared" si="1"/>
        <v>0</v>
      </c>
      <c r="I12" s="1122">
        <f t="shared" si="1"/>
        <v>0</v>
      </c>
      <c r="J12" s="1122">
        <f t="shared" si="1"/>
        <v>0</v>
      </c>
      <c r="K12" s="1122">
        <f t="shared" ref="K12:K17" si="2">J45</f>
        <v>0</v>
      </c>
      <c r="L12" s="1122">
        <f t="shared" ref="L12:L17" si="3">K45</f>
        <v>0</v>
      </c>
      <c r="M12" s="1122">
        <f t="shared" ref="M12:M17" si="4">L45</f>
        <v>0</v>
      </c>
      <c r="N12" s="6"/>
      <c r="O12" s="22"/>
    </row>
    <row r="13" spans="2:15" ht="13.15" customHeight="1" x14ac:dyDescent="0.2">
      <c r="B13" s="215"/>
      <c r="C13" s="218"/>
      <c r="D13" s="1" t="s">
        <v>190</v>
      </c>
      <c r="E13" s="3"/>
      <c r="F13" s="219">
        <v>0</v>
      </c>
      <c r="G13" s="1122">
        <f t="shared" si="1"/>
        <v>0</v>
      </c>
      <c r="H13" s="1122">
        <f t="shared" si="1"/>
        <v>0</v>
      </c>
      <c r="I13" s="1122">
        <f t="shared" si="1"/>
        <v>0</v>
      </c>
      <c r="J13" s="1122">
        <f t="shared" si="1"/>
        <v>0</v>
      </c>
      <c r="K13" s="1122">
        <f t="shared" si="2"/>
        <v>0</v>
      </c>
      <c r="L13" s="1122">
        <f t="shared" si="3"/>
        <v>0</v>
      </c>
      <c r="M13" s="1122">
        <f t="shared" si="4"/>
        <v>0</v>
      </c>
      <c r="N13" s="6"/>
      <c r="O13" s="22"/>
    </row>
    <row r="14" spans="2:15" ht="13.15" customHeight="1" x14ac:dyDescent="0.2">
      <c r="B14" s="215"/>
      <c r="C14" s="218"/>
      <c r="D14" s="220" t="s">
        <v>191</v>
      </c>
      <c r="E14" s="3"/>
      <c r="F14" s="219">
        <v>0</v>
      </c>
      <c r="G14" s="1122">
        <f t="shared" si="1"/>
        <v>70000</v>
      </c>
      <c r="H14" s="1122">
        <f t="shared" si="1"/>
        <v>65000</v>
      </c>
      <c r="I14" s="1122">
        <f t="shared" si="1"/>
        <v>60000</v>
      </c>
      <c r="J14" s="1122">
        <f t="shared" si="1"/>
        <v>55000</v>
      </c>
      <c r="K14" s="1122">
        <f t="shared" si="2"/>
        <v>50000</v>
      </c>
      <c r="L14" s="1122">
        <f t="shared" si="3"/>
        <v>45000</v>
      </c>
      <c r="M14" s="1122">
        <f t="shared" si="4"/>
        <v>40000</v>
      </c>
      <c r="N14" s="6"/>
      <c r="O14" s="22"/>
    </row>
    <row r="15" spans="2:15" ht="13.15" customHeight="1" x14ac:dyDescent="0.2">
      <c r="B15" s="215"/>
      <c r="C15" s="218"/>
      <c r="D15" s="220" t="s">
        <v>192</v>
      </c>
      <c r="E15" s="3"/>
      <c r="F15" s="219">
        <v>0</v>
      </c>
      <c r="G15" s="1122">
        <f t="shared" si="1"/>
        <v>0</v>
      </c>
      <c r="H15" s="1122">
        <f t="shared" si="1"/>
        <v>0</v>
      </c>
      <c r="I15" s="1122">
        <f t="shared" si="1"/>
        <v>0</v>
      </c>
      <c r="J15" s="1122">
        <f t="shared" si="1"/>
        <v>0</v>
      </c>
      <c r="K15" s="1122">
        <f t="shared" si="2"/>
        <v>0</v>
      </c>
      <c r="L15" s="1122">
        <f t="shared" si="3"/>
        <v>0</v>
      </c>
      <c r="M15" s="1122">
        <f t="shared" si="4"/>
        <v>0</v>
      </c>
      <c r="N15" s="6"/>
      <c r="O15" s="22"/>
    </row>
    <row r="16" spans="2:15" ht="13.15" customHeight="1" x14ac:dyDescent="0.2">
      <c r="B16" s="215"/>
      <c r="C16" s="218"/>
      <c r="D16" s="1" t="s">
        <v>193</v>
      </c>
      <c r="E16" s="3"/>
      <c r="F16" s="219">
        <v>0</v>
      </c>
      <c r="G16" s="1122">
        <f t="shared" si="1"/>
        <v>0</v>
      </c>
      <c r="H16" s="1122">
        <f t="shared" si="1"/>
        <v>0</v>
      </c>
      <c r="I16" s="1122">
        <f t="shared" si="1"/>
        <v>0</v>
      </c>
      <c r="J16" s="1122">
        <f t="shared" si="1"/>
        <v>0</v>
      </c>
      <c r="K16" s="1122">
        <f t="shared" si="2"/>
        <v>0</v>
      </c>
      <c r="L16" s="1122">
        <f t="shared" si="3"/>
        <v>0</v>
      </c>
      <c r="M16" s="1122">
        <f t="shared" si="4"/>
        <v>0</v>
      </c>
      <c r="N16" s="6"/>
      <c r="O16" s="22"/>
    </row>
    <row r="17" spans="2:15" ht="13.15" customHeight="1" x14ac:dyDescent="0.2">
      <c r="B17" s="215"/>
      <c r="C17" s="218"/>
      <c r="D17" s="1" t="s">
        <v>194</v>
      </c>
      <c r="E17" s="3"/>
      <c r="F17" s="219">
        <v>0</v>
      </c>
      <c r="G17" s="1122">
        <f t="shared" si="1"/>
        <v>0</v>
      </c>
      <c r="H17" s="1122">
        <f t="shared" si="1"/>
        <v>0</v>
      </c>
      <c r="I17" s="1122">
        <f t="shared" si="1"/>
        <v>0</v>
      </c>
      <c r="J17" s="1122">
        <f t="shared" si="1"/>
        <v>0</v>
      </c>
      <c r="K17" s="1122">
        <f t="shared" si="2"/>
        <v>0</v>
      </c>
      <c r="L17" s="1122">
        <f t="shared" si="3"/>
        <v>0</v>
      </c>
      <c r="M17" s="1122">
        <f t="shared" si="4"/>
        <v>0</v>
      </c>
      <c r="N17" s="6"/>
      <c r="O17" s="22"/>
    </row>
    <row r="18" spans="2:15" ht="13.15" customHeight="1" x14ac:dyDescent="0.2">
      <c r="B18" s="215"/>
      <c r="C18" s="218"/>
      <c r="D18" s="717" t="s">
        <v>149</v>
      </c>
      <c r="E18" s="3"/>
      <c r="F18" s="846">
        <f t="shared" ref="F18:M18" si="5">SUM(F12:F17)</f>
        <v>0</v>
      </c>
      <c r="G18" s="846">
        <f t="shared" si="5"/>
        <v>70000</v>
      </c>
      <c r="H18" s="846">
        <f t="shared" si="5"/>
        <v>65000</v>
      </c>
      <c r="I18" s="846">
        <f t="shared" si="5"/>
        <v>60000</v>
      </c>
      <c r="J18" s="846">
        <f t="shared" si="5"/>
        <v>55000</v>
      </c>
      <c r="K18" s="846">
        <f t="shared" si="5"/>
        <v>50000</v>
      </c>
      <c r="L18" s="846">
        <f t="shared" si="5"/>
        <v>45000</v>
      </c>
      <c r="M18" s="846">
        <f t="shared" si="5"/>
        <v>40000</v>
      </c>
      <c r="N18" s="6"/>
      <c r="O18" s="22"/>
    </row>
    <row r="19" spans="2:15" ht="13.15" customHeight="1" x14ac:dyDescent="0.2">
      <c r="B19" s="215"/>
      <c r="C19" s="221"/>
      <c r="D19" s="127"/>
      <c r="E19" s="196"/>
      <c r="F19" s="196"/>
      <c r="G19" s="196"/>
      <c r="H19" s="196"/>
      <c r="I19" s="196"/>
      <c r="J19" s="196"/>
      <c r="K19" s="196"/>
      <c r="L19" s="196"/>
      <c r="M19" s="196"/>
      <c r="N19" s="38"/>
      <c r="O19" s="22"/>
    </row>
    <row r="20" spans="2:15" ht="13.15" customHeight="1" x14ac:dyDescent="0.2">
      <c r="B20" s="18"/>
      <c r="C20" s="20"/>
      <c r="D20" s="20"/>
      <c r="E20" s="20"/>
      <c r="F20" s="20"/>
      <c r="G20" s="20"/>
      <c r="H20" s="20"/>
      <c r="I20" s="20"/>
      <c r="J20" s="20"/>
      <c r="K20" s="20"/>
      <c r="L20" s="20"/>
      <c r="M20" s="20"/>
      <c r="N20" s="20"/>
      <c r="O20" s="22"/>
    </row>
    <row r="21" spans="2:15" ht="13.15" customHeight="1" x14ac:dyDescent="0.2">
      <c r="B21" s="215"/>
      <c r="C21" s="216"/>
      <c r="D21" s="217"/>
      <c r="E21" s="24"/>
      <c r="F21" s="24"/>
      <c r="G21" s="24"/>
      <c r="H21" s="24"/>
      <c r="I21" s="24"/>
      <c r="J21" s="24"/>
      <c r="K21" s="24"/>
      <c r="L21" s="24"/>
      <c r="M21" s="24"/>
      <c r="N21" s="26"/>
      <c r="O21" s="22"/>
    </row>
    <row r="22" spans="2:15" ht="13.15" customHeight="1" x14ac:dyDescent="0.2">
      <c r="B22" s="215"/>
      <c r="C22" s="218"/>
      <c r="D22" s="717" t="s">
        <v>195</v>
      </c>
      <c r="E22" s="3"/>
      <c r="F22" s="28"/>
      <c r="G22" s="3"/>
      <c r="H22" s="3"/>
      <c r="I22" s="3"/>
      <c r="J22" s="3"/>
      <c r="K22" s="3"/>
      <c r="L22" s="3"/>
      <c r="M22" s="3"/>
      <c r="N22" s="6"/>
      <c r="O22" s="22"/>
    </row>
    <row r="23" spans="2:15" ht="13.15" customHeight="1" x14ac:dyDescent="0.2">
      <c r="B23" s="215"/>
      <c r="C23" s="218"/>
      <c r="D23" s="1" t="s">
        <v>189</v>
      </c>
      <c r="E23" s="3"/>
      <c r="F23" s="814">
        <f>(SUMIF(mip!$D14:$D169,"gebouwen en terreinen",mip!AA14:AA169))</f>
        <v>0</v>
      </c>
      <c r="G23" s="814">
        <f>(SUMIF(mip!$D14:$D169,"gebouwen en terreinen",mip!AB14:AB169))</f>
        <v>0</v>
      </c>
      <c r="H23" s="814">
        <f>(SUMIF(mip!$D14:$D169,"gebouwen en terreinen",mip!AC14:AC169))</f>
        <v>0</v>
      </c>
      <c r="I23" s="814">
        <f>(SUMIF(mip!$D14:$D169,"gebouwen en terreinen",mip!AD14:AD169))</f>
        <v>0</v>
      </c>
      <c r="J23" s="814">
        <f>(SUMIF(mip!$D14:$D169,"gebouwen en terreinen",mip!AE14:AE169))</f>
        <v>0</v>
      </c>
      <c r="K23" s="814">
        <f>(SUMIF(mip!$D14:$D169,"gebouwen en terreinen",mip!AF14:AF169))</f>
        <v>0</v>
      </c>
      <c r="L23" s="814">
        <f>(SUMIF(mip!$D14:$D169,"gebouwen en terreinen",mip!AG14:AG169))</f>
        <v>0</v>
      </c>
      <c r="M23" s="814">
        <f>(SUMIF(mip!$D14:$D169,"gebouwen en terreinen",mip!AH14:AH169))</f>
        <v>0</v>
      </c>
      <c r="N23" s="6"/>
      <c r="O23" s="22"/>
    </row>
    <row r="24" spans="2:15" ht="13.15" customHeight="1" x14ac:dyDescent="0.2">
      <c r="B24" s="215"/>
      <c r="C24" s="218"/>
      <c r="D24" s="1" t="s">
        <v>190</v>
      </c>
      <c r="E24" s="3"/>
      <c r="F24" s="1116">
        <f>(SUMIF(mip!$D14:$D169,"inventaris en apparatuur",mip!AA14:AA169))</f>
        <v>0</v>
      </c>
      <c r="G24" s="1116">
        <f>(SUMIF(mip!$D14:$D169,"inventaris en apparatuur",mip!AB14:AB169))</f>
        <v>0</v>
      </c>
      <c r="H24" s="1116">
        <f>(SUMIF(mip!$D14:$D169,"inventaris en apparatuur",mip!AC14:AC169))</f>
        <v>0</v>
      </c>
      <c r="I24" s="1116">
        <f>(SUMIF(mip!$D14:$D169,"inventaris en apparatuur",mip!AD14:AD169))</f>
        <v>0</v>
      </c>
      <c r="J24" s="1116">
        <f>(SUMIF(mip!$D14:$D169,"inventaris en apparatuur",mip!AE14:AE169))</f>
        <v>0</v>
      </c>
      <c r="K24" s="1116">
        <f>(SUMIF(mip!$D14:$D169,"inventaris en apparatuur",mip!AF14:AF169))</f>
        <v>0</v>
      </c>
      <c r="L24" s="1116">
        <f>(SUMIF(mip!$D14:$D169,"inventaris en apparatuur",mip!AG14:AG169))</f>
        <v>0</v>
      </c>
      <c r="M24" s="1116">
        <f>(SUMIF(mip!$D14:$D169,"inventaris en apparatuur",mip!AH14:AH169))</f>
        <v>0</v>
      </c>
      <c r="N24" s="6"/>
      <c r="O24" s="22"/>
    </row>
    <row r="25" spans="2:15" ht="13.15" customHeight="1" x14ac:dyDescent="0.2">
      <c r="B25" s="215"/>
      <c r="C25" s="218"/>
      <c r="D25" s="220" t="s">
        <v>191</v>
      </c>
      <c r="E25" s="3"/>
      <c r="F25" s="1116">
        <f>(SUMIF(mip!$D14:$D169,"meubilair",mip!AA14:AA169))</f>
        <v>75000</v>
      </c>
      <c r="G25" s="1116">
        <f>(SUMIF(mip!$D14:$D169,"meubilair",mip!AB14:AB169))</f>
        <v>0</v>
      </c>
      <c r="H25" s="1116">
        <f>(SUMIF(mip!$D14:$D169,"meubilair",mip!AC14:AC169))</f>
        <v>0</v>
      </c>
      <c r="I25" s="1116">
        <f>(SUMIF(mip!$D14:$D169,"meubilair",mip!AD14:AD169))</f>
        <v>0</v>
      </c>
      <c r="J25" s="1116">
        <f>(SUMIF(mip!$D14:$D169,"meubilair",mip!AE14:AE169))</f>
        <v>0</v>
      </c>
      <c r="K25" s="1116">
        <f>(SUMIF(mip!$D14:$D169,"meubilair",mip!AF14:AF169))</f>
        <v>0</v>
      </c>
      <c r="L25" s="1116">
        <f>(SUMIF(mip!$D14:$D169,"meubilair",mip!AG14:AG169))</f>
        <v>0</v>
      </c>
      <c r="M25" s="1116">
        <f>(SUMIF(mip!$D14:$D169,"meubilair",mip!AH14:AH169))</f>
        <v>0</v>
      </c>
      <c r="N25" s="6"/>
      <c r="O25" s="22"/>
    </row>
    <row r="26" spans="2:15" ht="13.15" customHeight="1" x14ac:dyDescent="0.2">
      <c r="B26" s="215"/>
      <c r="C26" s="218"/>
      <c r="D26" s="220" t="s">
        <v>192</v>
      </c>
      <c r="E26" s="3"/>
      <c r="F26" s="1116">
        <f>(SUMIF(mip!$D14:$D169,"ICT",mip!AA14:AA169))</f>
        <v>0</v>
      </c>
      <c r="G26" s="1116">
        <f>(SUMIF(mip!$D14:$D169,"ICT",mip!AB14:AB169))</f>
        <v>0</v>
      </c>
      <c r="H26" s="1116">
        <f>(SUMIF(mip!$D14:$D169,"ICT",mip!AC14:AC169))</f>
        <v>0</v>
      </c>
      <c r="I26" s="1116">
        <f>(SUMIF(mip!$D14:$D169,"ICT",mip!AD14:AD169))</f>
        <v>0</v>
      </c>
      <c r="J26" s="1116">
        <f>(SUMIF(mip!$D14:$D169,"ICT",mip!AE14:AE169))</f>
        <v>0</v>
      </c>
      <c r="K26" s="1116">
        <f>(SUMIF(mip!$D14:$D169,"ICT",mip!AF14:AF169))</f>
        <v>0</v>
      </c>
      <c r="L26" s="1116">
        <f>(SUMIF(mip!$D14:$D169,"ICT",mip!AG14:AG169))</f>
        <v>0</v>
      </c>
      <c r="M26" s="1116">
        <f>(SUMIF(mip!$D14:$D169,"ICT",mip!AH14:AH169))</f>
        <v>0</v>
      </c>
      <c r="N26" s="6"/>
      <c r="O26" s="22"/>
    </row>
    <row r="27" spans="2:15" ht="13.15" customHeight="1" x14ac:dyDescent="0.2">
      <c r="B27" s="215"/>
      <c r="C27" s="218"/>
      <c r="D27" s="1" t="s">
        <v>193</v>
      </c>
      <c r="E27" s="3"/>
      <c r="F27" s="1116">
        <f>(SUMIF(mip!$D14:$D169,"leermiddelen po",mip!AA14:AA169))</f>
        <v>0</v>
      </c>
      <c r="G27" s="1116">
        <f>(SUMIF(mip!$D14:$D169,"leermiddelen po",mip!AB14:AB169))</f>
        <v>0</v>
      </c>
      <c r="H27" s="1116">
        <f>(SUMIF(mip!$D14:$D169,"leermiddelen po",mip!AC14:AC169))</f>
        <v>0</v>
      </c>
      <c r="I27" s="1116">
        <f>(SUMIF(mip!$D14:$D169,"leermiddelen po",mip!AD14:AD169))</f>
        <v>0</v>
      </c>
      <c r="J27" s="1116">
        <f>(SUMIF(mip!$D14:$D169,"leermiddelen po",mip!AE14:AE169))</f>
        <v>0</v>
      </c>
      <c r="K27" s="1116">
        <f>(SUMIF(mip!$D14:$D169,"leermiddelen po",mip!AF14:AF169))</f>
        <v>0</v>
      </c>
      <c r="L27" s="1116">
        <f>(SUMIF(mip!$D14:$D169,"leermiddelen po",mip!AG14:AG169))</f>
        <v>0</v>
      </c>
      <c r="M27" s="1116">
        <f>(SUMIF(mip!$D14:$D169,"leermiddelen po",mip!AH14:AH169))</f>
        <v>0</v>
      </c>
      <c r="N27" s="6"/>
      <c r="O27" s="22"/>
    </row>
    <row r="28" spans="2:15" ht="13.15" customHeight="1" x14ac:dyDescent="0.2">
      <c r="B28" s="215"/>
      <c r="C28" s="218"/>
      <c r="D28" s="1" t="s">
        <v>194</v>
      </c>
      <c r="E28" s="3"/>
      <c r="F28" s="1116">
        <f>(SUMIF(mip!$D14:$D169,"overige materiële vaste activa",mip!AA14:AA169))</f>
        <v>0</v>
      </c>
      <c r="G28" s="1116">
        <f>(SUMIF(mip!$D14:$D169,"overige materiële vaste activa",mip!AB14:AB169))</f>
        <v>0</v>
      </c>
      <c r="H28" s="1116">
        <f>(SUMIF(mip!$D14:$D169,"overige materiële vaste activa",mip!AC14:AC169))</f>
        <v>0</v>
      </c>
      <c r="I28" s="1116">
        <f>(SUMIF(mip!$D14:$D169,"overige materiële vaste activa",mip!AD14:AD169))</f>
        <v>0</v>
      </c>
      <c r="J28" s="1116">
        <f>(SUMIF(mip!$D14:$D169,"overige materiële vaste activa",mip!AE14:AE169))</f>
        <v>0</v>
      </c>
      <c r="K28" s="1116">
        <f>(SUMIF(mip!$D14:$D169,"overige materiële vaste activa",mip!AF14:AF169))</f>
        <v>0</v>
      </c>
      <c r="L28" s="1116">
        <f>(SUMIF(mip!$D14:$D169,"overige materiële vaste activa",mip!AG14:AG169))</f>
        <v>0</v>
      </c>
      <c r="M28" s="1116">
        <f>(SUMIF(mip!$D14:$D169,"overige materiële vaste activa",mip!AH14:AH169))</f>
        <v>0</v>
      </c>
      <c r="N28" s="6"/>
      <c r="O28" s="22"/>
    </row>
    <row r="29" spans="2:15" ht="13.15" customHeight="1" x14ac:dyDescent="0.2">
      <c r="B29" s="215"/>
      <c r="C29" s="218"/>
      <c r="D29" s="717" t="s">
        <v>149</v>
      </c>
      <c r="E29" s="3"/>
      <c r="F29" s="846">
        <f t="shared" ref="F29:M29" si="6">SUM(F23:F28)</f>
        <v>75000</v>
      </c>
      <c r="G29" s="846">
        <f t="shared" si="6"/>
        <v>0</v>
      </c>
      <c r="H29" s="846">
        <f t="shared" si="6"/>
        <v>0</v>
      </c>
      <c r="I29" s="846">
        <f t="shared" si="6"/>
        <v>0</v>
      </c>
      <c r="J29" s="846">
        <f t="shared" si="6"/>
        <v>0</v>
      </c>
      <c r="K29" s="846">
        <f t="shared" si="6"/>
        <v>0</v>
      </c>
      <c r="L29" s="846">
        <f t="shared" si="6"/>
        <v>0</v>
      </c>
      <c r="M29" s="846">
        <f t="shared" si="6"/>
        <v>0</v>
      </c>
      <c r="N29" s="6"/>
      <c r="O29" s="22"/>
    </row>
    <row r="30" spans="2:15" ht="13.15" customHeight="1" x14ac:dyDescent="0.2">
      <c r="B30" s="215"/>
      <c r="C30" s="221"/>
      <c r="D30" s="127"/>
      <c r="E30" s="196"/>
      <c r="F30" s="196"/>
      <c r="G30" s="196"/>
      <c r="H30" s="196"/>
      <c r="I30" s="196"/>
      <c r="J30" s="196"/>
      <c r="K30" s="196"/>
      <c r="L30" s="196"/>
      <c r="M30" s="196"/>
      <c r="N30" s="38"/>
      <c r="O30" s="22"/>
    </row>
    <row r="31" spans="2:15" ht="13.15" customHeight="1" x14ac:dyDescent="0.2">
      <c r="B31" s="18"/>
      <c r="C31" s="20"/>
      <c r="D31" s="20"/>
      <c r="E31" s="20"/>
      <c r="F31" s="20"/>
      <c r="G31" s="20"/>
      <c r="H31" s="20"/>
      <c r="I31" s="20"/>
      <c r="J31" s="20"/>
      <c r="K31" s="20"/>
      <c r="L31" s="20"/>
      <c r="M31" s="20"/>
      <c r="N31" s="20"/>
      <c r="O31" s="22"/>
    </row>
    <row r="32" spans="2:15" ht="13.15" customHeight="1" x14ac:dyDescent="0.2">
      <c r="B32" s="18"/>
      <c r="C32" s="23"/>
      <c r="D32" s="61"/>
      <c r="E32" s="24"/>
      <c r="F32" s="24"/>
      <c r="G32" s="24"/>
      <c r="H32" s="222"/>
      <c r="I32" s="24"/>
      <c r="J32" s="24"/>
      <c r="K32" s="24"/>
      <c r="L32" s="24"/>
      <c r="M32" s="24"/>
      <c r="N32" s="26"/>
      <c r="O32" s="22"/>
    </row>
    <row r="33" spans="2:15" ht="13.15" customHeight="1" x14ac:dyDescent="0.2">
      <c r="B33" s="215"/>
      <c r="C33" s="218"/>
      <c r="D33" s="717" t="s">
        <v>196</v>
      </c>
      <c r="E33" s="3"/>
      <c r="F33" s="3"/>
      <c r="G33" s="3"/>
      <c r="H33" s="3"/>
      <c r="I33" s="3"/>
      <c r="J33" s="3"/>
      <c r="K33" s="3"/>
      <c r="L33" s="3"/>
      <c r="M33" s="3"/>
      <c r="N33" s="6"/>
      <c r="O33" s="22"/>
    </row>
    <row r="34" spans="2:15" ht="13.15" customHeight="1" x14ac:dyDescent="0.2">
      <c r="B34" s="215"/>
      <c r="C34" s="218"/>
      <c r="D34" s="1" t="s">
        <v>189</v>
      </c>
      <c r="E34" s="3"/>
      <c r="F34" s="814">
        <f>(SUMIF(mip!$D14:$D169,"gebouwen en terreinen",mip!R14:R169))</f>
        <v>0</v>
      </c>
      <c r="G34" s="814">
        <f>(SUMIF(mip!$D14:$D169,"gebouwen en terreinen",mip!S14:S169))</f>
        <v>0</v>
      </c>
      <c r="H34" s="814">
        <f>(SUMIF(mip!$D14:$D169,"gebouwen en terreinen",mip!T14:T169))</f>
        <v>0</v>
      </c>
      <c r="I34" s="814">
        <f>(SUMIF(mip!$D14:$D169,"gebouwen en terreinen",mip!U14:U169))</f>
        <v>0</v>
      </c>
      <c r="J34" s="814">
        <f>(SUMIF(mip!$D14:$D169,"gebouwen en terreinen",mip!V14:V169))</f>
        <v>0</v>
      </c>
      <c r="K34" s="814">
        <f>(SUMIF(mip!$D14:$D169,"gebouwen en terreinen",mip!W14:W169))</f>
        <v>0</v>
      </c>
      <c r="L34" s="814">
        <f>(SUMIF(mip!$D14:$D169,"gebouwen en terreinen",mip!X14:X169))</f>
        <v>0</v>
      </c>
      <c r="M34" s="814">
        <f>(SUMIF(mip!$D14:$D169,"gebouwen en terreinen",mip!Y14:Y169))</f>
        <v>0</v>
      </c>
      <c r="N34" s="6"/>
      <c r="O34" s="22"/>
    </row>
    <row r="35" spans="2:15" ht="13.15" customHeight="1" x14ac:dyDescent="0.2">
      <c r="B35" s="215"/>
      <c r="C35" s="218"/>
      <c r="D35" s="1" t="s">
        <v>190</v>
      </c>
      <c r="E35" s="3"/>
      <c r="F35" s="1122">
        <f>(SUMIF(mip!$D14:$D169,"inventaris en apparatuur",mip!R14:R169))</f>
        <v>0</v>
      </c>
      <c r="G35" s="1122">
        <f>(SUMIF(mip!$D14:$D169,"inventaris en apparatuur",mip!S14:S169))</f>
        <v>0</v>
      </c>
      <c r="H35" s="1122">
        <f>(SUMIF(mip!$D14:$D169,"inventaris en apparatuur",mip!T14:T169))</f>
        <v>0</v>
      </c>
      <c r="I35" s="1122">
        <f>(SUMIF(mip!$D14:$D169,"inventaris en apparatuur",mip!U14:U169))</f>
        <v>0</v>
      </c>
      <c r="J35" s="1122">
        <f>(SUMIF(mip!$D14:$D169,"inventaris en apparatuur",mip!V14:V169))</f>
        <v>0</v>
      </c>
      <c r="K35" s="1122">
        <f>(SUMIF(mip!$D14:$D169,"inventaris en apparatuur",mip!W14:W169))</f>
        <v>0</v>
      </c>
      <c r="L35" s="1122">
        <f>(SUMIF(mip!$D14:$D169,"inventaris en apparatuur",mip!X14:X169))</f>
        <v>0</v>
      </c>
      <c r="M35" s="1122">
        <f>(SUMIF(mip!$D14:$D169,"inventaris en apparatuur",mip!Y14:Y169))</f>
        <v>0</v>
      </c>
      <c r="N35" s="6"/>
      <c r="O35" s="22"/>
    </row>
    <row r="36" spans="2:15" ht="13.15" customHeight="1" x14ac:dyDescent="0.2">
      <c r="B36" s="215"/>
      <c r="C36" s="218"/>
      <c r="D36" s="220" t="s">
        <v>191</v>
      </c>
      <c r="E36" s="3"/>
      <c r="F36" s="1116">
        <f>(SUMIF(mip!$D14:$D169,"meubilair",mip!R14:R169))</f>
        <v>5000</v>
      </c>
      <c r="G36" s="1116">
        <f>(SUMIF(mip!$D14:$D169,"meubilair",mip!S14:S169))</f>
        <v>5000</v>
      </c>
      <c r="H36" s="1116">
        <f>(SUMIF(mip!$D14:$D169,"meubilair",mip!T14:T169))</f>
        <v>5000</v>
      </c>
      <c r="I36" s="1116">
        <f>(SUMIF(mip!$D14:$D169,"meubilair",mip!U14:U169))</f>
        <v>5000</v>
      </c>
      <c r="J36" s="1116">
        <f>(SUMIF(mip!$D14:$D169,"meubilair",mip!V14:V169))</f>
        <v>5000</v>
      </c>
      <c r="K36" s="1116">
        <f>(SUMIF(mip!$D14:$D169,"meubilair",mip!W14:W169))</f>
        <v>5000</v>
      </c>
      <c r="L36" s="1116">
        <f>(SUMIF(mip!$D14:$D169,"meubilair",mip!X14:X169))</f>
        <v>5000</v>
      </c>
      <c r="M36" s="1116">
        <f>(SUMIF(mip!$D14:$D169,"meubilair",mip!Y14:Y169))</f>
        <v>5000</v>
      </c>
      <c r="N36" s="6"/>
      <c r="O36" s="22"/>
    </row>
    <row r="37" spans="2:15" ht="13.15" customHeight="1" x14ac:dyDescent="0.2">
      <c r="B37" s="215"/>
      <c r="C37" s="218"/>
      <c r="D37" s="220" t="s">
        <v>192</v>
      </c>
      <c r="E37" s="3"/>
      <c r="F37" s="1116">
        <f>(SUMIF(mip!$D14:$D169,"ICT",mip!R14:R169))</f>
        <v>0</v>
      </c>
      <c r="G37" s="1116">
        <f>(SUMIF(mip!$D14:$D169,"ICT",mip!S14:S169))</f>
        <v>0</v>
      </c>
      <c r="H37" s="1116">
        <f>(SUMIF(mip!$D14:$D169,"ICT",mip!T14:T169))</f>
        <v>0</v>
      </c>
      <c r="I37" s="1116">
        <f>(SUMIF(mip!$D14:$D169,"ICT",mip!U14:U169))</f>
        <v>0</v>
      </c>
      <c r="J37" s="1116">
        <f>(SUMIF(mip!$D14:$D169,"ICT",mip!V14:V169))</f>
        <v>0</v>
      </c>
      <c r="K37" s="1116">
        <f>(SUMIF(mip!$D14:$D169,"ICT",mip!W14:W169))</f>
        <v>0</v>
      </c>
      <c r="L37" s="1116">
        <f>(SUMIF(mip!$D14:$D169,"ICT",mip!X14:X169))</f>
        <v>0</v>
      </c>
      <c r="M37" s="1116">
        <f>(SUMIF(mip!$D14:$D169,"ICT",mip!Y14:Y169))</f>
        <v>0</v>
      </c>
      <c r="N37" s="6"/>
      <c r="O37" s="22"/>
    </row>
    <row r="38" spans="2:15" ht="13.15" customHeight="1" x14ac:dyDescent="0.2">
      <c r="B38" s="215"/>
      <c r="C38" s="218"/>
      <c r="D38" s="1" t="s">
        <v>193</v>
      </c>
      <c r="E38" s="3"/>
      <c r="F38" s="1116">
        <f>(SUMIF(mip!$D14:$D169,"leermiddelen po",mip!R14:R169))</f>
        <v>0</v>
      </c>
      <c r="G38" s="1116">
        <f>(SUMIF(mip!$D14:$D169,"leermiddelen po",mip!S14:S169))</f>
        <v>0</v>
      </c>
      <c r="H38" s="1116">
        <f>(SUMIF(mip!$D14:$D169,"leermiddelen po",mip!T14:T169))</f>
        <v>0</v>
      </c>
      <c r="I38" s="1116">
        <f>(SUMIF(mip!$D14:$D169,"leermiddelen po",mip!U14:U169))</f>
        <v>0</v>
      </c>
      <c r="J38" s="1116">
        <f>(SUMIF(mip!$D14:$D169,"leermiddelen po",mip!V14:V169))</f>
        <v>0</v>
      </c>
      <c r="K38" s="1116">
        <f>(SUMIF(mip!$D14:$D169,"leermiddelen po",mip!W14:W169))</f>
        <v>0</v>
      </c>
      <c r="L38" s="1116">
        <f>(SUMIF(mip!$D14:$D169,"leermiddelen po",mip!X14:X169))</f>
        <v>0</v>
      </c>
      <c r="M38" s="1116">
        <f>(SUMIF(mip!$D14:$D169,"leermiddelen po",mip!Y14:Y169))</f>
        <v>0</v>
      </c>
      <c r="N38" s="6"/>
      <c r="O38" s="22"/>
    </row>
    <row r="39" spans="2:15" ht="13.15" customHeight="1" x14ac:dyDescent="0.2">
      <c r="B39" s="215"/>
      <c r="C39" s="218"/>
      <c r="D39" s="1" t="s">
        <v>194</v>
      </c>
      <c r="E39" s="3"/>
      <c r="F39" s="1116">
        <f>(SUMIF(mip!$D14:$D169,"overige materiële vaste activa",mip!R14:R169))</f>
        <v>0</v>
      </c>
      <c r="G39" s="1116">
        <f>(SUMIF(mip!$D14:$D169,"overige materiële vaste activa",mip!S14:S169))</f>
        <v>0</v>
      </c>
      <c r="H39" s="1116">
        <f>(SUMIF(mip!$D14:$D169,"overige materiële vaste activa",mip!T14:T169))</f>
        <v>0</v>
      </c>
      <c r="I39" s="1116">
        <f>(SUMIF(mip!$D14:$D169,"overige materiële vaste activa",mip!U14:U169))</f>
        <v>0</v>
      </c>
      <c r="J39" s="1116">
        <f>(SUMIF(mip!$D14:$D169,"overige materiële vaste activa",mip!V14:V169))</f>
        <v>0</v>
      </c>
      <c r="K39" s="1116">
        <f>(SUMIF(mip!$D14:$D169,"overige materiële vaste activa",mip!W14:W169))</f>
        <v>0</v>
      </c>
      <c r="L39" s="1116">
        <f>(SUMIF(mip!$D14:$D169,"overige materiële vaste activa",mip!X14:X169))</f>
        <v>0</v>
      </c>
      <c r="M39" s="1116">
        <f>(SUMIF(mip!$D14:$D169,"overige materiële vaste activa",mip!Y14:Y169))</f>
        <v>0</v>
      </c>
      <c r="N39" s="6"/>
      <c r="O39" s="22"/>
    </row>
    <row r="40" spans="2:15" s="35" customFormat="1" ht="13.15" customHeight="1" x14ac:dyDescent="0.2">
      <c r="B40" s="227"/>
      <c r="C40" s="27"/>
      <c r="D40" s="29" t="s">
        <v>149</v>
      </c>
      <c r="E40" s="29"/>
      <c r="F40" s="846">
        <f t="shared" ref="F40:L40" si="7">SUM(F34:F39)</f>
        <v>5000</v>
      </c>
      <c r="G40" s="846">
        <f t="shared" si="7"/>
        <v>5000</v>
      </c>
      <c r="H40" s="846">
        <f t="shared" si="7"/>
        <v>5000</v>
      </c>
      <c r="I40" s="846">
        <f t="shared" si="7"/>
        <v>5000</v>
      </c>
      <c r="J40" s="846">
        <f t="shared" si="7"/>
        <v>5000</v>
      </c>
      <c r="K40" s="846">
        <f t="shared" si="7"/>
        <v>5000</v>
      </c>
      <c r="L40" s="846">
        <f t="shared" si="7"/>
        <v>5000</v>
      </c>
      <c r="M40" s="626" t="e">
        <f>#REF!+#REF!</f>
        <v>#REF!</v>
      </c>
      <c r="N40" s="228"/>
      <c r="O40" s="229"/>
    </row>
    <row r="41" spans="2:15" ht="13.15" customHeight="1" x14ac:dyDescent="0.2">
      <c r="B41" s="18"/>
      <c r="C41" s="36"/>
      <c r="D41" s="196"/>
      <c r="E41" s="196"/>
      <c r="F41" s="196"/>
      <c r="G41" s="196"/>
      <c r="H41" s="197"/>
      <c r="I41" s="196"/>
      <c r="J41" s="196"/>
      <c r="K41" s="196"/>
      <c r="L41" s="196"/>
      <c r="M41" s="196"/>
      <c r="N41" s="38"/>
      <c r="O41" s="22"/>
    </row>
    <row r="42" spans="2:15" ht="13.15" customHeight="1" x14ac:dyDescent="0.2">
      <c r="B42" s="18"/>
      <c r="C42" s="20"/>
      <c r="D42" s="20"/>
      <c r="E42" s="20"/>
      <c r="F42" s="20"/>
      <c r="G42" s="20"/>
      <c r="H42" s="20"/>
      <c r="I42" s="20"/>
      <c r="J42" s="20"/>
      <c r="K42" s="20"/>
      <c r="L42" s="20"/>
      <c r="M42" s="20"/>
      <c r="N42" s="20"/>
      <c r="O42" s="22"/>
    </row>
    <row r="43" spans="2:15" ht="13.15" customHeight="1" x14ac:dyDescent="0.2">
      <c r="B43" s="215"/>
      <c r="C43" s="216"/>
      <c r="D43" s="217"/>
      <c r="E43" s="24"/>
      <c r="F43" s="24"/>
      <c r="G43" s="24"/>
      <c r="H43" s="24"/>
      <c r="I43" s="24"/>
      <c r="J43" s="24"/>
      <c r="K43" s="24"/>
      <c r="L43" s="24"/>
      <c r="M43" s="24"/>
      <c r="N43" s="26"/>
      <c r="O43" s="22"/>
    </row>
    <row r="44" spans="2:15" ht="13.15" customHeight="1" x14ac:dyDescent="0.2">
      <c r="B44" s="215"/>
      <c r="C44" s="218"/>
      <c r="D44" s="717" t="s">
        <v>197</v>
      </c>
      <c r="E44" s="3"/>
      <c r="F44" s="3"/>
      <c r="G44" s="3"/>
      <c r="H44" s="3"/>
      <c r="I44" s="3"/>
      <c r="J44" s="3"/>
      <c r="K44" s="3"/>
      <c r="L44" s="3"/>
      <c r="M44" s="3"/>
      <c r="N44" s="6"/>
      <c r="O44" s="22"/>
    </row>
    <row r="45" spans="2:15" ht="13.15" customHeight="1" x14ac:dyDescent="0.2">
      <c r="B45" s="215"/>
      <c r="C45" s="218"/>
      <c r="D45" s="1" t="s">
        <v>189</v>
      </c>
      <c r="E45" s="3"/>
      <c r="F45" s="1122">
        <f>F12+F23-F34</f>
        <v>0</v>
      </c>
      <c r="G45" s="1122">
        <f t="shared" ref="G45:L45" si="8">G12+G23-G34</f>
        <v>0</v>
      </c>
      <c r="H45" s="1122">
        <f t="shared" si="8"/>
        <v>0</v>
      </c>
      <c r="I45" s="1122">
        <f t="shared" si="8"/>
        <v>0</v>
      </c>
      <c r="J45" s="1122">
        <f t="shared" si="8"/>
        <v>0</v>
      </c>
      <c r="K45" s="1122">
        <f t="shared" si="8"/>
        <v>0</v>
      </c>
      <c r="L45" s="1122">
        <f t="shared" si="8"/>
        <v>0</v>
      </c>
      <c r="M45" s="1122" t="e">
        <f>M12+M23-M34-#REF!</f>
        <v>#REF!</v>
      </c>
      <c r="N45" s="6"/>
      <c r="O45" s="22"/>
    </row>
    <row r="46" spans="2:15" ht="13.15" customHeight="1" x14ac:dyDescent="0.2">
      <c r="B46" s="215"/>
      <c r="C46" s="218"/>
      <c r="D46" s="1" t="s">
        <v>190</v>
      </c>
      <c r="E46" s="3"/>
      <c r="F46" s="1122">
        <f t="shared" ref="F46:L50" si="9">F13+F24-F35</f>
        <v>0</v>
      </c>
      <c r="G46" s="1122">
        <f t="shared" si="9"/>
        <v>0</v>
      </c>
      <c r="H46" s="1122">
        <f t="shared" si="9"/>
        <v>0</v>
      </c>
      <c r="I46" s="1122">
        <f t="shared" si="9"/>
        <v>0</v>
      </c>
      <c r="J46" s="1122">
        <f t="shared" si="9"/>
        <v>0</v>
      </c>
      <c r="K46" s="1122">
        <f t="shared" si="9"/>
        <v>0</v>
      </c>
      <c r="L46" s="1122">
        <f t="shared" si="9"/>
        <v>0</v>
      </c>
      <c r="M46" s="1122" t="e">
        <f>M13+M24-M35-#REF!</f>
        <v>#REF!</v>
      </c>
      <c r="N46" s="6"/>
      <c r="O46" s="22"/>
    </row>
    <row r="47" spans="2:15" ht="13.15" customHeight="1" x14ac:dyDescent="0.2">
      <c r="B47" s="215"/>
      <c r="C47" s="218"/>
      <c r="D47" s="220" t="s">
        <v>191</v>
      </c>
      <c r="E47" s="3"/>
      <c r="F47" s="1122">
        <f t="shared" si="9"/>
        <v>70000</v>
      </c>
      <c r="G47" s="1122">
        <f t="shared" si="9"/>
        <v>65000</v>
      </c>
      <c r="H47" s="1122">
        <f t="shared" si="9"/>
        <v>60000</v>
      </c>
      <c r="I47" s="1122">
        <f t="shared" si="9"/>
        <v>55000</v>
      </c>
      <c r="J47" s="1122">
        <f t="shared" si="9"/>
        <v>50000</v>
      </c>
      <c r="K47" s="1122">
        <f t="shared" si="9"/>
        <v>45000</v>
      </c>
      <c r="L47" s="1122">
        <f t="shared" si="9"/>
        <v>40000</v>
      </c>
      <c r="M47" s="1122" t="e">
        <f>M14+M25-M36-#REF!</f>
        <v>#REF!</v>
      </c>
      <c r="N47" s="6"/>
      <c r="O47" s="22"/>
    </row>
    <row r="48" spans="2:15" ht="13.15" customHeight="1" x14ac:dyDescent="0.2">
      <c r="B48" s="215"/>
      <c r="C48" s="218"/>
      <c r="D48" s="220" t="s">
        <v>192</v>
      </c>
      <c r="E48" s="3"/>
      <c r="F48" s="1122">
        <f t="shared" si="9"/>
        <v>0</v>
      </c>
      <c r="G48" s="1122">
        <f t="shared" si="9"/>
        <v>0</v>
      </c>
      <c r="H48" s="1122">
        <f t="shared" si="9"/>
        <v>0</v>
      </c>
      <c r="I48" s="1122">
        <f t="shared" si="9"/>
        <v>0</v>
      </c>
      <c r="J48" s="1122">
        <f t="shared" si="9"/>
        <v>0</v>
      </c>
      <c r="K48" s="1122">
        <f t="shared" si="9"/>
        <v>0</v>
      </c>
      <c r="L48" s="1122">
        <f t="shared" si="9"/>
        <v>0</v>
      </c>
      <c r="M48" s="1122" t="e">
        <f>M15+M26-M37-#REF!</f>
        <v>#REF!</v>
      </c>
      <c r="N48" s="6"/>
      <c r="O48" s="22"/>
    </row>
    <row r="49" spans="2:15" ht="13.15" customHeight="1" x14ac:dyDescent="0.2">
      <c r="B49" s="215"/>
      <c r="C49" s="218"/>
      <c r="D49" s="1" t="s">
        <v>193</v>
      </c>
      <c r="E49" s="3"/>
      <c r="F49" s="1122">
        <f t="shared" si="9"/>
        <v>0</v>
      </c>
      <c r="G49" s="1122">
        <f t="shared" si="9"/>
        <v>0</v>
      </c>
      <c r="H49" s="1122">
        <f t="shared" si="9"/>
        <v>0</v>
      </c>
      <c r="I49" s="1122">
        <f t="shared" si="9"/>
        <v>0</v>
      </c>
      <c r="J49" s="1122">
        <f t="shared" si="9"/>
        <v>0</v>
      </c>
      <c r="K49" s="1122">
        <f t="shared" si="9"/>
        <v>0</v>
      </c>
      <c r="L49" s="1122">
        <f t="shared" si="9"/>
        <v>0</v>
      </c>
      <c r="M49" s="1122" t="e">
        <f>M16+M27-M38-#REF!</f>
        <v>#REF!</v>
      </c>
      <c r="N49" s="6"/>
      <c r="O49" s="22"/>
    </row>
    <row r="50" spans="2:15" ht="13.15" customHeight="1" x14ac:dyDescent="0.2">
      <c r="B50" s="215"/>
      <c r="C50" s="218"/>
      <c r="D50" s="1" t="s">
        <v>194</v>
      </c>
      <c r="E50" s="3"/>
      <c r="F50" s="1122">
        <f t="shared" si="9"/>
        <v>0</v>
      </c>
      <c r="G50" s="1122">
        <f t="shared" si="9"/>
        <v>0</v>
      </c>
      <c r="H50" s="1122">
        <f t="shared" si="9"/>
        <v>0</v>
      </c>
      <c r="I50" s="1122">
        <f t="shared" si="9"/>
        <v>0</v>
      </c>
      <c r="J50" s="1122">
        <f t="shared" si="9"/>
        <v>0</v>
      </c>
      <c r="K50" s="1122">
        <f t="shared" si="9"/>
        <v>0</v>
      </c>
      <c r="L50" s="1122">
        <f t="shared" si="9"/>
        <v>0</v>
      </c>
      <c r="M50" s="1122" t="e">
        <f>M17+M28-M39-#REF!</f>
        <v>#REF!</v>
      </c>
      <c r="N50" s="6"/>
      <c r="O50" s="22"/>
    </row>
    <row r="51" spans="2:15" ht="13.15" customHeight="1" x14ac:dyDescent="0.2">
      <c r="B51" s="230"/>
      <c r="C51" s="231"/>
      <c r="D51" s="717" t="s">
        <v>149</v>
      </c>
      <c r="E51" s="29"/>
      <c r="F51" s="816">
        <f t="shared" ref="F51:M51" si="10">SUM(F45:F50)</f>
        <v>70000</v>
      </c>
      <c r="G51" s="816">
        <f t="shared" si="10"/>
        <v>65000</v>
      </c>
      <c r="H51" s="816">
        <f t="shared" si="10"/>
        <v>60000</v>
      </c>
      <c r="I51" s="816">
        <f t="shared" si="10"/>
        <v>55000</v>
      </c>
      <c r="J51" s="816">
        <f t="shared" si="10"/>
        <v>50000</v>
      </c>
      <c r="K51" s="816">
        <f t="shared" si="10"/>
        <v>45000</v>
      </c>
      <c r="L51" s="816">
        <f t="shared" si="10"/>
        <v>40000</v>
      </c>
      <c r="M51" s="816" t="e">
        <f t="shared" si="10"/>
        <v>#REF!</v>
      </c>
      <c r="N51" s="228"/>
      <c r="O51" s="229"/>
    </row>
    <row r="52" spans="2:15" ht="13.15" customHeight="1" x14ac:dyDescent="0.2">
      <c r="B52" s="18"/>
      <c r="C52" s="36"/>
      <c r="D52" s="196"/>
      <c r="E52" s="196"/>
      <c r="F52" s="196"/>
      <c r="G52" s="196"/>
      <c r="H52" s="196"/>
      <c r="I52" s="196"/>
      <c r="J52" s="196"/>
      <c r="K52" s="38"/>
      <c r="L52" s="38"/>
      <c r="M52" s="38"/>
      <c r="N52" s="38"/>
      <c r="O52" s="22"/>
    </row>
    <row r="53" spans="2:15" ht="13.15" customHeight="1" x14ac:dyDescent="0.2">
      <c r="B53" s="18"/>
      <c r="C53" s="20"/>
      <c r="D53" s="20"/>
      <c r="E53" s="20"/>
      <c r="F53" s="20"/>
      <c r="G53" s="20"/>
      <c r="H53" s="20"/>
      <c r="I53" s="20"/>
      <c r="J53" s="20"/>
      <c r="K53" s="20"/>
      <c r="L53" s="20"/>
      <c r="M53" s="20"/>
      <c r="N53" s="20"/>
      <c r="O53" s="22"/>
    </row>
    <row r="54" spans="2:15" ht="13.15" customHeight="1" x14ac:dyDescent="0.25">
      <c r="B54" s="39"/>
      <c r="C54" s="40"/>
      <c r="D54" s="40"/>
      <c r="E54" s="40"/>
      <c r="F54" s="40"/>
      <c r="G54" s="40"/>
      <c r="H54" s="40"/>
      <c r="I54" s="40"/>
      <c r="J54" s="40"/>
      <c r="K54" s="40"/>
      <c r="L54" s="40"/>
      <c r="M54" s="40"/>
      <c r="N54" s="1103"/>
      <c r="O54" s="43"/>
    </row>
    <row r="55" spans="2:15" ht="13.15" customHeight="1" x14ac:dyDescent="0.2"/>
    <row r="56" spans="2:15" ht="13.15" customHeight="1" x14ac:dyDescent="0.2"/>
    <row r="57" spans="2:15" ht="13.15" customHeight="1" x14ac:dyDescent="0.2"/>
    <row r="58" spans="2:15" ht="13.15" customHeight="1" x14ac:dyDescent="0.2"/>
    <row r="59" spans="2:15" ht="13.15" customHeight="1" x14ac:dyDescent="0.2"/>
    <row r="60" spans="2:15" ht="13.15" customHeight="1" x14ac:dyDescent="0.2"/>
    <row r="61" spans="2:15" ht="13.15" customHeight="1" x14ac:dyDescent="0.2"/>
    <row r="62" spans="2:15" ht="13.15" customHeight="1" x14ac:dyDescent="0.2"/>
    <row r="63" spans="2:15" ht="13.15" customHeight="1" x14ac:dyDescent="0.2"/>
    <row r="64" spans="2:15"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sheetData>
  <sheetProtection algorithmName="SHA-512" hashValue="ye9pDhXrZPAEZgXtjJX/ClnYUsm4JgRttiY6jUSOU6rD7WVSeHWAFm8ELUOFbef+6SE0vqMWDWQ5xPYKgN5Odw==" saltValue="+jqEeqf+84VTSXLt3xjPBQ==" spinCount="100000" sheet="1" objects="1" scenarios="1"/>
  <pageMargins left="0.70866141732283472" right="0.70866141732283472" top="0.74803149606299213" bottom="0.74803149606299213" header="0.31496062992125984" footer="0.31496062992125984"/>
  <pageSetup paperSize="9" scale="71" orientation="landscape" r:id="rId1"/>
  <headerFooter>
    <oddHeader>&amp;L&amp;"Arial,Vet"&amp;F&amp;R&amp;"Arial,Vet"&amp;A</oddHeader>
    <oddFooter>&amp;L&amp;"Arial,Vet"keizer / goedhart&amp;C&amp;"Arial,Vet"pagina &amp;P&amp;R&amp;"Arial,Vet"&amp;D</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04"/>
  <sheetViews>
    <sheetView zoomScale="85" zoomScaleNormal="85" workbookViewId="0">
      <selection activeCell="G21" sqref="G21"/>
    </sheetView>
  </sheetViews>
  <sheetFormatPr defaultColWidth="9.140625" defaultRowHeight="13.15" customHeight="1" x14ac:dyDescent="0.2"/>
  <cols>
    <col min="1" max="1" width="3.7109375" style="34" customWidth="1"/>
    <col min="2" max="3" width="2.7109375" style="34" customWidth="1"/>
    <col min="4" max="4" width="40.7109375" style="34" customWidth="1"/>
    <col min="5" max="5" width="2.7109375" style="34" customWidth="1"/>
    <col min="6" max="11" width="14.7109375" style="34" customWidth="1"/>
    <col min="12" max="12" width="14.85546875" style="34" hidden="1" customWidth="1"/>
    <col min="13" max="13" width="2.42578125" style="34" customWidth="1"/>
    <col min="14" max="14" width="2.7109375" style="34" customWidth="1"/>
    <col min="15" max="16384" width="9.140625" style="34"/>
  </cols>
  <sheetData>
    <row r="2" spans="2:14" ht="13.15" customHeight="1" x14ac:dyDescent="0.2">
      <c r="B2" s="9"/>
      <c r="C2" s="10"/>
      <c r="D2" s="10"/>
      <c r="E2" s="10"/>
      <c r="F2" s="10"/>
      <c r="G2" s="10"/>
      <c r="H2" s="10"/>
      <c r="I2" s="10"/>
      <c r="J2" s="10"/>
      <c r="K2" s="10"/>
      <c r="L2" s="10"/>
      <c r="M2" s="10"/>
      <c r="N2" s="12"/>
    </row>
    <row r="3" spans="2:14" ht="13.15" customHeight="1" x14ac:dyDescent="0.2">
      <c r="B3" s="18"/>
      <c r="C3" s="20"/>
      <c r="D3" s="20"/>
      <c r="E3" s="20"/>
      <c r="F3" s="20"/>
      <c r="G3" s="20"/>
      <c r="H3" s="20"/>
      <c r="I3" s="20"/>
      <c r="J3" s="20"/>
      <c r="K3" s="20"/>
      <c r="L3" s="20"/>
      <c r="M3" s="20"/>
      <c r="N3" s="22"/>
    </row>
    <row r="4" spans="2:14" s="155" customFormat="1" ht="18" customHeight="1" x14ac:dyDescent="0.3">
      <c r="B4" s="232"/>
      <c r="C4" s="363" t="s">
        <v>198</v>
      </c>
      <c r="D4" s="16"/>
      <c r="E4" s="233"/>
      <c r="F4" s="233"/>
      <c r="G4" s="233"/>
      <c r="H4" s="233"/>
      <c r="I4" s="233"/>
      <c r="J4" s="233"/>
      <c r="K4" s="233"/>
      <c r="L4" s="233"/>
      <c r="M4" s="233"/>
      <c r="N4" s="156"/>
    </row>
    <row r="5" spans="2:14" ht="13.15" customHeight="1" x14ac:dyDescent="0.3">
      <c r="B5" s="182"/>
      <c r="C5" s="96" t="str">
        <f>+geg!G9</f>
        <v>De Speciale school</v>
      </c>
      <c r="D5" s="186"/>
      <c r="E5" s="20"/>
      <c r="F5" s="20"/>
      <c r="G5" s="20"/>
      <c r="H5" s="20"/>
      <c r="I5" s="20"/>
      <c r="J5" s="20"/>
      <c r="K5" s="20"/>
      <c r="L5" s="20"/>
      <c r="M5" s="20"/>
      <c r="N5" s="22"/>
    </row>
    <row r="6" spans="2:14" ht="13.15" customHeight="1" x14ac:dyDescent="0.2">
      <c r="B6" s="18"/>
      <c r="C6" s="20"/>
      <c r="D6" s="20"/>
      <c r="E6" s="20"/>
      <c r="F6" s="20"/>
      <c r="G6" s="20"/>
      <c r="H6" s="20"/>
      <c r="I6" s="20"/>
      <c r="J6" s="20"/>
      <c r="K6" s="20"/>
      <c r="L6" s="20"/>
      <c r="M6" s="20"/>
      <c r="N6" s="22"/>
    </row>
    <row r="7" spans="2:14" ht="13.15" customHeight="1" x14ac:dyDescent="0.2">
      <c r="B7" s="18"/>
      <c r="C7" s="20"/>
      <c r="D7" s="20"/>
      <c r="E7" s="20"/>
      <c r="F7" s="20"/>
      <c r="G7" s="20"/>
      <c r="H7" s="20"/>
      <c r="I7" s="20"/>
      <c r="J7" s="20"/>
      <c r="K7" s="20"/>
      <c r="L7" s="20"/>
      <c r="M7" s="20"/>
      <c r="N7" s="22"/>
    </row>
    <row r="8" spans="2:14" ht="13.15" customHeight="1" x14ac:dyDescent="0.2">
      <c r="B8" s="18"/>
      <c r="C8" s="20"/>
      <c r="D8" s="1102"/>
      <c r="E8" s="183"/>
      <c r="F8" s="1112">
        <f>tab!D4</f>
        <v>2018</v>
      </c>
      <c r="G8" s="1112">
        <f>tab!E4</f>
        <v>2019</v>
      </c>
      <c r="H8" s="1112">
        <f>tab!F4</f>
        <v>2020</v>
      </c>
      <c r="I8" s="1112">
        <f>tab!G4</f>
        <v>2021</v>
      </c>
      <c r="J8" s="1112">
        <f>tab!H4</f>
        <v>2022</v>
      </c>
      <c r="K8" s="1112">
        <f>tab!I4</f>
        <v>2023</v>
      </c>
      <c r="L8" s="1112">
        <f>+tab!J4</f>
        <v>2024</v>
      </c>
      <c r="M8" s="1112"/>
      <c r="N8" s="1332"/>
    </row>
    <row r="9" spans="2:14" ht="13.15" customHeight="1" x14ac:dyDescent="0.2">
      <c r="B9" s="18"/>
      <c r="C9" s="20"/>
      <c r="D9" s="20"/>
      <c r="E9" s="183"/>
      <c r="F9" s="20"/>
      <c r="G9" s="20"/>
      <c r="H9" s="20"/>
      <c r="I9" s="20"/>
      <c r="J9" s="20"/>
      <c r="K9" s="20"/>
      <c r="L9" s="20"/>
      <c r="M9" s="20"/>
      <c r="N9" s="22"/>
    </row>
    <row r="10" spans="2:14" ht="13.15" customHeight="1" x14ac:dyDescent="0.2">
      <c r="B10" s="18"/>
      <c r="C10" s="23"/>
      <c r="D10" s="24"/>
      <c r="E10" s="237"/>
      <c r="F10" s="24"/>
      <c r="G10" s="24"/>
      <c r="H10" s="24"/>
      <c r="I10" s="24"/>
      <c r="J10" s="26"/>
      <c r="K10" s="26"/>
      <c r="L10" s="26"/>
      <c r="N10" s="22"/>
    </row>
    <row r="11" spans="2:14" ht="13.15" customHeight="1" x14ac:dyDescent="0.2">
      <c r="B11" s="18"/>
      <c r="C11" s="31"/>
      <c r="D11" s="557" t="s">
        <v>199</v>
      </c>
      <c r="E11" s="238"/>
      <c r="F11" s="3"/>
      <c r="G11" s="3"/>
      <c r="H11" s="3"/>
      <c r="I11" s="3"/>
      <c r="J11" s="6"/>
      <c r="K11" s="6"/>
      <c r="L11" s="6"/>
      <c r="N11" s="22"/>
    </row>
    <row r="12" spans="2:14" ht="13.15" customHeight="1" x14ac:dyDescent="0.2">
      <c r="B12" s="18"/>
      <c r="C12" s="31"/>
      <c r="D12" s="3"/>
      <c r="E12" s="238"/>
      <c r="F12" s="3"/>
      <c r="G12" s="3"/>
      <c r="H12" s="3"/>
      <c r="I12" s="3"/>
      <c r="J12" s="6"/>
      <c r="K12" s="6"/>
      <c r="L12" s="6"/>
      <c r="N12" s="22"/>
    </row>
    <row r="13" spans="2:14" ht="13.15" customHeight="1" x14ac:dyDescent="0.2">
      <c r="B13" s="18"/>
      <c r="C13" s="31"/>
      <c r="D13" s="1123" t="s">
        <v>200</v>
      </c>
      <c r="E13" s="238"/>
      <c r="F13" s="3"/>
      <c r="G13" s="3"/>
      <c r="H13" s="3"/>
      <c r="I13" s="3"/>
      <c r="J13" s="6"/>
      <c r="K13" s="6"/>
      <c r="L13" s="6"/>
      <c r="N13" s="22"/>
    </row>
    <row r="14" spans="2:14" ht="13.15" customHeight="1" x14ac:dyDescent="0.2">
      <c r="B14" s="18"/>
      <c r="C14" s="31"/>
      <c r="D14" s="1" t="s">
        <v>201</v>
      </c>
      <c r="E14" s="3"/>
      <c r="F14" s="1198">
        <v>0</v>
      </c>
      <c r="G14" s="1199">
        <f>SUM(baten!H181:'baten'!H186)+SUM(baten!H196:'baten'!H199)-(baten!H187+baten!H200)</f>
        <v>417964.75250000006</v>
      </c>
      <c r="H14" s="1199">
        <f>SUM(baten!I181:'baten'!I186)+SUM(baten!I196:'baten'!I199)-(baten!I187+baten!I200)</f>
        <v>422597.33499999996</v>
      </c>
      <c r="I14" s="1199">
        <f>SUM(baten!J181:'baten'!J186)+SUM(baten!J196:'baten'!J199)-(baten!J187+baten!J200)</f>
        <v>424590.23499999999</v>
      </c>
      <c r="J14" s="1199">
        <f>SUM(baten!K181:'baten'!K186)+SUM(baten!K196:'baten'!K199)-(baten!K187+baten!K200)</f>
        <v>426583.13500000001</v>
      </c>
      <c r="K14" s="1199">
        <f>SUM(baten!L181:'baten'!L186)+SUM(baten!L196:'baten'!L199)-(baten!L187+baten!L200)</f>
        <v>428576.03500000003</v>
      </c>
      <c r="L14" s="1199">
        <f>SUM(baten!M181:'baten'!M186)+SUM(baten!M196:'baten'!M199)-(baten!M187+baten!M200)</f>
        <v>0</v>
      </c>
      <c r="N14" s="22"/>
    </row>
    <row r="15" spans="2:14" ht="13.15" customHeight="1" x14ac:dyDescent="0.2">
      <c r="B15" s="18"/>
      <c r="C15" s="31"/>
      <c r="D15" s="1" t="s">
        <v>202</v>
      </c>
      <c r="E15" s="3"/>
      <c r="F15" s="1198">
        <v>0</v>
      </c>
      <c r="G15" s="1200">
        <f>+baten!H188</f>
        <v>0</v>
      </c>
      <c r="H15" s="1200">
        <f>+baten!I188</f>
        <v>0</v>
      </c>
      <c r="I15" s="1200">
        <f>+baten!J188</f>
        <v>0</v>
      </c>
      <c r="J15" s="1200">
        <f>+baten!K188</f>
        <v>0</v>
      </c>
      <c r="K15" s="1200">
        <f>+baten!L188</f>
        <v>0</v>
      </c>
      <c r="L15" s="1200">
        <f>+baten!M188</f>
        <v>0</v>
      </c>
      <c r="N15" s="22"/>
    </row>
    <row r="16" spans="2:14" ht="13.15" customHeight="1" x14ac:dyDescent="0.2">
      <c r="B16" s="18"/>
      <c r="C16" s="31"/>
      <c r="D16" s="1" t="s">
        <v>203</v>
      </c>
      <c r="E16" s="3"/>
      <c r="F16" s="1198">
        <v>0</v>
      </c>
      <c r="G16" s="1199">
        <v>0</v>
      </c>
      <c r="H16" s="1199">
        <v>0</v>
      </c>
      <c r="I16" s="1199">
        <v>0</v>
      </c>
      <c r="J16" s="1199">
        <v>0</v>
      </c>
      <c r="K16" s="1199">
        <v>0</v>
      </c>
      <c r="L16" s="1199">
        <v>0</v>
      </c>
      <c r="N16" s="22"/>
    </row>
    <row r="17" spans="2:14" ht="13.15" customHeight="1" x14ac:dyDescent="0.2">
      <c r="B17" s="18"/>
      <c r="C17" s="31"/>
      <c r="D17" s="1" t="s">
        <v>204</v>
      </c>
      <c r="E17" s="3"/>
      <c r="F17" s="1198">
        <v>0</v>
      </c>
      <c r="G17" s="1199">
        <f>+baten!H190</f>
        <v>0</v>
      </c>
      <c r="H17" s="1199">
        <f>+baten!I190</f>
        <v>0</v>
      </c>
      <c r="I17" s="1199">
        <f>+baten!J190</f>
        <v>0</v>
      </c>
      <c r="J17" s="1199">
        <f>+baten!K190</f>
        <v>0</v>
      </c>
      <c r="K17" s="1199">
        <f>+baten!L190</f>
        <v>0</v>
      </c>
      <c r="L17" s="1199">
        <f>+baten!M190</f>
        <v>0</v>
      </c>
      <c r="N17" s="22"/>
    </row>
    <row r="18" spans="2:14" ht="13.15" customHeight="1" x14ac:dyDescent="0.2">
      <c r="B18" s="18"/>
      <c r="C18" s="31"/>
      <c r="D18" s="1" t="s">
        <v>205</v>
      </c>
      <c r="E18" s="3"/>
      <c r="F18" s="1198">
        <v>0</v>
      </c>
      <c r="G18" s="1199">
        <f>+baten!H189</f>
        <v>0</v>
      </c>
      <c r="H18" s="1199">
        <f>+baten!I189</f>
        <v>0</v>
      </c>
      <c r="I18" s="1199">
        <f>+baten!J189</f>
        <v>0</v>
      </c>
      <c r="J18" s="1199">
        <f>+baten!K189</f>
        <v>0</v>
      </c>
      <c r="K18" s="1199">
        <f>+baten!L189</f>
        <v>0</v>
      </c>
      <c r="L18" s="1199">
        <f>+baten!M189</f>
        <v>0</v>
      </c>
      <c r="N18" s="22"/>
    </row>
    <row r="19" spans="2:14" ht="13.15" customHeight="1" x14ac:dyDescent="0.2">
      <c r="B19" s="18"/>
      <c r="C19" s="31"/>
      <c r="D19" s="28"/>
      <c r="E19" s="29"/>
      <c r="F19" s="1201">
        <f t="shared" ref="F19:K19" si="0">SUM(F14:F18)</f>
        <v>0</v>
      </c>
      <c r="G19" s="1201">
        <f t="shared" si="0"/>
        <v>417964.75250000006</v>
      </c>
      <c r="H19" s="1201">
        <f t="shared" si="0"/>
        <v>422597.33499999996</v>
      </c>
      <c r="I19" s="1201">
        <f t="shared" si="0"/>
        <v>424590.23499999999</v>
      </c>
      <c r="J19" s="1201">
        <f t="shared" si="0"/>
        <v>426583.13500000001</v>
      </c>
      <c r="K19" s="1201">
        <f t="shared" si="0"/>
        <v>428576.03500000003</v>
      </c>
      <c r="L19" s="1201">
        <f t="shared" ref="L19" si="1">SUM(L14:L18)</f>
        <v>0</v>
      </c>
      <c r="N19" s="22"/>
    </row>
    <row r="20" spans="2:14" ht="13.15" customHeight="1" x14ac:dyDescent="0.2">
      <c r="B20" s="239"/>
      <c r="C20" s="240"/>
      <c r="D20" s="1123" t="s">
        <v>206</v>
      </c>
      <c r="E20" s="29"/>
      <c r="F20" s="1202"/>
      <c r="G20" s="1202"/>
      <c r="H20" s="1202"/>
      <c r="I20" s="1202"/>
      <c r="J20" s="1203"/>
      <c r="K20" s="1203"/>
      <c r="L20" s="1203"/>
      <c r="N20" s="22"/>
    </row>
    <row r="21" spans="2:14" ht="13.15" customHeight="1" x14ac:dyDescent="0.2">
      <c r="B21" s="18"/>
      <c r="C21" s="31"/>
      <c r="D21" s="241" t="s">
        <v>209</v>
      </c>
      <c r="E21" s="224"/>
      <c r="F21" s="1204">
        <v>0</v>
      </c>
      <c r="G21" s="1200">
        <f>+lasten!J150+lasten!J151</f>
        <v>206280.13333333333</v>
      </c>
      <c r="H21" s="1200">
        <f>+lasten!K150+lasten!K151</f>
        <v>212432</v>
      </c>
      <c r="I21" s="1200">
        <f>+lasten!L150+lasten!L151</f>
        <v>218201.60000000003</v>
      </c>
      <c r="J21" s="1200">
        <f>+lasten!M150+lasten!M151</f>
        <v>224022.40000000002</v>
      </c>
      <c r="K21" s="1200">
        <f>+lasten!N150+lasten!N151</f>
        <v>230060.80000000005</v>
      </c>
      <c r="L21" s="1200">
        <f>+lasten!O150+lasten!O151</f>
        <v>233779.20000000001</v>
      </c>
      <c r="N21" s="22"/>
    </row>
    <row r="22" spans="2:14" ht="13.15" customHeight="1" x14ac:dyDescent="0.2">
      <c r="B22" s="18"/>
      <c r="C22" s="31"/>
      <c r="D22" s="3" t="s">
        <v>210</v>
      </c>
      <c r="E22" s="3"/>
      <c r="F22" s="1205">
        <f>lasten!I152</f>
        <v>5000</v>
      </c>
      <c r="G22" s="1205">
        <f>lasten!J152</f>
        <v>5000</v>
      </c>
      <c r="H22" s="1205">
        <f>lasten!K152</f>
        <v>5000</v>
      </c>
      <c r="I22" s="1205">
        <f>lasten!L152</f>
        <v>5000</v>
      </c>
      <c r="J22" s="1205">
        <f>lasten!M152</f>
        <v>5000</v>
      </c>
      <c r="K22" s="1205">
        <f>lasten!N152</f>
        <v>5000</v>
      </c>
      <c r="L22" s="1205">
        <f>lasten!O152</f>
        <v>5000</v>
      </c>
      <c r="N22" s="22"/>
    </row>
    <row r="23" spans="2:14" ht="13.15" customHeight="1" x14ac:dyDescent="0.2">
      <c r="B23" s="18"/>
      <c r="C23" s="31"/>
      <c r="D23" s="3" t="s">
        <v>211</v>
      </c>
      <c r="E23" s="3"/>
      <c r="F23" s="1205">
        <f>lasten!I153</f>
        <v>0</v>
      </c>
      <c r="G23" s="1205">
        <f>lasten!J153</f>
        <v>0</v>
      </c>
      <c r="H23" s="1205">
        <f>lasten!K153</f>
        <v>0</v>
      </c>
      <c r="I23" s="1205">
        <f>lasten!L153</f>
        <v>0</v>
      </c>
      <c r="J23" s="1205">
        <f>lasten!M153</f>
        <v>0</v>
      </c>
      <c r="K23" s="1205">
        <f>lasten!N153</f>
        <v>0</v>
      </c>
      <c r="L23" s="1205">
        <f>lasten!O153</f>
        <v>0</v>
      </c>
      <c r="N23" s="22"/>
    </row>
    <row r="24" spans="2:14" ht="13.15" customHeight="1" x14ac:dyDescent="0.2">
      <c r="B24" s="18"/>
      <c r="C24" s="31"/>
      <c r="D24" s="3" t="s">
        <v>212</v>
      </c>
      <c r="E24" s="3"/>
      <c r="F24" s="1205">
        <f>lasten!I154</f>
        <v>0</v>
      </c>
      <c r="G24" s="1205">
        <f>lasten!J154</f>
        <v>0</v>
      </c>
      <c r="H24" s="1205">
        <f>lasten!K154</f>
        <v>0</v>
      </c>
      <c r="I24" s="1205">
        <f>lasten!L154</f>
        <v>0</v>
      </c>
      <c r="J24" s="1205">
        <f>lasten!M154</f>
        <v>0</v>
      </c>
      <c r="K24" s="1205">
        <f>lasten!N154</f>
        <v>0</v>
      </c>
      <c r="L24" s="1205">
        <f>lasten!O154</f>
        <v>0</v>
      </c>
      <c r="N24" s="22"/>
    </row>
    <row r="25" spans="2:14" ht="13.15" customHeight="1" x14ac:dyDescent="0.2">
      <c r="B25" s="18"/>
      <c r="C25" s="31"/>
      <c r="D25" s="28"/>
      <c r="E25" s="3"/>
      <c r="F25" s="1201">
        <f t="shared" ref="F25:K25" si="2">SUM(F21:F24)</f>
        <v>5000</v>
      </c>
      <c r="G25" s="1201">
        <f t="shared" si="2"/>
        <v>211280.13333333333</v>
      </c>
      <c r="H25" s="1201">
        <f t="shared" si="2"/>
        <v>217432</v>
      </c>
      <c r="I25" s="1201">
        <f t="shared" si="2"/>
        <v>223201.60000000003</v>
      </c>
      <c r="J25" s="1201">
        <f t="shared" si="2"/>
        <v>229022.40000000002</v>
      </c>
      <c r="K25" s="1201">
        <f t="shared" si="2"/>
        <v>235060.80000000005</v>
      </c>
      <c r="L25" s="1201">
        <f t="shared" ref="L25" si="3">SUM(L21:L24)</f>
        <v>238779.2</v>
      </c>
      <c r="N25" s="22"/>
    </row>
    <row r="26" spans="2:14" ht="13.15" customHeight="1" x14ac:dyDescent="0.2">
      <c r="B26" s="18"/>
      <c r="C26" s="31"/>
      <c r="D26" s="242"/>
      <c r="E26" s="224"/>
      <c r="F26" s="1206"/>
      <c r="G26" s="1206"/>
      <c r="H26" s="1206"/>
      <c r="I26" s="1206"/>
      <c r="J26" s="1207"/>
      <c r="K26" s="1207"/>
      <c r="L26" s="1207"/>
      <c r="N26" s="22"/>
    </row>
    <row r="27" spans="2:14" ht="13.15" customHeight="1" x14ac:dyDescent="0.2">
      <c r="B27" s="227"/>
      <c r="C27" s="27"/>
      <c r="D27" s="717" t="s">
        <v>213</v>
      </c>
      <c r="E27" s="224"/>
      <c r="F27" s="1208">
        <f t="shared" ref="F27" si="4">F19-F25</f>
        <v>-5000</v>
      </c>
      <c r="G27" s="1208">
        <f t="shared" ref="G27:K27" si="5">G19-G25</f>
        <v>206684.61916666673</v>
      </c>
      <c r="H27" s="1208">
        <f t="shared" si="5"/>
        <v>205165.33499999996</v>
      </c>
      <c r="I27" s="1208">
        <f t="shared" si="5"/>
        <v>201388.63499999995</v>
      </c>
      <c r="J27" s="1208">
        <f t="shared" si="5"/>
        <v>197560.73499999999</v>
      </c>
      <c r="K27" s="1208">
        <f t="shared" si="5"/>
        <v>193515.23499999999</v>
      </c>
      <c r="L27" s="1208">
        <f t="shared" ref="L27" si="6">L19-L25</f>
        <v>-238779.2</v>
      </c>
      <c r="N27" s="22"/>
    </row>
    <row r="28" spans="2:14" ht="13.15" customHeight="1" x14ac:dyDescent="0.2">
      <c r="B28" s="18"/>
      <c r="C28" s="36"/>
      <c r="D28" s="243"/>
      <c r="E28" s="244"/>
      <c r="F28" s="1209"/>
      <c r="G28" s="1209"/>
      <c r="H28" s="1209"/>
      <c r="I28" s="1209"/>
      <c r="J28" s="1210"/>
      <c r="K28" s="1210"/>
      <c r="L28" s="1210"/>
      <c r="N28" s="22"/>
    </row>
    <row r="29" spans="2:14" ht="13.15" customHeight="1" x14ac:dyDescent="0.2">
      <c r="B29" s="18"/>
      <c r="C29" s="20"/>
      <c r="D29" s="202"/>
      <c r="E29" s="245"/>
      <c r="F29" s="1211"/>
      <c r="G29" s="1211"/>
      <c r="H29" s="1211"/>
      <c r="I29" s="1211"/>
      <c r="J29" s="1211"/>
      <c r="K29" s="1211"/>
      <c r="L29" s="1211"/>
      <c r="M29" s="20"/>
      <c r="N29" s="22"/>
    </row>
    <row r="30" spans="2:14" ht="13.15" customHeight="1" x14ac:dyDescent="0.2">
      <c r="B30" s="18"/>
      <c r="C30" s="23"/>
      <c r="D30" s="205"/>
      <c r="E30" s="246"/>
      <c r="F30" s="1212"/>
      <c r="G30" s="1212"/>
      <c r="H30" s="1212"/>
      <c r="I30" s="1212"/>
      <c r="J30" s="1213"/>
      <c r="K30" s="1213"/>
      <c r="L30" s="1213"/>
      <c r="N30" s="22"/>
    </row>
    <row r="31" spans="2:14" ht="13.15" customHeight="1" x14ac:dyDescent="0.2">
      <c r="B31" s="18"/>
      <c r="C31" s="31"/>
      <c r="D31" s="717" t="s">
        <v>214</v>
      </c>
      <c r="E31" s="224"/>
      <c r="F31" s="1214"/>
      <c r="G31" s="1214"/>
      <c r="H31" s="1214"/>
      <c r="I31" s="1214"/>
      <c r="J31" s="1215"/>
      <c r="K31" s="1215"/>
      <c r="L31" s="1215"/>
      <c r="N31" s="22"/>
    </row>
    <row r="32" spans="2:14" ht="13.15" customHeight="1" x14ac:dyDescent="0.2">
      <c r="B32" s="18"/>
      <c r="C32" s="31"/>
      <c r="D32" s="210"/>
      <c r="E32" s="224"/>
      <c r="F32" s="1214"/>
      <c r="G32" s="1214"/>
      <c r="H32" s="1214"/>
      <c r="I32" s="1214"/>
      <c r="J32" s="1215"/>
      <c r="K32" s="1215"/>
      <c r="L32" s="1215"/>
      <c r="N32" s="22"/>
    </row>
    <row r="33" spans="2:14" ht="13.15" customHeight="1" x14ac:dyDescent="0.2">
      <c r="B33" s="18"/>
      <c r="C33" s="31"/>
      <c r="D33" s="1" t="s">
        <v>215</v>
      </c>
      <c r="E33" s="224"/>
      <c r="F33" s="1198">
        <v>0</v>
      </c>
      <c r="G33" s="1198">
        <v>0</v>
      </c>
      <c r="H33" s="1198">
        <v>0</v>
      </c>
      <c r="I33" s="1198">
        <v>0</v>
      </c>
      <c r="J33" s="1198">
        <v>0</v>
      </c>
      <c r="K33" s="1198">
        <v>0</v>
      </c>
      <c r="L33" s="1198">
        <v>0</v>
      </c>
      <c r="N33" s="22"/>
    </row>
    <row r="34" spans="2:14" ht="13.15" customHeight="1" x14ac:dyDescent="0.2">
      <c r="B34" s="18"/>
      <c r="C34" s="31"/>
      <c r="D34" s="1" t="s">
        <v>216</v>
      </c>
      <c r="E34" s="224"/>
      <c r="F34" s="1198">
        <v>0</v>
      </c>
      <c r="G34" s="1198">
        <v>0</v>
      </c>
      <c r="H34" s="1198">
        <v>0</v>
      </c>
      <c r="I34" s="1198">
        <v>0</v>
      </c>
      <c r="J34" s="1198">
        <v>0</v>
      </c>
      <c r="K34" s="1198">
        <v>0</v>
      </c>
      <c r="L34" s="1198">
        <v>0</v>
      </c>
      <c r="N34" s="22"/>
    </row>
    <row r="35" spans="2:14" ht="13.15" customHeight="1" x14ac:dyDescent="0.2">
      <c r="B35" s="18"/>
      <c r="C35" s="31"/>
      <c r="D35" s="1"/>
      <c r="E35" s="224"/>
      <c r="F35" s="1214"/>
      <c r="G35" s="1214"/>
      <c r="H35" s="1214"/>
      <c r="I35" s="1214"/>
      <c r="J35" s="1214"/>
      <c r="K35" s="1215"/>
      <c r="L35" s="1215"/>
      <c r="N35" s="22"/>
    </row>
    <row r="36" spans="2:14" s="35" customFormat="1" ht="13.15" customHeight="1" x14ac:dyDescent="0.2">
      <c r="B36" s="227"/>
      <c r="C36" s="27"/>
      <c r="D36" s="717" t="s">
        <v>217</v>
      </c>
      <c r="E36" s="29"/>
      <c r="F36" s="1208">
        <f t="shared" ref="F36:K36" si="7">F33-F34</f>
        <v>0</v>
      </c>
      <c r="G36" s="1208">
        <f t="shared" si="7"/>
        <v>0</v>
      </c>
      <c r="H36" s="1208">
        <f t="shared" si="7"/>
        <v>0</v>
      </c>
      <c r="I36" s="1208">
        <f t="shared" si="7"/>
        <v>0</v>
      </c>
      <c r="J36" s="1208">
        <f t="shared" si="7"/>
        <v>0</v>
      </c>
      <c r="K36" s="1208">
        <f t="shared" si="7"/>
        <v>0</v>
      </c>
      <c r="L36" s="1208">
        <f t="shared" ref="L36" si="8">L33-L34</f>
        <v>0</v>
      </c>
      <c r="N36" s="229"/>
    </row>
    <row r="37" spans="2:14" ht="13.15" customHeight="1" x14ac:dyDescent="0.2">
      <c r="B37" s="18"/>
      <c r="C37" s="31"/>
      <c r="D37" s="1"/>
      <c r="E37" s="224"/>
      <c r="F37" s="1214"/>
      <c r="G37" s="1214"/>
      <c r="H37" s="1214"/>
      <c r="I37" s="1214"/>
      <c r="J37" s="1215"/>
      <c r="K37" s="1215"/>
      <c r="L37" s="1215"/>
      <c r="N37" s="22"/>
    </row>
    <row r="38" spans="2:14" ht="13.15" customHeight="1" x14ac:dyDescent="0.2">
      <c r="B38" s="18"/>
      <c r="C38" s="20"/>
      <c r="D38" s="202"/>
      <c r="E38" s="245"/>
      <c r="F38" s="1211"/>
      <c r="G38" s="1211"/>
      <c r="H38" s="1211"/>
      <c r="I38" s="1211"/>
      <c r="J38" s="1211"/>
      <c r="K38" s="1211"/>
      <c r="L38" s="1211"/>
      <c r="M38" s="20"/>
      <c r="N38" s="22"/>
    </row>
    <row r="39" spans="2:14" ht="13.15" customHeight="1" x14ac:dyDescent="0.2">
      <c r="B39" s="18"/>
      <c r="C39" s="31"/>
      <c r="D39" s="1"/>
      <c r="E39" s="224"/>
      <c r="F39" s="1214"/>
      <c r="G39" s="1214"/>
      <c r="H39" s="1214"/>
      <c r="I39" s="1214"/>
      <c r="J39" s="1215"/>
      <c r="K39" s="1215"/>
      <c r="L39" s="1215"/>
      <c r="N39" s="22"/>
    </row>
    <row r="40" spans="2:14" s="35" customFormat="1" ht="13.15" customHeight="1" x14ac:dyDescent="0.2">
      <c r="B40" s="227"/>
      <c r="C40" s="27"/>
      <c r="D40" s="717" t="s">
        <v>218</v>
      </c>
      <c r="E40" s="29"/>
      <c r="F40" s="1208">
        <f t="shared" ref="F40:K40" si="9">F27+F36</f>
        <v>-5000</v>
      </c>
      <c r="G40" s="1208">
        <f t="shared" si="9"/>
        <v>206684.61916666673</v>
      </c>
      <c r="H40" s="1208">
        <f t="shared" si="9"/>
        <v>205165.33499999996</v>
      </c>
      <c r="I40" s="1208">
        <f t="shared" si="9"/>
        <v>201388.63499999995</v>
      </c>
      <c r="J40" s="1208">
        <f t="shared" si="9"/>
        <v>197560.73499999999</v>
      </c>
      <c r="K40" s="1208">
        <f t="shared" si="9"/>
        <v>193515.23499999999</v>
      </c>
      <c r="L40" s="1208">
        <f t="shared" ref="L40" si="10">L27+L36</f>
        <v>-238779.2</v>
      </c>
      <c r="N40" s="229"/>
    </row>
    <row r="41" spans="2:14" ht="13.15" customHeight="1" x14ac:dyDescent="0.2">
      <c r="B41" s="18"/>
      <c r="C41" s="31"/>
      <c r="D41" s="1"/>
      <c r="E41" s="224"/>
      <c r="F41" s="1214"/>
      <c r="G41" s="1214"/>
      <c r="H41" s="1214"/>
      <c r="I41" s="1214"/>
      <c r="J41" s="1215"/>
      <c r="K41" s="1215"/>
      <c r="L41" s="1215"/>
      <c r="N41" s="22"/>
    </row>
    <row r="42" spans="2:14" ht="13.15" customHeight="1" x14ac:dyDescent="0.2">
      <c r="B42" s="18"/>
      <c r="C42" s="20"/>
      <c r="D42" s="202"/>
      <c r="E42" s="245"/>
      <c r="F42" s="1211"/>
      <c r="G42" s="1211"/>
      <c r="H42" s="1211"/>
      <c r="I42" s="1211"/>
      <c r="J42" s="1211"/>
      <c r="K42" s="1211"/>
      <c r="L42" s="1211"/>
      <c r="M42" s="20"/>
      <c r="N42" s="22"/>
    </row>
    <row r="43" spans="2:14" ht="13.15" customHeight="1" x14ac:dyDescent="0.2">
      <c r="B43" s="18"/>
      <c r="C43" s="20"/>
      <c r="D43" s="202"/>
      <c r="E43" s="245"/>
      <c r="F43" s="1211"/>
      <c r="G43" s="1211"/>
      <c r="H43" s="1211"/>
      <c r="I43" s="1211"/>
      <c r="J43" s="1211"/>
      <c r="K43" s="1211"/>
      <c r="L43" s="1211"/>
      <c r="M43" s="20"/>
      <c r="N43" s="22"/>
    </row>
    <row r="44" spans="2:14" ht="13.15" customHeight="1" x14ac:dyDescent="0.2">
      <c r="B44" s="18"/>
      <c r="C44" s="31"/>
      <c r="D44" s="3"/>
      <c r="E44" s="3"/>
      <c r="F44" s="1216"/>
      <c r="G44" s="1216"/>
      <c r="H44" s="1216"/>
      <c r="I44" s="1216"/>
      <c r="J44" s="1217"/>
      <c r="K44" s="1217"/>
      <c r="L44" s="1217"/>
      <c r="N44" s="22"/>
    </row>
    <row r="45" spans="2:14" ht="13.15" customHeight="1" x14ac:dyDescent="0.2">
      <c r="B45" s="18"/>
      <c r="C45" s="31"/>
      <c r="D45" s="557" t="s">
        <v>219</v>
      </c>
      <c r="E45" s="3"/>
      <c r="F45" s="1216"/>
      <c r="G45" s="1216"/>
      <c r="H45" s="1216"/>
      <c r="I45" s="1216"/>
      <c r="J45" s="1217"/>
      <c r="K45" s="1217"/>
      <c r="L45" s="1217"/>
      <c r="N45" s="22"/>
    </row>
    <row r="46" spans="2:14" ht="13.15" customHeight="1" x14ac:dyDescent="0.2">
      <c r="B46" s="18"/>
      <c r="C46" s="31"/>
      <c r="D46" s="3"/>
      <c r="E46" s="3"/>
      <c r="F46" s="1216"/>
      <c r="G46" s="1216"/>
      <c r="H46" s="1216"/>
      <c r="I46" s="1216"/>
      <c r="J46" s="1217"/>
      <c r="K46" s="1217"/>
      <c r="L46" s="1217"/>
      <c r="N46" s="22"/>
    </row>
    <row r="47" spans="2:14" ht="13.15" customHeight="1" x14ac:dyDescent="0.2">
      <c r="B47" s="18"/>
      <c r="C47" s="31"/>
      <c r="D47" s="3" t="s">
        <v>220</v>
      </c>
      <c r="E47" s="3"/>
      <c r="F47" s="1198">
        <v>0</v>
      </c>
      <c r="G47" s="1218">
        <f>5/12*baten!G42+7/12*baten!H42</f>
        <v>0</v>
      </c>
      <c r="H47" s="1218">
        <f>5/12*baten!H42+7/12*baten!I42</f>
        <v>0</v>
      </c>
      <c r="I47" s="1218">
        <f>5/12*baten!I42+7/12*baten!J42</f>
        <v>0</v>
      </c>
      <c r="J47" s="1218">
        <f>5/12*baten!J42+7/12*baten!K42</f>
        <v>0</v>
      </c>
      <c r="K47" s="1218">
        <f>5/12*baten!K42+7/12*baten!L42</f>
        <v>0</v>
      </c>
      <c r="L47" s="1218" t="e">
        <f>5/12*baten!M42+7/12*baten!#REF!</f>
        <v>#REF!</v>
      </c>
      <c r="N47" s="22"/>
    </row>
    <row r="48" spans="2:14" ht="13.15" customHeight="1" x14ac:dyDescent="0.2">
      <c r="B48" s="18"/>
      <c r="C48" s="31"/>
      <c r="D48" s="3" t="s">
        <v>221</v>
      </c>
      <c r="E48" s="3"/>
      <c r="F48" s="1198">
        <v>0</v>
      </c>
      <c r="G48" s="1218">
        <f>+baten!H127</f>
        <v>0</v>
      </c>
      <c r="H48" s="1218">
        <f>+baten!I127</f>
        <v>0</v>
      </c>
      <c r="I48" s="1218">
        <f>+baten!J127</f>
        <v>0</v>
      </c>
      <c r="J48" s="1218">
        <f>+baten!K127</f>
        <v>0</v>
      </c>
      <c r="K48" s="1218">
        <f>+baten!L127</f>
        <v>0</v>
      </c>
      <c r="L48" s="1218" t="e">
        <f>+baten!#REF!</f>
        <v>#REF!</v>
      </c>
      <c r="N48" s="22"/>
    </row>
    <row r="49" spans="2:14" ht="13.15" customHeight="1" x14ac:dyDescent="0.2">
      <c r="B49" s="18"/>
      <c r="C49" s="31"/>
      <c r="D49" s="29"/>
      <c r="E49" s="3"/>
      <c r="F49" s="1075">
        <f t="shared" ref="F49:J49" si="11">SUM(F47:F48)</f>
        <v>0</v>
      </c>
      <c r="G49" s="1075">
        <f t="shared" si="11"/>
        <v>0</v>
      </c>
      <c r="H49" s="1075">
        <f t="shared" si="11"/>
        <v>0</v>
      </c>
      <c r="I49" s="1075">
        <f t="shared" si="11"/>
        <v>0</v>
      </c>
      <c r="J49" s="1075">
        <f t="shared" si="11"/>
        <v>0</v>
      </c>
      <c r="K49" s="1075">
        <f t="shared" ref="K49:L49" si="12">SUM(K47:K48)</f>
        <v>0</v>
      </c>
      <c r="L49" s="1075" t="e">
        <f t="shared" si="12"/>
        <v>#REF!</v>
      </c>
      <c r="N49" s="22"/>
    </row>
    <row r="50" spans="2:14" ht="13.15" customHeight="1" x14ac:dyDescent="0.2">
      <c r="B50" s="18"/>
      <c r="C50" s="36"/>
      <c r="D50" s="196"/>
      <c r="E50" s="196"/>
      <c r="F50" s="1242"/>
      <c r="G50" s="1242"/>
      <c r="H50" s="1242"/>
      <c r="I50" s="1242"/>
      <c r="J50" s="1243"/>
      <c r="K50" s="1243"/>
      <c r="L50" s="1243"/>
      <c r="N50" s="22"/>
    </row>
    <row r="51" spans="2:14" ht="13.15" customHeight="1" x14ac:dyDescent="0.2">
      <c r="B51" s="18"/>
      <c r="C51" s="20"/>
      <c r="D51" s="249"/>
      <c r="E51" s="20"/>
      <c r="F51" s="1244"/>
      <c r="G51" s="1244"/>
      <c r="H51" s="1244"/>
      <c r="I51" s="1244"/>
      <c r="J51" s="1244"/>
      <c r="K51" s="1244"/>
      <c r="L51" s="1244"/>
      <c r="M51" s="20"/>
      <c r="N51" s="22"/>
    </row>
    <row r="52" spans="2:14" ht="13.15" customHeight="1" x14ac:dyDescent="0.2">
      <c r="B52" s="39"/>
      <c r="C52" s="40"/>
      <c r="D52" s="251"/>
      <c r="E52" s="40"/>
      <c r="F52" s="1245"/>
      <c r="G52" s="1245"/>
      <c r="H52" s="1245"/>
      <c r="I52" s="1245"/>
      <c r="J52" s="1245"/>
      <c r="K52" s="1245"/>
      <c r="L52" s="1245"/>
      <c r="M52" s="40"/>
      <c r="N52" s="43"/>
    </row>
    <row r="53" spans="2:14" ht="13.15" customHeight="1" x14ac:dyDescent="0.2">
      <c r="D53" s="193"/>
      <c r="F53" s="1246"/>
      <c r="G53" s="1246"/>
      <c r="H53" s="1246"/>
      <c r="I53" s="1246"/>
      <c r="J53" s="1246"/>
      <c r="K53" s="1246"/>
    </row>
    <row r="54" spans="2:14" ht="13.15" hidden="1" customHeight="1" x14ac:dyDescent="0.2">
      <c r="B54" s="20"/>
      <c r="C54" s="20"/>
      <c r="D54" s="20"/>
      <c r="E54" s="20"/>
      <c r="F54" s="1247"/>
      <c r="G54" s="1247"/>
      <c r="H54" s="1247"/>
      <c r="I54" s="1247"/>
      <c r="J54" s="1247"/>
      <c r="K54" s="1247"/>
      <c r="L54" s="20"/>
    </row>
    <row r="55" spans="2:14" ht="13.15" hidden="1" customHeight="1" x14ac:dyDescent="0.2">
      <c r="B55" s="20"/>
      <c r="C55" s="20"/>
      <c r="D55" s="20"/>
      <c r="E55" s="20"/>
      <c r="F55" s="1247"/>
      <c r="G55" s="1247"/>
      <c r="H55" s="1247"/>
      <c r="I55" s="1247"/>
      <c r="J55" s="1247"/>
      <c r="K55" s="1247"/>
      <c r="L55" s="20"/>
    </row>
    <row r="56" spans="2:14" s="155" customFormat="1" ht="16.899999999999999" hidden="1" customHeight="1" x14ac:dyDescent="0.3">
      <c r="B56" s="16"/>
      <c r="C56" s="363" t="s">
        <v>546</v>
      </c>
      <c r="D56" s="16"/>
      <c r="E56" s="233"/>
      <c r="F56" s="1248"/>
      <c r="G56" s="1248"/>
      <c r="H56" s="1248"/>
      <c r="I56" s="1248"/>
      <c r="J56" s="1248"/>
      <c r="K56" s="1248"/>
      <c r="L56" s="233"/>
    </row>
    <row r="57" spans="2:14" ht="13.15" hidden="1" customHeight="1" x14ac:dyDescent="0.3">
      <c r="B57" s="186"/>
      <c r="C57" s="96" t="str">
        <f>C5</f>
        <v>De Speciale school</v>
      </c>
      <c r="D57" s="186"/>
      <c r="E57" s="20"/>
      <c r="F57" s="1247"/>
      <c r="G57" s="1247"/>
      <c r="H57" s="1247"/>
      <c r="I57" s="1247"/>
      <c r="J57" s="1247"/>
      <c r="K57" s="1247"/>
      <c r="L57" s="20"/>
    </row>
    <row r="58" spans="2:14" ht="13.15" hidden="1" customHeight="1" x14ac:dyDescent="0.2">
      <c r="B58" s="20"/>
      <c r="C58" s="20"/>
      <c r="D58" s="20"/>
      <c r="E58" s="20"/>
      <c r="F58" s="1247"/>
      <c r="G58" s="1247"/>
      <c r="H58" s="1247"/>
      <c r="I58" s="1247"/>
      <c r="J58" s="1247"/>
      <c r="K58" s="1247"/>
      <c r="L58" s="20"/>
    </row>
    <row r="59" spans="2:14" ht="13.15" hidden="1" customHeight="1" x14ac:dyDescent="0.2">
      <c r="B59" s="20"/>
      <c r="C59" s="20"/>
      <c r="D59" s="20"/>
      <c r="E59" s="20"/>
      <c r="F59" s="1247"/>
      <c r="G59" s="1247"/>
      <c r="H59" s="1247"/>
      <c r="I59" s="1247"/>
      <c r="J59" s="1247"/>
      <c r="K59" s="1247"/>
      <c r="L59" s="20"/>
    </row>
    <row r="60" spans="2:14" ht="13.15" hidden="1" customHeight="1" x14ac:dyDescent="0.2">
      <c r="B60" s="20"/>
      <c r="C60" s="20"/>
      <c r="D60" s="1102"/>
      <c r="E60" s="183"/>
      <c r="F60" s="1249"/>
      <c r="G60" s="1249" t="str">
        <f>+tab!D2</f>
        <v>2018/19</v>
      </c>
      <c r="H60" s="1249" t="str">
        <f>+tab!E2</f>
        <v>2019/20</v>
      </c>
      <c r="I60" s="1249" t="str">
        <f>+tab!F2</f>
        <v>2020/21</v>
      </c>
      <c r="J60" s="1249" t="str">
        <f>+tab!G2</f>
        <v>2021/22</v>
      </c>
      <c r="K60" s="1249"/>
      <c r="L60" s="235"/>
    </row>
    <row r="61" spans="2:14" ht="13.15" hidden="1" customHeight="1" x14ac:dyDescent="0.2">
      <c r="B61" s="20"/>
      <c r="C61" s="20"/>
      <c r="D61" s="20"/>
      <c r="E61" s="183"/>
      <c r="F61" s="1250"/>
      <c r="G61" s="1250"/>
      <c r="H61" s="1250"/>
      <c r="I61" s="1250"/>
      <c r="J61" s="1250"/>
      <c r="K61" s="1250"/>
      <c r="L61" s="235"/>
    </row>
    <row r="62" spans="2:14" ht="13.15" hidden="1" customHeight="1" x14ac:dyDescent="0.2">
      <c r="B62" s="20"/>
      <c r="C62" s="23"/>
      <c r="D62" s="24"/>
      <c r="E62" s="237"/>
      <c r="F62" s="1251"/>
      <c r="G62" s="1251"/>
      <c r="H62" s="1251"/>
      <c r="I62" s="1251"/>
      <c r="J62" s="1252"/>
      <c r="K62" s="1252"/>
      <c r="L62" s="235"/>
    </row>
    <row r="63" spans="2:14" ht="13.15" hidden="1" customHeight="1" x14ac:dyDescent="0.2">
      <c r="B63" s="20"/>
      <c r="C63" s="31"/>
      <c r="D63" s="557" t="s">
        <v>199</v>
      </c>
      <c r="E63" s="238"/>
      <c r="F63" s="1253"/>
      <c r="G63" s="1253"/>
      <c r="H63" s="1253"/>
      <c r="I63" s="1253"/>
      <c r="J63" s="1254"/>
      <c r="K63" s="1254"/>
      <c r="L63" s="235"/>
    </row>
    <row r="64" spans="2:14" ht="13.15" hidden="1" customHeight="1" x14ac:dyDescent="0.2">
      <c r="B64" s="20"/>
      <c r="C64" s="31"/>
      <c r="D64" s="3"/>
      <c r="E64" s="238"/>
      <c r="F64" s="1253"/>
      <c r="G64" s="1253"/>
      <c r="H64" s="1253"/>
      <c r="I64" s="1253"/>
      <c r="J64" s="1254"/>
      <c r="K64" s="1254"/>
      <c r="L64" s="235"/>
    </row>
    <row r="65" spans="2:12" ht="13.15" hidden="1" customHeight="1" x14ac:dyDescent="0.2">
      <c r="B65" s="20"/>
      <c r="C65" s="31"/>
      <c r="D65" s="1123" t="s">
        <v>200</v>
      </c>
      <c r="E65" s="238"/>
      <c r="F65" s="1253"/>
      <c r="G65" s="1253"/>
      <c r="H65" s="1253"/>
      <c r="I65" s="1253"/>
      <c r="J65" s="1254"/>
      <c r="K65" s="1254"/>
      <c r="L65" s="235"/>
    </row>
    <row r="66" spans="2:12" ht="13.15" hidden="1" customHeight="1" x14ac:dyDescent="0.2">
      <c r="B66" s="20"/>
      <c r="C66" s="31"/>
      <c r="D66" s="1" t="s">
        <v>201</v>
      </c>
      <c r="E66" s="3"/>
      <c r="F66" s="1253"/>
      <c r="G66" s="1199">
        <f>SUM(baten!I211:I216)-baten!I217+SUM(baten!I226:I229)-baten!I230</f>
        <v>420980.74333333335</v>
      </c>
      <c r="H66" s="1199">
        <f>SUM(baten!J211:J216)-baten!J217+SUM(baten!J226:J229)-baten!J230</f>
        <v>423759.86000000004</v>
      </c>
      <c r="I66" s="1199">
        <f>SUM(baten!K211:K216)-baten!K217+SUM(baten!K226:K229)-baten!K230</f>
        <v>425752.76000000007</v>
      </c>
      <c r="J66" s="1199" t="e">
        <f>SUM(baten!#REF!)-baten!#REF!+SUM(baten!#REF!)-baten!#REF!</f>
        <v>#REF!</v>
      </c>
      <c r="K66" s="1325"/>
      <c r="L66" s="20"/>
    </row>
    <row r="67" spans="2:12" ht="13.15" hidden="1" customHeight="1" x14ac:dyDescent="0.2">
      <c r="B67" s="20"/>
      <c r="C67" s="31"/>
      <c r="D67" s="1" t="s">
        <v>202</v>
      </c>
      <c r="E67" s="3"/>
      <c r="F67" s="1253"/>
      <c r="G67" s="1200">
        <f>+baten!I218</f>
        <v>0</v>
      </c>
      <c r="H67" s="1200">
        <f>+baten!J218</f>
        <v>0</v>
      </c>
      <c r="I67" s="1200">
        <f>+baten!K218</f>
        <v>0</v>
      </c>
      <c r="J67" s="1200" t="e">
        <f>+baten!#REF!</f>
        <v>#REF!</v>
      </c>
      <c r="K67" s="1326"/>
      <c r="L67" s="20"/>
    </row>
    <row r="68" spans="2:12" ht="13.15" hidden="1" customHeight="1" x14ac:dyDescent="0.2">
      <c r="B68" s="20"/>
      <c r="C68" s="31"/>
      <c r="D68" s="1" t="s">
        <v>203</v>
      </c>
      <c r="E68" s="3"/>
      <c r="F68" s="1253"/>
      <c r="G68" s="1199">
        <v>0</v>
      </c>
      <c r="H68" s="1199">
        <v>0</v>
      </c>
      <c r="I68" s="1199">
        <v>0</v>
      </c>
      <c r="J68" s="1199">
        <v>0</v>
      </c>
      <c r="K68" s="1325"/>
      <c r="L68" s="20"/>
    </row>
    <row r="69" spans="2:12" ht="13.15" hidden="1" customHeight="1" x14ac:dyDescent="0.2">
      <c r="B69" s="20"/>
      <c r="C69" s="31"/>
      <c r="D69" s="1" t="s">
        <v>204</v>
      </c>
      <c r="E69" s="3"/>
      <c r="F69" s="1253"/>
      <c r="G69" s="1199">
        <f>+baten!I219</f>
        <v>0</v>
      </c>
      <c r="H69" s="1199">
        <f>+baten!J219</f>
        <v>0</v>
      </c>
      <c r="I69" s="1199">
        <f>+baten!K219</f>
        <v>0</v>
      </c>
      <c r="J69" s="1199" t="e">
        <f>+baten!#REF!</f>
        <v>#REF!</v>
      </c>
      <c r="K69" s="1325"/>
      <c r="L69" s="20"/>
    </row>
    <row r="70" spans="2:12" ht="13.15" hidden="1" customHeight="1" x14ac:dyDescent="0.2">
      <c r="B70" s="20"/>
      <c r="C70" s="31"/>
      <c r="D70" s="1" t="s">
        <v>205</v>
      </c>
      <c r="E70" s="3"/>
      <c r="F70" s="1253"/>
      <c r="G70" s="1199">
        <f>+baten!I220</f>
        <v>0</v>
      </c>
      <c r="H70" s="1199">
        <f>+baten!J220</f>
        <v>0</v>
      </c>
      <c r="I70" s="1199">
        <f>+baten!K220</f>
        <v>0</v>
      </c>
      <c r="J70" s="1199" t="e">
        <f>+baten!#REF!</f>
        <v>#REF!</v>
      </c>
      <c r="K70" s="1325"/>
      <c r="L70" s="20"/>
    </row>
    <row r="71" spans="2:12" ht="13.15" hidden="1" customHeight="1" x14ac:dyDescent="0.2">
      <c r="B71" s="20"/>
      <c r="C71" s="31"/>
      <c r="D71" s="28"/>
      <c r="E71" s="29"/>
      <c r="F71" s="1253"/>
      <c r="G71" s="1201">
        <f t="shared" ref="G71:J71" si="13">SUM(G66:G70)</f>
        <v>420980.74333333335</v>
      </c>
      <c r="H71" s="1201">
        <f t="shared" si="13"/>
        <v>423759.86000000004</v>
      </c>
      <c r="I71" s="1201">
        <f t="shared" si="13"/>
        <v>425752.76000000007</v>
      </c>
      <c r="J71" s="1201" t="e">
        <f t="shared" si="13"/>
        <v>#REF!</v>
      </c>
      <c r="K71" s="1327"/>
      <c r="L71" s="20"/>
    </row>
    <row r="72" spans="2:12" ht="13.15" hidden="1" customHeight="1" x14ac:dyDescent="0.2">
      <c r="B72" s="257"/>
      <c r="C72" s="240"/>
      <c r="D72" s="1123" t="s">
        <v>206</v>
      </c>
      <c r="E72" s="29"/>
      <c r="F72" s="1253"/>
      <c r="G72" s="1202"/>
      <c r="H72" s="1202"/>
      <c r="I72" s="1202"/>
      <c r="J72" s="1203"/>
      <c r="K72" s="1203"/>
      <c r="L72" s="20"/>
    </row>
    <row r="73" spans="2:12" ht="13.15" hidden="1" customHeight="1" x14ac:dyDescent="0.2">
      <c r="B73" s="20"/>
      <c r="C73" s="31"/>
      <c r="D73" s="241" t="s">
        <v>209</v>
      </c>
      <c r="E73" s="224"/>
      <c r="F73" s="1253"/>
      <c r="G73" s="1200">
        <f>+lasten!J17+lasten!J42</f>
        <v>208238.8</v>
      </c>
      <c r="H73" s="1200">
        <f>+lasten!K17+lasten!K42</f>
        <v>210048</v>
      </c>
      <c r="I73" s="1200">
        <f>+lasten!L17+lasten!L42</f>
        <v>215769.60000000001</v>
      </c>
      <c r="J73" s="1200">
        <f>+lasten!M17+lasten!M42</f>
        <v>221606.40000000002</v>
      </c>
      <c r="K73" s="1326"/>
      <c r="L73" s="20"/>
    </row>
    <row r="74" spans="2:12" ht="13.15" hidden="1" customHeight="1" x14ac:dyDescent="0.2">
      <c r="B74" s="20"/>
      <c r="C74" s="31"/>
      <c r="D74" s="3" t="s">
        <v>210</v>
      </c>
      <c r="E74" s="3"/>
      <c r="F74" s="1253"/>
      <c r="G74" s="1200">
        <f>+lasten!J168</f>
        <v>5000</v>
      </c>
      <c r="H74" s="1200">
        <f>+lasten!K168</f>
        <v>5000</v>
      </c>
      <c r="I74" s="1200">
        <f>+lasten!L168</f>
        <v>5000</v>
      </c>
      <c r="J74" s="1200" t="e">
        <f>+lasten!#REF!</f>
        <v>#REF!</v>
      </c>
      <c r="K74" s="1326"/>
      <c r="L74" s="20"/>
    </row>
    <row r="75" spans="2:12" ht="13.15" hidden="1" customHeight="1" x14ac:dyDescent="0.2">
      <c r="B75" s="20"/>
      <c r="C75" s="31"/>
      <c r="D75" s="3" t="s">
        <v>211</v>
      </c>
      <c r="E75" s="3"/>
      <c r="F75" s="1253"/>
      <c r="G75" s="1200">
        <f>+lasten!J169</f>
        <v>0</v>
      </c>
      <c r="H75" s="1200">
        <f>+lasten!K169</f>
        <v>0</v>
      </c>
      <c r="I75" s="1200">
        <f>+lasten!L169</f>
        <v>0</v>
      </c>
      <c r="J75" s="1200" t="e">
        <f>+lasten!#REF!</f>
        <v>#REF!</v>
      </c>
      <c r="K75" s="1326"/>
      <c r="L75" s="20"/>
    </row>
    <row r="76" spans="2:12" ht="13.15" hidden="1" customHeight="1" x14ac:dyDescent="0.2">
      <c r="B76" s="20"/>
      <c r="C76" s="31"/>
      <c r="D76" s="3" t="s">
        <v>212</v>
      </c>
      <c r="E76" s="3"/>
      <c r="F76" s="1253"/>
      <c r="G76" s="1200">
        <f>+lasten!J170</f>
        <v>0</v>
      </c>
      <c r="H76" s="1200">
        <f>+lasten!K170</f>
        <v>0</v>
      </c>
      <c r="I76" s="1200">
        <f>+lasten!L170</f>
        <v>0</v>
      </c>
      <c r="J76" s="1200" t="e">
        <f>+lasten!#REF!</f>
        <v>#REF!</v>
      </c>
      <c r="K76" s="1326"/>
      <c r="L76" s="20"/>
    </row>
    <row r="77" spans="2:12" ht="13.15" hidden="1" customHeight="1" x14ac:dyDescent="0.2">
      <c r="B77" s="20"/>
      <c r="C77" s="31"/>
      <c r="D77" s="28"/>
      <c r="E77" s="3"/>
      <c r="F77" s="1253"/>
      <c r="G77" s="1201">
        <f t="shared" ref="G77:J77" si="14">SUM(G73:G76)</f>
        <v>213238.8</v>
      </c>
      <c r="H77" s="1201">
        <f t="shared" si="14"/>
        <v>215048</v>
      </c>
      <c r="I77" s="1201">
        <f t="shared" si="14"/>
        <v>220769.6</v>
      </c>
      <c r="J77" s="1201" t="e">
        <f t="shared" si="14"/>
        <v>#REF!</v>
      </c>
      <c r="K77" s="1327"/>
      <c r="L77" s="20"/>
    </row>
    <row r="78" spans="2:12" ht="13.15" hidden="1" customHeight="1" x14ac:dyDescent="0.2">
      <c r="B78" s="20"/>
      <c r="C78" s="31"/>
      <c r="D78" s="242"/>
      <c r="E78" s="224"/>
      <c r="F78" s="1253"/>
      <c r="G78" s="1206"/>
      <c r="H78" s="1206"/>
      <c r="I78" s="1206"/>
      <c r="J78" s="1207"/>
      <c r="K78" s="1207"/>
      <c r="L78" s="20"/>
    </row>
    <row r="79" spans="2:12" ht="13.15" hidden="1" customHeight="1" x14ac:dyDescent="0.2">
      <c r="B79" s="198"/>
      <c r="C79" s="27"/>
      <c r="D79" s="717" t="s">
        <v>213</v>
      </c>
      <c r="E79" s="224"/>
      <c r="F79" s="1253"/>
      <c r="G79" s="1208">
        <f t="shared" ref="G79:J79" si="15">G71-G77</f>
        <v>207741.94333333336</v>
      </c>
      <c r="H79" s="1208">
        <f t="shared" si="15"/>
        <v>208711.86000000004</v>
      </c>
      <c r="I79" s="1208">
        <f t="shared" si="15"/>
        <v>204983.16000000006</v>
      </c>
      <c r="J79" s="1208" t="e">
        <f t="shared" si="15"/>
        <v>#REF!</v>
      </c>
      <c r="K79" s="1328"/>
      <c r="L79" s="20"/>
    </row>
    <row r="80" spans="2:12" ht="13.15" hidden="1" customHeight="1" x14ac:dyDescent="0.2">
      <c r="B80" s="20"/>
      <c r="C80" s="36"/>
      <c r="D80" s="243"/>
      <c r="E80" s="244"/>
      <c r="F80" s="1253"/>
      <c r="G80" s="1209"/>
      <c r="H80" s="1209"/>
      <c r="I80" s="1209"/>
      <c r="J80" s="1210"/>
      <c r="K80" s="1210"/>
      <c r="L80" s="20"/>
    </row>
    <row r="81" spans="2:12" ht="13.15" hidden="1" customHeight="1" x14ac:dyDescent="0.2">
      <c r="B81" s="20"/>
      <c r="C81" s="20"/>
      <c r="D81" s="202"/>
      <c r="E81" s="245"/>
      <c r="F81" s="1255"/>
      <c r="G81" s="1211"/>
      <c r="H81" s="1211"/>
      <c r="I81" s="1211"/>
      <c r="J81" s="1211"/>
      <c r="K81" s="1211"/>
      <c r="L81" s="20"/>
    </row>
    <row r="82" spans="2:12" ht="13.15" hidden="1" customHeight="1" x14ac:dyDescent="0.2">
      <c r="B82" s="20"/>
      <c r="C82" s="23"/>
      <c r="D82" s="205"/>
      <c r="E82" s="246"/>
      <c r="F82" s="1253"/>
      <c r="G82" s="1212"/>
      <c r="H82" s="1212"/>
      <c r="I82" s="1212"/>
      <c r="J82" s="1213"/>
      <c r="K82" s="1213"/>
      <c r="L82" s="20"/>
    </row>
    <row r="83" spans="2:12" ht="13.15" hidden="1" customHeight="1" x14ac:dyDescent="0.2">
      <c r="B83" s="20"/>
      <c r="C83" s="31"/>
      <c r="D83" s="717" t="s">
        <v>214</v>
      </c>
      <c r="E83" s="224"/>
      <c r="F83" s="1253"/>
      <c r="G83" s="1214"/>
      <c r="H83" s="1214"/>
      <c r="I83" s="1214"/>
      <c r="J83" s="1215"/>
      <c r="K83" s="1215"/>
      <c r="L83" s="20"/>
    </row>
    <row r="84" spans="2:12" ht="13.15" hidden="1" customHeight="1" x14ac:dyDescent="0.2">
      <c r="B84" s="20"/>
      <c r="C84" s="31"/>
      <c r="D84" s="210"/>
      <c r="E84" s="224"/>
      <c r="F84" s="1253"/>
      <c r="G84" s="1214"/>
      <c r="H84" s="1214"/>
      <c r="I84" s="1214"/>
      <c r="J84" s="1215"/>
      <c r="K84" s="1215"/>
      <c r="L84" s="20"/>
    </row>
    <row r="85" spans="2:12" ht="13.15" hidden="1" customHeight="1" x14ac:dyDescent="0.2">
      <c r="B85" s="20"/>
      <c r="C85" s="31"/>
      <c r="D85" s="1" t="s">
        <v>215</v>
      </c>
      <c r="E85" s="224"/>
      <c r="F85" s="1253"/>
      <c r="G85" s="1198">
        <v>0</v>
      </c>
      <c r="H85" s="1198">
        <v>0</v>
      </c>
      <c r="I85" s="1198">
        <v>0</v>
      </c>
      <c r="J85" s="1198">
        <v>0</v>
      </c>
      <c r="K85" s="1329"/>
      <c r="L85" s="20"/>
    </row>
    <row r="86" spans="2:12" ht="13.15" hidden="1" customHeight="1" x14ac:dyDescent="0.2">
      <c r="B86" s="20"/>
      <c r="C86" s="31"/>
      <c r="D86" s="1" t="s">
        <v>216</v>
      </c>
      <c r="E86" s="224"/>
      <c r="F86" s="1253"/>
      <c r="G86" s="1198">
        <v>0</v>
      </c>
      <c r="H86" s="1198">
        <v>0</v>
      </c>
      <c r="I86" s="1198">
        <v>0</v>
      </c>
      <c r="J86" s="1198">
        <v>0</v>
      </c>
      <c r="K86" s="1329"/>
      <c r="L86" s="20"/>
    </row>
    <row r="87" spans="2:12" ht="13.15" hidden="1" customHeight="1" x14ac:dyDescent="0.2">
      <c r="B87" s="20"/>
      <c r="C87" s="31"/>
      <c r="D87" s="1"/>
      <c r="E87" s="224"/>
      <c r="F87" s="1253"/>
      <c r="G87" s="1214"/>
      <c r="H87" s="1214"/>
      <c r="I87" s="1214"/>
      <c r="J87" s="1214"/>
      <c r="K87" s="1215"/>
      <c r="L87" s="20"/>
    </row>
    <row r="88" spans="2:12" ht="13.15" hidden="1" customHeight="1" x14ac:dyDescent="0.2">
      <c r="B88" s="198"/>
      <c r="C88" s="27"/>
      <c r="D88" s="28" t="s">
        <v>217</v>
      </c>
      <c r="E88" s="29"/>
      <c r="F88" s="1253"/>
      <c r="G88" s="1208">
        <f t="shared" ref="G88:J88" si="16">G85-G86</f>
        <v>0</v>
      </c>
      <c r="H88" s="1208">
        <f t="shared" si="16"/>
        <v>0</v>
      </c>
      <c r="I88" s="1208">
        <f t="shared" si="16"/>
        <v>0</v>
      </c>
      <c r="J88" s="1208">
        <f t="shared" si="16"/>
        <v>0</v>
      </c>
      <c r="K88" s="1328"/>
      <c r="L88" s="198"/>
    </row>
    <row r="89" spans="2:12" ht="13.15" hidden="1" customHeight="1" x14ac:dyDescent="0.2">
      <c r="B89" s="20"/>
      <c r="C89" s="31"/>
      <c r="D89" s="1"/>
      <c r="E89" s="224"/>
      <c r="F89" s="1253"/>
      <c r="G89" s="1214"/>
      <c r="H89" s="1214"/>
      <c r="I89" s="1214"/>
      <c r="J89" s="1215"/>
      <c r="K89" s="1215"/>
      <c r="L89" s="20"/>
    </row>
    <row r="90" spans="2:12" ht="13.15" hidden="1" customHeight="1" x14ac:dyDescent="0.2">
      <c r="B90" s="20"/>
      <c r="C90" s="20"/>
      <c r="D90" s="202"/>
      <c r="E90" s="245"/>
      <c r="F90" s="1255"/>
      <c r="G90" s="1211"/>
      <c r="H90" s="1211"/>
      <c r="I90" s="1211"/>
      <c r="J90" s="1211"/>
      <c r="K90" s="1211"/>
      <c r="L90" s="20"/>
    </row>
    <row r="91" spans="2:12" ht="13.15" hidden="1" customHeight="1" x14ac:dyDescent="0.2">
      <c r="B91" s="20"/>
      <c r="C91" s="31"/>
      <c r="D91" s="1"/>
      <c r="E91" s="224"/>
      <c r="F91" s="1253"/>
      <c r="G91" s="1214"/>
      <c r="H91" s="1214"/>
      <c r="I91" s="1214"/>
      <c r="J91" s="1215"/>
      <c r="K91" s="1215"/>
      <c r="L91" s="20"/>
    </row>
    <row r="92" spans="2:12" ht="13.15" hidden="1" customHeight="1" x14ac:dyDescent="0.2">
      <c r="B92" s="198"/>
      <c r="C92" s="27"/>
      <c r="D92" s="717" t="s">
        <v>218</v>
      </c>
      <c r="E92" s="29"/>
      <c r="F92" s="1253"/>
      <c r="G92" s="1208">
        <f t="shared" ref="G92:J92" si="17">G79+G88</f>
        <v>207741.94333333336</v>
      </c>
      <c r="H92" s="1208">
        <f t="shared" si="17"/>
        <v>208711.86000000004</v>
      </c>
      <c r="I92" s="1208">
        <f t="shared" si="17"/>
        <v>204983.16000000006</v>
      </c>
      <c r="J92" s="1208" t="e">
        <f t="shared" si="17"/>
        <v>#REF!</v>
      </c>
      <c r="K92" s="1328"/>
      <c r="L92" s="198"/>
    </row>
    <row r="93" spans="2:12" ht="13.15" hidden="1" customHeight="1" x14ac:dyDescent="0.2">
      <c r="B93" s="20"/>
      <c r="C93" s="31"/>
      <c r="D93" s="1"/>
      <c r="E93" s="224"/>
      <c r="F93" s="1253"/>
      <c r="G93" s="1214"/>
      <c r="H93" s="1214"/>
      <c r="I93" s="1214"/>
      <c r="J93" s="1215"/>
      <c r="K93" s="1215"/>
      <c r="L93" s="20"/>
    </row>
    <row r="94" spans="2:12" ht="13.15" hidden="1" customHeight="1" x14ac:dyDescent="0.2">
      <c r="B94" s="20"/>
      <c r="C94" s="20"/>
      <c r="D94" s="202"/>
      <c r="E94" s="245"/>
      <c r="F94" s="1255"/>
      <c r="G94" s="1211"/>
      <c r="H94" s="1211"/>
      <c r="I94" s="1211"/>
      <c r="J94" s="1211"/>
      <c r="K94" s="1211"/>
      <c r="L94" s="20"/>
    </row>
    <row r="95" spans="2:12" ht="13.15" hidden="1" customHeight="1" x14ac:dyDescent="0.2">
      <c r="B95" s="20"/>
      <c r="C95" s="20"/>
      <c r="D95" s="202"/>
      <c r="E95" s="245"/>
      <c r="F95" s="1255"/>
      <c r="G95" s="1211"/>
      <c r="H95" s="1211"/>
      <c r="I95" s="1211"/>
      <c r="J95" s="1211"/>
      <c r="K95" s="1211"/>
      <c r="L95" s="20"/>
    </row>
    <row r="96" spans="2:12" ht="13.15" hidden="1" customHeight="1" x14ac:dyDescent="0.2">
      <c r="B96" s="20"/>
      <c r="C96" s="31"/>
      <c r="D96" s="3"/>
      <c r="E96" s="3"/>
      <c r="F96" s="1253"/>
      <c r="G96" s="1216"/>
      <c r="H96" s="1216"/>
      <c r="I96" s="1216"/>
      <c r="J96" s="1217"/>
      <c r="K96" s="1217"/>
      <c r="L96" s="20"/>
    </row>
    <row r="97" spans="2:12" ht="13.15" hidden="1" customHeight="1" x14ac:dyDescent="0.2">
      <c r="B97" s="20"/>
      <c r="C97" s="31"/>
      <c r="D97" s="557" t="s">
        <v>219</v>
      </c>
      <c r="E97" s="3"/>
      <c r="F97" s="1253"/>
      <c r="G97" s="1216"/>
      <c r="H97" s="1216"/>
      <c r="I97" s="1216"/>
      <c r="J97" s="1217"/>
      <c r="K97" s="1217"/>
      <c r="L97" s="20"/>
    </row>
    <row r="98" spans="2:12" ht="13.15" hidden="1" customHeight="1" x14ac:dyDescent="0.2">
      <c r="B98" s="20"/>
      <c r="C98" s="31"/>
      <c r="D98" s="3"/>
      <c r="E98" s="3"/>
      <c r="F98" s="1253"/>
      <c r="G98" s="1216"/>
      <c r="H98" s="1216"/>
      <c r="I98" s="1216"/>
      <c r="J98" s="1217"/>
      <c r="K98" s="1217"/>
      <c r="L98" s="20"/>
    </row>
    <row r="99" spans="2:12" ht="13.15" hidden="1" customHeight="1" x14ac:dyDescent="0.2">
      <c r="B99" s="20"/>
      <c r="C99" s="31"/>
      <c r="D99" s="3" t="s">
        <v>220</v>
      </c>
      <c r="E99" s="3"/>
      <c r="F99" s="1253"/>
      <c r="G99" s="1218">
        <f>+baten!I217</f>
        <v>0</v>
      </c>
      <c r="H99" s="1218">
        <f>+baten!J217</f>
        <v>0</v>
      </c>
      <c r="I99" s="1218">
        <f>+baten!K217</f>
        <v>0</v>
      </c>
      <c r="J99" s="1218" t="e">
        <f>+baten!#REF!</f>
        <v>#REF!</v>
      </c>
      <c r="K99" s="1330"/>
      <c r="L99" s="20"/>
    </row>
    <row r="100" spans="2:12" ht="13.15" hidden="1" customHeight="1" x14ac:dyDescent="0.2">
      <c r="B100" s="20"/>
      <c r="C100" s="31"/>
      <c r="D100" s="3" t="s">
        <v>221</v>
      </c>
      <c r="E100" s="3"/>
      <c r="F100" s="1253"/>
      <c r="G100" s="1218">
        <f>+baten!I230</f>
        <v>0</v>
      </c>
      <c r="H100" s="1218">
        <f>+baten!J230</f>
        <v>0</v>
      </c>
      <c r="I100" s="1218">
        <f>+baten!K230</f>
        <v>0</v>
      </c>
      <c r="J100" s="1218" t="e">
        <f>+baten!#REF!</f>
        <v>#REF!</v>
      </c>
      <c r="K100" s="1330"/>
      <c r="L100" s="20"/>
    </row>
    <row r="101" spans="2:12" ht="13.15" hidden="1" customHeight="1" x14ac:dyDescent="0.2">
      <c r="B101" s="20"/>
      <c r="C101" s="31"/>
      <c r="D101" s="29"/>
      <c r="E101" s="3"/>
      <c r="F101" s="1253"/>
      <c r="G101" s="1075">
        <f t="shared" ref="G101:J101" si="18">SUM(G99:G100)</f>
        <v>0</v>
      </c>
      <c r="H101" s="1075">
        <f t="shared" si="18"/>
        <v>0</v>
      </c>
      <c r="I101" s="1075">
        <f t="shared" si="18"/>
        <v>0</v>
      </c>
      <c r="J101" s="1075" t="e">
        <f t="shared" si="18"/>
        <v>#REF!</v>
      </c>
      <c r="K101" s="1331"/>
      <c r="L101" s="20"/>
    </row>
    <row r="102" spans="2:12" ht="13.15" hidden="1" customHeight="1" x14ac:dyDescent="0.2">
      <c r="B102" s="20"/>
      <c r="C102" s="36"/>
      <c r="D102" s="196"/>
      <c r="E102" s="196"/>
      <c r="F102" s="247"/>
      <c r="G102" s="247"/>
      <c r="H102" s="247"/>
      <c r="I102" s="247"/>
      <c r="J102" s="248"/>
      <c r="K102" s="248"/>
      <c r="L102" s="20"/>
    </row>
    <row r="103" spans="2:12" ht="13.15" hidden="1" customHeight="1" x14ac:dyDescent="0.2">
      <c r="B103" s="20"/>
      <c r="C103" s="20"/>
      <c r="D103" s="249"/>
      <c r="E103" s="20"/>
      <c r="F103" s="250"/>
      <c r="G103" s="250"/>
      <c r="H103" s="250"/>
      <c r="I103" s="250"/>
      <c r="J103" s="250"/>
      <c r="K103" s="250"/>
      <c r="L103" s="20"/>
    </row>
    <row r="104" spans="2:12" ht="13.15" hidden="1" customHeight="1" x14ac:dyDescent="0.2">
      <c r="B104" s="20"/>
      <c r="C104" s="20"/>
      <c r="D104" s="249"/>
      <c r="E104" s="20"/>
      <c r="F104" s="136"/>
      <c r="G104" s="136"/>
      <c r="H104" s="136"/>
      <c r="I104" s="136"/>
      <c r="J104" s="136"/>
      <c r="K104" s="136"/>
      <c r="L104" s="20"/>
    </row>
  </sheetData>
  <sheetProtection algorithmName="SHA-512" hashValue="5SvZNFcK5tD+KrdodOXR09GsWxxjhJZHxoSyMXFAR3os6kcytsG221GA1Ksqj8CSEC3wJVnoJ077z8fa1CfZmA==" saltValue="PHxiY25IJbZuEhKqzEIN2A==" spinCount="100000" sheet="1" objects="1" scenarios="1"/>
  <pageMargins left="0.70866141732283472" right="0.70866141732283472" top="0.74803149606299213" bottom="0.74803149606299213" header="0.31496062992125984" footer="0.31496062992125984"/>
  <pageSetup paperSize="9" scale="62" orientation="portrait" r:id="rId1"/>
  <headerFooter>
    <oddHeader>&amp;L&amp;"Arial,Vet"&amp;F&amp;R&amp;"Arial,Vet"&amp;A</oddHeader>
    <oddFooter>&amp;L&amp;"Arial,Vet"keizer / goedhart&amp;C&amp;"Arial,Vet"pagina &amp;P&amp;R&amp;"Arial,Vet"&amp;D</oddFooter>
  </headerFooter>
  <rowBreaks count="2" manualBreakCount="2">
    <brk id="52" min="1" max="14" man="1"/>
    <brk id="53" min="1" max="14" man="1"/>
  </rowBreaks>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V97"/>
  <sheetViews>
    <sheetView zoomScale="80" zoomScaleNormal="80" workbookViewId="0">
      <selection activeCell="B2" sqref="B2"/>
    </sheetView>
  </sheetViews>
  <sheetFormatPr defaultColWidth="9.140625" defaultRowHeight="12.75" x14ac:dyDescent="0.2"/>
  <cols>
    <col min="1" max="1" width="3.7109375" style="650" customWidth="1"/>
    <col min="2" max="3" width="2.7109375" style="650" customWidth="1"/>
    <col min="4" max="4" width="40.7109375" style="650" customWidth="1"/>
    <col min="5" max="5" width="2.7109375" style="650" customWidth="1"/>
    <col min="6" max="7" width="14.85546875" style="650" customWidth="1"/>
    <col min="8" max="12" width="14.85546875" style="655" customWidth="1"/>
    <col min="13" max="13" width="2.7109375" style="655" customWidth="1"/>
    <col min="14" max="14" width="2.7109375" style="650" customWidth="1"/>
    <col min="15" max="15" width="11.42578125" style="651" customWidth="1"/>
    <col min="16" max="16" width="33.7109375" style="650" customWidth="1"/>
    <col min="17" max="17" width="2.5703125" style="650" customWidth="1"/>
    <col min="18" max="22" width="10.7109375" style="650" customWidth="1"/>
    <col min="23" max="23" width="2.7109375" style="650" customWidth="1"/>
    <col min="24" max="16384" width="9.140625" style="650"/>
  </cols>
  <sheetData>
    <row r="2" spans="2:18" x14ac:dyDescent="0.2">
      <c r="B2" s="1124"/>
      <c r="C2" s="1125"/>
      <c r="D2" s="1125"/>
      <c r="E2" s="1125"/>
      <c r="F2" s="1125"/>
      <c r="G2" s="1125"/>
      <c r="H2" s="1126"/>
      <c r="I2" s="1126"/>
      <c r="J2" s="1126"/>
      <c r="K2" s="1126"/>
      <c r="L2" s="1126"/>
      <c r="M2" s="1126"/>
      <c r="N2" s="1127"/>
    </row>
    <row r="3" spans="2:18" x14ac:dyDescent="0.2">
      <c r="B3" s="647"/>
      <c r="C3" s="645"/>
      <c r="D3" s="645"/>
      <c r="E3" s="645"/>
      <c r="F3" s="645"/>
      <c r="G3" s="645"/>
      <c r="H3" s="648"/>
      <c r="I3" s="648"/>
      <c r="J3" s="648"/>
      <c r="K3" s="648"/>
      <c r="L3" s="648"/>
      <c r="M3" s="648"/>
      <c r="N3" s="649"/>
    </row>
    <row r="4" spans="2:18" ht="18.75" x14ac:dyDescent="0.3">
      <c r="B4" s="1128"/>
      <c r="C4" s="363" t="s">
        <v>222</v>
      </c>
      <c r="D4" s="645"/>
      <c r="E4" s="645"/>
      <c r="F4" s="645"/>
      <c r="G4" s="645"/>
      <c r="H4" s="648"/>
      <c r="I4" s="648"/>
      <c r="J4" s="648"/>
      <c r="K4" s="648"/>
      <c r="L4" s="648"/>
      <c r="M4" s="648"/>
      <c r="N4" s="649"/>
    </row>
    <row r="5" spans="2:18" ht="18.75" x14ac:dyDescent="0.3">
      <c r="B5" s="1128"/>
      <c r="C5" s="646" t="str">
        <f>+geg!G9</f>
        <v>De Speciale school</v>
      </c>
      <c r="D5" s="645"/>
      <c r="E5" s="645"/>
      <c r="F5" s="645"/>
      <c r="G5" s="645"/>
      <c r="H5" s="648"/>
      <c r="I5" s="648"/>
      <c r="J5" s="648"/>
      <c r="K5" s="648"/>
      <c r="L5" s="648"/>
      <c r="M5" s="648"/>
      <c r="N5" s="649"/>
    </row>
    <row r="6" spans="2:18" x14ac:dyDescent="0.2">
      <c r="B6" s="1129"/>
      <c r="C6" s="1130"/>
      <c r="D6" s="645"/>
      <c r="E6" s="645"/>
      <c r="F6" s="645"/>
      <c r="G6" s="645"/>
      <c r="H6" s="648"/>
      <c r="I6" s="648"/>
      <c r="J6" s="648"/>
      <c r="K6" s="648"/>
      <c r="L6" s="648"/>
      <c r="M6" s="648"/>
      <c r="N6" s="649"/>
    </row>
    <row r="7" spans="2:18" x14ac:dyDescent="0.2">
      <c r="B7" s="1129"/>
      <c r="C7" s="1130"/>
      <c r="D7" s="645"/>
      <c r="E7" s="645"/>
      <c r="F7" s="645"/>
      <c r="G7" s="645"/>
      <c r="H7" s="648"/>
      <c r="I7" s="648"/>
      <c r="J7" s="648"/>
      <c r="K7" s="648"/>
      <c r="L7" s="648"/>
      <c r="M7" s="648"/>
      <c r="N7" s="649"/>
    </row>
    <row r="8" spans="2:18" ht="13.15" customHeight="1" x14ac:dyDescent="0.2">
      <c r="B8" s="1131"/>
      <c r="C8" s="1106"/>
      <c r="D8" s="645"/>
      <c r="E8" s="645"/>
      <c r="F8" s="1112">
        <f>tab!D4</f>
        <v>2018</v>
      </c>
      <c r="G8" s="1112">
        <f>tab!E4</f>
        <v>2019</v>
      </c>
      <c r="H8" s="1112">
        <f>tab!F4</f>
        <v>2020</v>
      </c>
      <c r="I8" s="1112">
        <f>tab!G4</f>
        <v>2021</v>
      </c>
      <c r="J8" s="1112">
        <f>tab!H4</f>
        <v>2022</v>
      </c>
      <c r="K8" s="1112">
        <f>tab!I4</f>
        <v>2023</v>
      </c>
      <c r="L8" s="1112">
        <f>tab!J4</f>
        <v>2024</v>
      </c>
      <c r="M8" s="1105"/>
      <c r="N8" s="649"/>
    </row>
    <row r="9" spans="2:18" ht="13.15" customHeight="1" x14ac:dyDescent="0.2">
      <c r="B9" s="1131"/>
      <c r="C9" s="1106"/>
      <c r="D9" s="645"/>
      <c r="E9" s="645"/>
      <c r="F9" s="645"/>
      <c r="G9" s="645"/>
      <c r="H9" s="1105"/>
      <c r="I9" s="1105"/>
      <c r="J9" s="1105"/>
      <c r="K9" s="1105"/>
      <c r="L9" s="1105"/>
      <c r="M9" s="1105"/>
      <c r="N9" s="649"/>
    </row>
    <row r="10" spans="2:18" ht="13.15" customHeight="1" x14ac:dyDescent="0.2">
      <c r="B10" s="1131"/>
      <c r="C10" s="1132"/>
      <c r="D10" s="653"/>
      <c r="E10" s="653"/>
      <c r="F10" s="1219"/>
      <c r="G10" s="1219"/>
      <c r="H10" s="1220"/>
      <c r="I10" s="1220"/>
      <c r="J10" s="1220"/>
      <c r="K10" s="1220"/>
      <c r="L10" s="1133"/>
      <c r="M10" s="1133"/>
      <c r="N10" s="649"/>
    </row>
    <row r="11" spans="2:18" ht="13.15" customHeight="1" x14ac:dyDescent="0.2">
      <c r="B11" s="647"/>
      <c r="C11" s="656"/>
      <c r="D11" s="557" t="s">
        <v>223</v>
      </c>
      <c r="E11" s="524"/>
      <c r="F11" s="1221"/>
      <c r="G11" s="1221"/>
      <c r="H11" s="1222"/>
      <c r="I11" s="1222"/>
      <c r="J11" s="1222"/>
      <c r="K11" s="1222"/>
      <c r="L11" s="1135"/>
      <c r="M11" s="1135"/>
      <c r="N11" s="649"/>
    </row>
    <row r="12" spans="2:18" ht="13.15" customHeight="1" x14ac:dyDescent="0.2">
      <c r="B12" s="647"/>
      <c r="C12" s="656"/>
      <c r="D12" s="3"/>
      <c r="E12" s="524"/>
      <c r="F12" s="1221"/>
      <c r="G12" s="1221"/>
      <c r="H12" s="1221"/>
      <c r="I12" s="1221"/>
      <c r="J12" s="1221"/>
      <c r="K12" s="1221"/>
      <c r="L12" s="1136"/>
      <c r="M12" s="1136"/>
      <c r="N12" s="1137"/>
      <c r="O12" s="1138"/>
      <c r="P12" s="655"/>
      <c r="Q12" s="655"/>
      <c r="R12" s="655"/>
    </row>
    <row r="13" spans="2:18" ht="13.15" customHeight="1" x14ac:dyDescent="0.2">
      <c r="B13" s="647"/>
      <c r="C13" s="656"/>
      <c r="D13" s="1139" t="s">
        <v>224</v>
      </c>
      <c r="E13" s="524"/>
      <c r="F13" s="1221"/>
      <c r="G13" s="1221"/>
      <c r="H13" s="1221"/>
      <c r="I13" s="1221"/>
      <c r="J13" s="1221"/>
      <c r="K13" s="1221"/>
      <c r="L13" s="1136"/>
      <c r="M13" s="1136"/>
      <c r="N13" s="649"/>
    </row>
    <row r="14" spans="2:18" ht="13.15" customHeight="1" x14ac:dyDescent="0.2">
      <c r="B14" s="647"/>
      <c r="C14" s="656"/>
      <c r="D14" s="524" t="s">
        <v>547</v>
      </c>
      <c r="E14" s="524"/>
      <c r="F14" s="1223">
        <v>0</v>
      </c>
      <c r="G14" s="1223">
        <v>0</v>
      </c>
      <c r="H14" s="1224">
        <f t="shared" ref="H14" si="0">G14</f>
        <v>0</v>
      </c>
      <c r="I14" s="1224">
        <f t="shared" ref="I14" si="1">H14</f>
        <v>0</v>
      </c>
      <c r="J14" s="1224">
        <f t="shared" ref="J14" si="2">I14</f>
        <v>0</v>
      </c>
      <c r="K14" s="1224">
        <f t="shared" ref="K14" si="3">J14</f>
        <v>0</v>
      </c>
      <c r="L14" s="1141">
        <f t="shared" ref="L14" si="4">K14</f>
        <v>0</v>
      </c>
      <c r="M14" s="1140"/>
      <c r="N14" s="649"/>
    </row>
    <row r="15" spans="2:18" ht="13.15" customHeight="1" x14ac:dyDescent="0.2">
      <c r="B15" s="647"/>
      <c r="C15" s="656"/>
      <c r="D15" s="524" t="s">
        <v>548</v>
      </c>
      <c r="E15" s="524"/>
      <c r="F15" s="1225">
        <f>act!F18</f>
        <v>0</v>
      </c>
      <c r="G15" s="1225">
        <f>act!G18</f>
        <v>70000</v>
      </c>
      <c r="H15" s="1225">
        <f>act!H18</f>
        <v>65000</v>
      </c>
      <c r="I15" s="1225">
        <f>act!I18</f>
        <v>60000</v>
      </c>
      <c r="J15" s="1225">
        <f>act!J18</f>
        <v>55000</v>
      </c>
      <c r="K15" s="1225">
        <f>act!K18</f>
        <v>50000</v>
      </c>
      <c r="L15" s="1225">
        <f>act!L18</f>
        <v>45000</v>
      </c>
      <c r="M15" s="1140"/>
      <c r="N15" s="649"/>
    </row>
    <row r="16" spans="2:18" ht="13.15" customHeight="1" x14ac:dyDescent="0.2">
      <c r="B16" s="647"/>
      <c r="C16" s="656"/>
      <c r="D16" s="524" t="s">
        <v>549</v>
      </c>
      <c r="E16" s="524"/>
      <c r="F16" s="1224">
        <v>0</v>
      </c>
      <c r="G16" s="1224">
        <v>0</v>
      </c>
      <c r="H16" s="1224">
        <f t="shared" ref="H16:L16" si="5">G16</f>
        <v>0</v>
      </c>
      <c r="I16" s="1224">
        <f t="shared" si="5"/>
        <v>0</v>
      </c>
      <c r="J16" s="1224">
        <f t="shared" si="5"/>
        <v>0</v>
      </c>
      <c r="K16" s="1224">
        <f t="shared" si="5"/>
        <v>0</v>
      </c>
      <c r="L16" s="1141">
        <f t="shared" si="5"/>
        <v>0</v>
      </c>
      <c r="M16" s="1140"/>
      <c r="N16" s="649"/>
    </row>
    <row r="17" spans="2:22" ht="13.15" customHeight="1" x14ac:dyDescent="0.2">
      <c r="B17" s="647"/>
      <c r="C17" s="656"/>
      <c r="D17" s="654"/>
      <c r="E17" s="524"/>
      <c r="F17" s="1226">
        <f>SUM(F14:F16)</f>
        <v>0</v>
      </c>
      <c r="G17" s="1226">
        <f>SUM(G14:G16)</f>
        <v>70000</v>
      </c>
      <c r="H17" s="1226">
        <f>SUM(H14:H16)</f>
        <v>65000</v>
      </c>
      <c r="I17" s="1226">
        <f t="shared" ref="I17:L17" si="6">SUM(I14:I16)</f>
        <v>60000</v>
      </c>
      <c r="J17" s="1226">
        <f t="shared" si="6"/>
        <v>55000</v>
      </c>
      <c r="K17" s="1226">
        <f t="shared" si="6"/>
        <v>50000</v>
      </c>
      <c r="L17" s="1168">
        <f t="shared" si="6"/>
        <v>45000</v>
      </c>
      <c r="M17" s="1142"/>
      <c r="N17" s="649"/>
    </row>
    <row r="18" spans="2:22" ht="13.15" customHeight="1" x14ac:dyDescent="0.2">
      <c r="B18" s="647"/>
      <c r="C18" s="656"/>
      <c r="D18" s="1139" t="s">
        <v>225</v>
      </c>
      <c r="E18" s="524"/>
      <c r="F18" s="1227"/>
      <c r="G18" s="1227"/>
      <c r="H18" s="1227"/>
      <c r="I18" s="1227"/>
      <c r="J18" s="1227"/>
      <c r="K18" s="1227"/>
      <c r="L18" s="1140"/>
      <c r="M18" s="1140"/>
      <c r="N18" s="649"/>
    </row>
    <row r="19" spans="2:22" ht="13.15" customHeight="1" x14ac:dyDescent="0.2">
      <c r="B19" s="647"/>
      <c r="C19" s="656"/>
      <c r="D19" s="524" t="s">
        <v>550</v>
      </c>
      <c r="E19" s="524"/>
      <c r="F19" s="1224">
        <v>0</v>
      </c>
      <c r="G19" s="1224">
        <v>0</v>
      </c>
      <c r="H19" s="1224">
        <v>0</v>
      </c>
      <c r="I19" s="1224">
        <f>H19</f>
        <v>0</v>
      </c>
      <c r="J19" s="1224">
        <f>I19</f>
        <v>0</v>
      </c>
      <c r="K19" s="1224">
        <f>J19</f>
        <v>0</v>
      </c>
      <c r="L19" s="1141">
        <f t="shared" ref="L19:L21" si="7">K19</f>
        <v>0</v>
      </c>
      <c r="M19" s="1140"/>
      <c r="N19" s="649"/>
    </row>
    <row r="20" spans="2:22" ht="13.15" customHeight="1" x14ac:dyDescent="0.2">
      <c r="B20" s="647"/>
      <c r="C20" s="656"/>
      <c r="D20" s="524" t="s">
        <v>551</v>
      </c>
      <c r="E20" s="524"/>
      <c r="F20" s="1224">
        <v>0</v>
      </c>
      <c r="G20" s="1224">
        <v>0</v>
      </c>
      <c r="H20" s="1224">
        <v>0</v>
      </c>
      <c r="I20" s="1224">
        <f t="shared" ref="I20:K21" si="8">H20</f>
        <v>0</v>
      </c>
      <c r="J20" s="1224">
        <f t="shared" si="8"/>
        <v>0</v>
      </c>
      <c r="K20" s="1224">
        <f t="shared" si="8"/>
        <v>0</v>
      </c>
      <c r="L20" s="1141">
        <f t="shared" si="7"/>
        <v>0</v>
      </c>
      <c r="M20" s="1140"/>
      <c r="N20" s="649"/>
    </row>
    <row r="21" spans="2:22" ht="13.15" customHeight="1" x14ac:dyDescent="0.2">
      <c r="B21" s="647"/>
      <c r="C21" s="656"/>
      <c r="D21" s="524" t="s">
        <v>552</v>
      </c>
      <c r="E21" s="524"/>
      <c r="F21" s="1224">
        <v>0</v>
      </c>
      <c r="G21" s="1224">
        <v>0</v>
      </c>
      <c r="H21" s="1224">
        <v>0</v>
      </c>
      <c r="I21" s="1224">
        <f t="shared" si="8"/>
        <v>0</v>
      </c>
      <c r="J21" s="1224">
        <f t="shared" si="8"/>
        <v>0</v>
      </c>
      <c r="K21" s="1224">
        <f t="shared" si="8"/>
        <v>0</v>
      </c>
      <c r="L21" s="1141">
        <f t="shared" si="7"/>
        <v>0</v>
      </c>
      <c r="M21" s="1140"/>
      <c r="N21" s="649"/>
    </row>
    <row r="22" spans="2:22" ht="13.15" customHeight="1" x14ac:dyDescent="0.2">
      <c r="B22" s="647"/>
      <c r="C22" s="656"/>
      <c r="D22" s="524" t="s">
        <v>553</v>
      </c>
      <c r="E22" s="524"/>
      <c r="F22" s="1228">
        <v>0</v>
      </c>
      <c r="G22" s="1225">
        <f>G57-(G17+(SUM(G19:G21)))</f>
        <v>-75000</v>
      </c>
      <c r="H22" s="1225">
        <f>H57-(H17+(SUM(H19:H21)))</f>
        <v>136684.61916666673</v>
      </c>
      <c r="I22" s="1225">
        <f t="shared" ref="I22:L22" si="9">I57-(I17+(SUM(I19:I21)))</f>
        <v>346849.95416666672</v>
      </c>
      <c r="J22" s="1225">
        <f t="shared" si="9"/>
        <v>553238.58916666661</v>
      </c>
      <c r="K22" s="1225">
        <f t="shared" si="9"/>
        <v>755799.32416666672</v>
      </c>
      <c r="L22" s="1225">
        <f t="shared" si="9"/>
        <v>954314.5591666667</v>
      </c>
      <c r="M22" s="1140"/>
      <c r="N22" s="649"/>
    </row>
    <row r="23" spans="2:22" ht="13.15" customHeight="1" x14ac:dyDescent="0.2">
      <c r="B23" s="647"/>
      <c r="C23" s="656"/>
      <c r="D23" s="654"/>
      <c r="E23" s="524"/>
      <c r="F23" s="1226">
        <f t="shared" ref="F23" si="10">SUM(F19:F22)</f>
        <v>0</v>
      </c>
      <c r="G23" s="1226">
        <f t="shared" ref="G23:L23" si="11">SUM(G19:G22)</f>
        <v>-75000</v>
      </c>
      <c r="H23" s="1226">
        <f t="shared" si="11"/>
        <v>136684.61916666673</v>
      </c>
      <c r="I23" s="1226">
        <f t="shared" si="11"/>
        <v>346849.95416666672</v>
      </c>
      <c r="J23" s="1226">
        <f t="shared" si="11"/>
        <v>553238.58916666661</v>
      </c>
      <c r="K23" s="1226">
        <f t="shared" si="11"/>
        <v>755799.32416666672</v>
      </c>
      <c r="L23" s="1168">
        <f t="shared" si="11"/>
        <v>954314.5591666667</v>
      </c>
      <c r="M23" s="1142"/>
      <c r="N23" s="649"/>
    </row>
    <row r="24" spans="2:22" ht="13.15" customHeight="1" x14ac:dyDescent="0.2">
      <c r="B24" s="647"/>
      <c r="C24" s="656"/>
      <c r="D24" s="524"/>
      <c r="E24" s="524"/>
      <c r="F24" s="1221"/>
      <c r="G24" s="1221"/>
      <c r="H24" s="1221"/>
      <c r="I24" s="1221"/>
      <c r="J24" s="1221"/>
      <c r="K24" s="1221"/>
      <c r="L24" s="1136"/>
      <c r="M24" s="1136"/>
      <c r="N24" s="649"/>
    </row>
    <row r="25" spans="2:22" ht="13.15" customHeight="1" x14ac:dyDescent="0.2">
      <c r="B25" s="647"/>
      <c r="C25" s="656"/>
      <c r="D25" s="654" t="s">
        <v>226</v>
      </c>
      <c r="E25" s="1143"/>
      <c r="F25" s="1229">
        <f t="shared" ref="F25" si="12">F17+F23</f>
        <v>0</v>
      </c>
      <c r="G25" s="1229">
        <f t="shared" ref="G25:L25" si="13">G17+G23</f>
        <v>-5000</v>
      </c>
      <c r="H25" s="1229">
        <f t="shared" si="13"/>
        <v>201684.61916666673</v>
      </c>
      <c r="I25" s="1229">
        <f t="shared" si="13"/>
        <v>406849.95416666672</v>
      </c>
      <c r="J25" s="1229">
        <f t="shared" si="13"/>
        <v>608238.58916666661</v>
      </c>
      <c r="K25" s="1229">
        <f t="shared" si="13"/>
        <v>805799.32416666672</v>
      </c>
      <c r="L25" s="1167">
        <f t="shared" si="13"/>
        <v>999314.5591666667</v>
      </c>
      <c r="M25" s="1142"/>
      <c r="N25" s="649"/>
    </row>
    <row r="26" spans="2:22" ht="13.15" customHeight="1" x14ac:dyDescent="0.2">
      <c r="B26" s="647"/>
      <c r="C26" s="1144"/>
      <c r="D26" s="1145"/>
      <c r="E26" s="1146"/>
      <c r="F26" s="1230"/>
      <c r="G26" s="1230"/>
      <c r="H26" s="1230"/>
      <c r="I26" s="1230"/>
      <c r="J26" s="1230"/>
      <c r="K26" s="1230"/>
      <c r="L26" s="1147"/>
      <c r="M26" s="1147"/>
      <c r="N26" s="649"/>
      <c r="P26" s="1148"/>
      <c r="R26" s="1149"/>
      <c r="S26" s="1149"/>
      <c r="T26" s="1149"/>
      <c r="U26" s="1149"/>
      <c r="V26" s="1149"/>
    </row>
    <row r="27" spans="2:22" ht="13.15" customHeight="1" x14ac:dyDescent="0.2">
      <c r="B27" s="647"/>
      <c r="C27" s="645"/>
      <c r="D27" s="645"/>
      <c r="E27" s="1150"/>
      <c r="F27" s="1231"/>
      <c r="G27" s="1231"/>
      <c r="H27" s="1231"/>
      <c r="I27" s="1231"/>
      <c r="J27" s="1231"/>
      <c r="K27" s="1231"/>
      <c r="L27" s="1151"/>
      <c r="M27" s="648"/>
      <c r="N27" s="649"/>
      <c r="P27" s="1148"/>
      <c r="R27" s="1149"/>
      <c r="S27" s="1149"/>
      <c r="T27" s="1149"/>
      <c r="U27" s="1149"/>
      <c r="V27" s="1149"/>
    </row>
    <row r="28" spans="2:22" ht="13.15" customHeight="1" x14ac:dyDescent="0.2">
      <c r="B28" s="647"/>
      <c r="C28" s="652"/>
      <c r="D28" s="653"/>
      <c r="E28" s="1152"/>
      <c r="F28" s="1232"/>
      <c r="G28" s="1232"/>
      <c r="H28" s="1232"/>
      <c r="I28" s="1232"/>
      <c r="J28" s="1232"/>
      <c r="K28" s="1232"/>
      <c r="L28" s="1153"/>
      <c r="M28" s="1153"/>
      <c r="N28" s="649"/>
      <c r="P28" s="1148"/>
      <c r="R28" s="1149"/>
      <c r="S28" s="1149"/>
      <c r="T28" s="1149"/>
      <c r="U28" s="1149"/>
      <c r="V28" s="1149"/>
    </row>
    <row r="29" spans="2:22" ht="13.15" customHeight="1" x14ac:dyDescent="0.2">
      <c r="B29" s="647"/>
      <c r="C29" s="656"/>
      <c r="D29" s="557" t="s">
        <v>227</v>
      </c>
      <c r="E29" s="524"/>
      <c r="F29" s="1227"/>
      <c r="G29" s="1227"/>
      <c r="H29" s="1227"/>
      <c r="I29" s="1227"/>
      <c r="J29" s="1227"/>
      <c r="K29" s="1227"/>
      <c r="L29" s="1154"/>
      <c r="M29" s="1154"/>
      <c r="N29" s="649"/>
      <c r="P29" s="1148"/>
      <c r="R29" s="1149"/>
      <c r="S29" s="1149"/>
      <c r="T29" s="1149"/>
      <c r="U29" s="1149"/>
      <c r="V29" s="1149"/>
    </row>
    <row r="30" spans="2:22" ht="13.15" customHeight="1" x14ac:dyDescent="0.2">
      <c r="B30" s="1155"/>
      <c r="C30" s="1156"/>
      <c r="D30" s="3"/>
      <c r="E30" s="1143"/>
      <c r="F30" s="1227"/>
      <c r="G30" s="1227"/>
      <c r="H30" s="1227"/>
      <c r="I30" s="1227"/>
      <c r="J30" s="1227"/>
      <c r="K30" s="1227"/>
      <c r="L30" s="1154"/>
      <c r="M30" s="1154"/>
      <c r="N30" s="649"/>
      <c r="P30" s="1148"/>
      <c r="R30" s="1149"/>
      <c r="S30" s="1149"/>
      <c r="T30" s="1149"/>
      <c r="U30" s="1149"/>
      <c r="V30" s="1149"/>
    </row>
    <row r="31" spans="2:22" ht="13.15" customHeight="1" x14ac:dyDescent="0.2">
      <c r="B31" s="1155"/>
      <c r="C31" s="1156"/>
      <c r="D31" s="524" t="s">
        <v>554</v>
      </c>
      <c r="E31" s="1143"/>
      <c r="F31" s="1227"/>
      <c r="G31" s="1227"/>
      <c r="H31" s="1227"/>
      <c r="I31" s="1227"/>
      <c r="J31" s="1227"/>
      <c r="K31" s="1227"/>
      <c r="L31" s="1154"/>
      <c r="M31" s="1154"/>
      <c r="N31" s="649"/>
      <c r="P31" s="1148"/>
      <c r="R31" s="1149"/>
      <c r="S31" s="1149"/>
      <c r="T31" s="1149"/>
      <c r="U31" s="1149"/>
      <c r="V31" s="1149"/>
    </row>
    <row r="32" spans="2:22" ht="13.15" customHeight="1" x14ac:dyDescent="0.2">
      <c r="B32" s="1155"/>
      <c r="C32" s="1156"/>
      <c r="D32" s="524" t="s">
        <v>228</v>
      </c>
      <c r="E32" s="1143"/>
      <c r="F32" s="1233">
        <f>F25-(F33+F34+F35+F42+F46+F55)</f>
        <v>-100000</v>
      </c>
      <c r="G32" s="1225">
        <f>F36+begr!F40-SUM(G33:G35)</f>
        <v>-105000</v>
      </c>
      <c r="H32" s="1225">
        <f>G36+begr!G40-SUM(H33:H35)</f>
        <v>101684.61916666673</v>
      </c>
      <c r="I32" s="1225">
        <f>H36+begr!H40-SUM(I33:I35)</f>
        <v>306849.95416666672</v>
      </c>
      <c r="J32" s="1225">
        <f>I36+begr!I40-SUM(J33:J35)</f>
        <v>508238.58916666667</v>
      </c>
      <c r="K32" s="1225">
        <f>J36+begr!J40-SUM(K33:K35)</f>
        <v>705799.32416666672</v>
      </c>
      <c r="L32" s="1169">
        <f>K36+begr!K40-SUM(L33:L35)</f>
        <v>899314.5591666667</v>
      </c>
      <c r="M32" s="1154"/>
      <c r="N32" s="649"/>
      <c r="P32" s="1148"/>
      <c r="R32" s="1149"/>
      <c r="S32" s="1149"/>
      <c r="T32" s="1149"/>
      <c r="U32" s="1149"/>
      <c r="V32" s="1149"/>
    </row>
    <row r="33" spans="2:22" ht="13.15" customHeight="1" x14ac:dyDescent="0.2">
      <c r="B33" s="1155"/>
      <c r="C33" s="1156"/>
      <c r="D33" s="1172" t="s">
        <v>229</v>
      </c>
      <c r="E33" s="1143"/>
      <c r="F33" s="1224">
        <v>0</v>
      </c>
      <c r="G33" s="1224">
        <v>0</v>
      </c>
      <c r="H33" s="1224">
        <v>0</v>
      </c>
      <c r="I33" s="1224">
        <f t="shared" ref="I33:K35" si="14">H33</f>
        <v>0</v>
      </c>
      <c r="J33" s="1224">
        <f t="shared" si="14"/>
        <v>0</v>
      </c>
      <c r="K33" s="1224">
        <f t="shared" si="14"/>
        <v>0</v>
      </c>
      <c r="L33" s="1141">
        <f t="shared" ref="L33:L35" si="15">K33</f>
        <v>0</v>
      </c>
      <c r="M33" s="1154"/>
      <c r="N33" s="649"/>
      <c r="P33" s="1148"/>
      <c r="R33" s="1149"/>
      <c r="S33" s="1149"/>
      <c r="T33" s="1149"/>
      <c r="U33" s="1149"/>
      <c r="V33" s="1149"/>
    </row>
    <row r="34" spans="2:22" ht="13.15" customHeight="1" x14ac:dyDescent="0.2">
      <c r="B34" s="1155"/>
      <c r="C34" s="1156"/>
      <c r="D34" s="1172" t="s">
        <v>230</v>
      </c>
      <c r="E34" s="1143"/>
      <c r="F34" s="1224">
        <v>0</v>
      </c>
      <c r="G34" s="1224">
        <v>0</v>
      </c>
      <c r="H34" s="1224">
        <v>0</v>
      </c>
      <c r="I34" s="1224">
        <f t="shared" si="14"/>
        <v>0</v>
      </c>
      <c r="J34" s="1224">
        <f t="shared" si="14"/>
        <v>0</v>
      </c>
      <c r="K34" s="1224">
        <f t="shared" si="14"/>
        <v>0</v>
      </c>
      <c r="L34" s="1141">
        <f t="shared" si="15"/>
        <v>0</v>
      </c>
      <c r="M34" s="1154"/>
      <c r="N34" s="649"/>
      <c r="P34" s="1148"/>
      <c r="R34" s="1149"/>
      <c r="S34" s="1149"/>
      <c r="T34" s="1149"/>
      <c r="U34" s="1149"/>
      <c r="V34" s="1149"/>
    </row>
    <row r="35" spans="2:22" ht="13.15" customHeight="1" x14ac:dyDescent="0.2">
      <c r="B35" s="1155"/>
      <c r="C35" s="1156"/>
      <c r="D35" s="1172" t="s">
        <v>231</v>
      </c>
      <c r="E35" s="1143"/>
      <c r="F35" s="1224">
        <v>0</v>
      </c>
      <c r="G35" s="1224">
        <v>0</v>
      </c>
      <c r="H35" s="1224">
        <v>0</v>
      </c>
      <c r="I35" s="1224">
        <f t="shared" si="14"/>
        <v>0</v>
      </c>
      <c r="J35" s="1224">
        <f t="shared" si="14"/>
        <v>0</v>
      </c>
      <c r="K35" s="1224">
        <f t="shared" si="14"/>
        <v>0</v>
      </c>
      <c r="L35" s="1141">
        <f t="shared" si="15"/>
        <v>0</v>
      </c>
      <c r="M35" s="1154"/>
      <c r="N35" s="649"/>
      <c r="P35" s="1148"/>
      <c r="R35" s="1149"/>
      <c r="S35" s="1149"/>
      <c r="T35" s="1149"/>
      <c r="U35" s="1149"/>
      <c r="V35" s="1149"/>
    </row>
    <row r="36" spans="2:22" ht="13.15" customHeight="1" x14ac:dyDescent="0.2">
      <c r="B36" s="647"/>
      <c r="C36" s="656"/>
      <c r="D36" s="1134"/>
      <c r="E36" s="524"/>
      <c r="F36" s="1226">
        <f t="shared" ref="F36:L36" si="16">SUM(F32:F35)</f>
        <v>-100000</v>
      </c>
      <c r="G36" s="1226">
        <f t="shared" si="16"/>
        <v>-105000</v>
      </c>
      <c r="H36" s="1226">
        <f t="shared" si="16"/>
        <v>101684.61916666673</v>
      </c>
      <c r="I36" s="1226">
        <f t="shared" si="16"/>
        <v>306849.95416666672</v>
      </c>
      <c r="J36" s="1226">
        <f t="shared" si="16"/>
        <v>508238.58916666667</v>
      </c>
      <c r="K36" s="1226">
        <f t="shared" si="16"/>
        <v>705799.32416666672</v>
      </c>
      <c r="L36" s="1168">
        <f t="shared" si="16"/>
        <v>899314.5591666667</v>
      </c>
      <c r="M36" s="1142"/>
      <c r="N36" s="649"/>
    </row>
    <row r="37" spans="2:22" ht="13.15" customHeight="1" x14ac:dyDescent="0.2">
      <c r="B37" s="647"/>
      <c r="C37" s="656"/>
      <c r="D37" s="524" t="s">
        <v>555</v>
      </c>
      <c r="E37" s="524"/>
      <c r="F37" s="1221"/>
      <c r="G37" s="1221"/>
      <c r="H37" s="1221"/>
      <c r="I37" s="1221"/>
      <c r="J37" s="1221"/>
      <c r="K37" s="1221"/>
      <c r="L37" s="1136"/>
      <c r="M37" s="1136"/>
      <c r="N37" s="649"/>
    </row>
    <row r="38" spans="2:22" ht="13.15" customHeight="1" x14ac:dyDescent="0.2">
      <c r="B38" s="647"/>
      <c r="C38" s="656"/>
      <c r="D38" s="524" t="s">
        <v>556</v>
      </c>
      <c r="E38" s="524"/>
      <c r="F38" s="1225">
        <f>mop!G16</f>
        <v>100000</v>
      </c>
      <c r="G38" s="1225">
        <f>mop!H16</f>
        <v>100000</v>
      </c>
      <c r="H38" s="1225">
        <f>mop!I16</f>
        <v>100000</v>
      </c>
      <c r="I38" s="1225">
        <f>mop!J16</f>
        <v>100000</v>
      </c>
      <c r="J38" s="1225">
        <f>mop!K16</f>
        <v>100000</v>
      </c>
      <c r="K38" s="1225">
        <f>mop!L16</f>
        <v>100000</v>
      </c>
      <c r="L38" s="1225">
        <f>mop!M16</f>
        <v>100000</v>
      </c>
      <c r="M38" s="1140"/>
      <c r="N38" s="649"/>
    </row>
    <row r="39" spans="2:22" ht="13.15" customHeight="1" x14ac:dyDescent="0.2">
      <c r="B39" s="647"/>
      <c r="C39" s="656"/>
      <c r="D39" s="524" t="s">
        <v>496</v>
      </c>
      <c r="E39" s="524"/>
      <c r="F39" s="1224">
        <v>0</v>
      </c>
      <c r="G39" s="1224">
        <v>0</v>
      </c>
      <c r="H39" s="1224">
        <f>G39</f>
        <v>0</v>
      </c>
      <c r="I39" s="1224">
        <f t="shared" ref="I39" si="17">H39</f>
        <v>0</v>
      </c>
      <c r="J39" s="1224">
        <f t="shared" ref="J39" si="18">I39</f>
        <v>0</v>
      </c>
      <c r="K39" s="1224">
        <f t="shared" ref="K39" si="19">J39</f>
        <v>0</v>
      </c>
      <c r="L39" s="1141">
        <f t="shared" ref="L39" si="20">K39</f>
        <v>0</v>
      </c>
      <c r="M39" s="1140"/>
      <c r="N39" s="649"/>
    </row>
    <row r="40" spans="2:22" ht="13.15" customHeight="1" x14ac:dyDescent="0.2">
      <c r="B40" s="647"/>
      <c r="C40" s="656"/>
      <c r="D40" s="524" t="s">
        <v>497</v>
      </c>
      <c r="E40" s="524"/>
      <c r="F40" s="1224">
        <v>0</v>
      </c>
      <c r="G40" s="1224">
        <v>0</v>
      </c>
      <c r="H40" s="1224">
        <f>G40</f>
        <v>0</v>
      </c>
      <c r="I40" s="1224">
        <f t="shared" ref="I40" si="21">H40</f>
        <v>0</v>
      </c>
      <c r="J40" s="1224">
        <f t="shared" ref="J40" si="22">I40</f>
        <v>0</v>
      </c>
      <c r="K40" s="1224">
        <f t="shared" ref="K40" si="23">J40</f>
        <v>0</v>
      </c>
      <c r="L40" s="1141">
        <f t="shared" ref="L40" si="24">K40</f>
        <v>0</v>
      </c>
      <c r="M40" s="1140"/>
      <c r="N40" s="649"/>
    </row>
    <row r="41" spans="2:22" ht="13.15" customHeight="1" x14ac:dyDescent="0.2">
      <c r="B41" s="647"/>
      <c r="C41" s="656"/>
      <c r="D41" s="524" t="s">
        <v>557</v>
      </c>
      <c r="E41" s="524"/>
      <c r="F41" s="1224">
        <v>0</v>
      </c>
      <c r="G41" s="1224">
        <v>0</v>
      </c>
      <c r="H41" s="1224">
        <f>G41</f>
        <v>0</v>
      </c>
      <c r="I41" s="1224">
        <f t="shared" ref="I41:L41" si="25">H41</f>
        <v>0</v>
      </c>
      <c r="J41" s="1224">
        <f t="shared" si="25"/>
        <v>0</v>
      </c>
      <c r="K41" s="1224">
        <f t="shared" si="25"/>
        <v>0</v>
      </c>
      <c r="L41" s="1141">
        <f t="shared" si="25"/>
        <v>0</v>
      </c>
      <c r="M41" s="1140"/>
      <c r="N41" s="649"/>
    </row>
    <row r="42" spans="2:22" ht="13.15" customHeight="1" x14ac:dyDescent="0.2">
      <c r="B42" s="647"/>
      <c r="C42" s="656"/>
      <c r="D42" s="1134"/>
      <c r="E42" s="524"/>
      <c r="F42" s="1226">
        <f t="shared" ref="F42" si="26">SUM(F38:F41)</f>
        <v>100000</v>
      </c>
      <c r="G42" s="1226">
        <f t="shared" ref="G42:L42" si="27">SUM(G38:G41)</f>
        <v>100000</v>
      </c>
      <c r="H42" s="1226">
        <f t="shared" si="27"/>
        <v>100000</v>
      </c>
      <c r="I42" s="1226">
        <f t="shared" si="27"/>
        <v>100000</v>
      </c>
      <c r="J42" s="1226">
        <f t="shared" si="27"/>
        <v>100000</v>
      </c>
      <c r="K42" s="1226">
        <f t="shared" si="27"/>
        <v>100000</v>
      </c>
      <c r="L42" s="1168">
        <f t="shared" si="27"/>
        <v>100000</v>
      </c>
      <c r="M42" s="1142"/>
      <c r="N42" s="649"/>
    </row>
    <row r="43" spans="2:22" ht="13.15" customHeight="1" x14ac:dyDescent="0.2">
      <c r="B43" s="647"/>
      <c r="C43" s="656"/>
      <c r="D43" s="524" t="s">
        <v>558</v>
      </c>
      <c r="E43" s="524"/>
      <c r="F43" s="1227"/>
      <c r="G43" s="1227"/>
      <c r="H43" s="1227"/>
      <c r="I43" s="1227"/>
      <c r="J43" s="1227"/>
      <c r="K43" s="1227"/>
      <c r="L43" s="1140"/>
      <c r="M43" s="1140"/>
      <c r="N43" s="649"/>
    </row>
    <row r="44" spans="2:22" ht="13.15" customHeight="1" x14ac:dyDescent="0.2">
      <c r="B44" s="647"/>
      <c r="C44" s="656"/>
      <c r="D44" s="524" t="s">
        <v>234</v>
      </c>
      <c r="E44" s="524"/>
      <c r="F44" s="1224">
        <v>0</v>
      </c>
      <c r="G44" s="1224">
        <v>0</v>
      </c>
      <c r="H44" s="1224">
        <f t="shared" ref="H44:L45" si="28">G44</f>
        <v>0</v>
      </c>
      <c r="I44" s="1224">
        <f t="shared" si="28"/>
        <v>0</v>
      </c>
      <c r="J44" s="1224">
        <f t="shared" si="28"/>
        <v>0</v>
      </c>
      <c r="K44" s="1224">
        <f t="shared" si="28"/>
        <v>0</v>
      </c>
      <c r="L44" s="1141">
        <f t="shared" si="28"/>
        <v>0</v>
      </c>
      <c r="M44" s="1140"/>
      <c r="N44" s="649"/>
    </row>
    <row r="45" spans="2:22" ht="13.15" customHeight="1" x14ac:dyDescent="0.2">
      <c r="B45" s="647"/>
      <c r="C45" s="656"/>
      <c r="D45" s="524" t="s">
        <v>235</v>
      </c>
      <c r="E45" s="524"/>
      <c r="F45" s="1224">
        <v>0</v>
      </c>
      <c r="G45" s="1224">
        <v>0</v>
      </c>
      <c r="H45" s="1224">
        <f t="shared" si="28"/>
        <v>0</v>
      </c>
      <c r="I45" s="1224">
        <f t="shared" si="28"/>
        <v>0</v>
      </c>
      <c r="J45" s="1224">
        <f t="shared" si="28"/>
        <v>0</v>
      </c>
      <c r="K45" s="1224">
        <f t="shared" si="28"/>
        <v>0</v>
      </c>
      <c r="L45" s="1141">
        <f t="shared" si="28"/>
        <v>0</v>
      </c>
      <c r="M45" s="1140"/>
      <c r="N45" s="649"/>
    </row>
    <row r="46" spans="2:22" ht="13.15" customHeight="1" x14ac:dyDescent="0.2">
      <c r="B46" s="647"/>
      <c r="C46" s="656"/>
      <c r="D46" s="654"/>
      <c r="E46" s="524"/>
      <c r="F46" s="1226">
        <f t="shared" ref="F46" si="29">SUM(F44:F45)</f>
        <v>0</v>
      </c>
      <c r="G46" s="1226">
        <f t="shared" ref="G46:L46" si="30">SUM(G44:G45)</f>
        <v>0</v>
      </c>
      <c r="H46" s="1226">
        <f t="shared" si="30"/>
        <v>0</v>
      </c>
      <c r="I46" s="1226">
        <f t="shared" si="30"/>
        <v>0</v>
      </c>
      <c r="J46" s="1226">
        <f t="shared" si="30"/>
        <v>0</v>
      </c>
      <c r="K46" s="1226">
        <f t="shared" si="30"/>
        <v>0</v>
      </c>
      <c r="L46" s="1168">
        <f t="shared" si="30"/>
        <v>0</v>
      </c>
      <c r="M46" s="1142"/>
      <c r="N46" s="649"/>
    </row>
    <row r="47" spans="2:22" ht="13.15" customHeight="1" x14ac:dyDescent="0.2">
      <c r="B47" s="647"/>
      <c r="C47" s="656"/>
      <c r="D47" s="524" t="s">
        <v>559</v>
      </c>
      <c r="E47" s="524"/>
      <c r="F47" s="1227"/>
      <c r="G47" s="1227"/>
      <c r="H47" s="1227"/>
      <c r="I47" s="1227"/>
      <c r="J47" s="1227"/>
      <c r="K47" s="1227"/>
      <c r="L47" s="1140"/>
      <c r="M47" s="1140"/>
      <c r="N47" s="649"/>
    </row>
    <row r="48" spans="2:22" ht="13.15" customHeight="1" x14ac:dyDescent="0.2">
      <c r="B48" s="647"/>
      <c r="C48" s="656"/>
      <c r="D48" s="524" t="s">
        <v>234</v>
      </c>
      <c r="E48" s="524"/>
      <c r="F48" s="1224">
        <v>0</v>
      </c>
      <c r="G48" s="1224">
        <v>0</v>
      </c>
      <c r="H48" s="1224">
        <f>G48</f>
        <v>0</v>
      </c>
      <c r="I48" s="1224">
        <f>H48</f>
        <v>0</v>
      </c>
      <c r="J48" s="1224">
        <f t="shared" ref="J48:K54" si="31">I48</f>
        <v>0</v>
      </c>
      <c r="K48" s="1224">
        <f t="shared" si="31"/>
        <v>0</v>
      </c>
      <c r="L48" s="1141">
        <f t="shared" ref="L48:L54" si="32">K48</f>
        <v>0</v>
      </c>
      <c r="M48" s="1140"/>
      <c r="N48" s="649"/>
    </row>
    <row r="49" spans="2:15" ht="13.15" customHeight="1" x14ac:dyDescent="0.2">
      <c r="B49" s="647"/>
      <c r="C49" s="656"/>
      <c r="D49" s="524" t="s">
        <v>237</v>
      </c>
      <c r="E49" s="524"/>
      <c r="F49" s="1224">
        <v>0</v>
      </c>
      <c r="G49" s="1224">
        <v>0</v>
      </c>
      <c r="H49" s="1224">
        <f t="shared" ref="H49:H54" si="33">G49</f>
        <v>0</v>
      </c>
      <c r="I49" s="1224">
        <f t="shared" ref="I49:I54" si="34">H49</f>
        <v>0</v>
      </c>
      <c r="J49" s="1224">
        <f t="shared" si="31"/>
        <v>0</v>
      </c>
      <c r="K49" s="1224">
        <f t="shared" si="31"/>
        <v>0</v>
      </c>
      <c r="L49" s="1141">
        <f t="shared" si="32"/>
        <v>0</v>
      </c>
      <c r="M49" s="1140"/>
      <c r="N49" s="649"/>
    </row>
    <row r="50" spans="2:15" ht="13.15" customHeight="1" x14ac:dyDescent="0.2">
      <c r="B50" s="647"/>
      <c r="C50" s="656"/>
      <c r="D50" s="524" t="s">
        <v>238</v>
      </c>
      <c r="E50" s="524"/>
      <c r="F50" s="1224">
        <v>0</v>
      </c>
      <c r="G50" s="1224">
        <v>0</v>
      </c>
      <c r="H50" s="1224">
        <f t="shared" si="33"/>
        <v>0</v>
      </c>
      <c r="I50" s="1224">
        <f t="shared" si="34"/>
        <v>0</v>
      </c>
      <c r="J50" s="1224">
        <f t="shared" si="31"/>
        <v>0</v>
      </c>
      <c r="K50" s="1224">
        <f t="shared" si="31"/>
        <v>0</v>
      </c>
      <c r="L50" s="1141">
        <f t="shared" si="32"/>
        <v>0</v>
      </c>
      <c r="M50" s="1140"/>
      <c r="N50" s="649"/>
      <c r="O50" s="650"/>
    </row>
    <row r="51" spans="2:15" ht="13.15" customHeight="1" x14ac:dyDescent="0.2">
      <c r="B51" s="647"/>
      <c r="C51" s="656"/>
      <c r="D51" s="524" t="s">
        <v>239</v>
      </c>
      <c r="E51" s="524"/>
      <c r="F51" s="1224">
        <v>0</v>
      </c>
      <c r="G51" s="1224">
        <v>0</v>
      </c>
      <c r="H51" s="1224">
        <f t="shared" si="33"/>
        <v>0</v>
      </c>
      <c r="I51" s="1224">
        <f>H51</f>
        <v>0</v>
      </c>
      <c r="J51" s="1224">
        <f t="shared" si="31"/>
        <v>0</v>
      </c>
      <c r="K51" s="1224">
        <f t="shared" si="31"/>
        <v>0</v>
      </c>
      <c r="L51" s="1141">
        <f t="shared" si="32"/>
        <v>0</v>
      </c>
      <c r="M51" s="1140"/>
      <c r="N51" s="649"/>
      <c r="O51" s="650"/>
    </row>
    <row r="52" spans="2:15" ht="13.15" customHeight="1" x14ac:dyDescent="0.2">
      <c r="B52" s="647"/>
      <c r="C52" s="656"/>
      <c r="D52" s="524" t="s">
        <v>240</v>
      </c>
      <c r="E52" s="524"/>
      <c r="F52" s="1224">
        <v>0</v>
      </c>
      <c r="G52" s="1224">
        <v>0</v>
      </c>
      <c r="H52" s="1224">
        <f t="shared" si="33"/>
        <v>0</v>
      </c>
      <c r="I52" s="1224">
        <f t="shared" si="34"/>
        <v>0</v>
      </c>
      <c r="J52" s="1224">
        <f t="shared" si="31"/>
        <v>0</v>
      </c>
      <c r="K52" s="1224">
        <f t="shared" si="31"/>
        <v>0</v>
      </c>
      <c r="L52" s="1141">
        <f t="shared" si="32"/>
        <v>0</v>
      </c>
      <c r="M52" s="1140"/>
      <c r="N52" s="649"/>
      <c r="O52" s="650"/>
    </row>
    <row r="53" spans="2:15" ht="13.15" customHeight="1" x14ac:dyDescent="0.2">
      <c r="B53" s="647"/>
      <c r="C53" s="656"/>
      <c r="D53" s="524" t="s">
        <v>241</v>
      </c>
      <c r="E53" s="524"/>
      <c r="F53" s="1224">
        <v>0</v>
      </c>
      <c r="G53" s="1224">
        <v>0</v>
      </c>
      <c r="H53" s="1224">
        <f t="shared" si="33"/>
        <v>0</v>
      </c>
      <c r="I53" s="1224">
        <f t="shared" si="34"/>
        <v>0</v>
      </c>
      <c r="J53" s="1224">
        <f t="shared" si="31"/>
        <v>0</v>
      </c>
      <c r="K53" s="1224">
        <f t="shared" si="31"/>
        <v>0</v>
      </c>
      <c r="L53" s="1141">
        <f t="shared" si="32"/>
        <v>0</v>
      </c>
      <c r="M53" s="1140"/>
      <c r="N53" s="649"/>
      <c r="O53" s="650"/>
    </row>
    <row r="54" spans="2:15" ht="13.15" customHeight="1" x14ac:dyDescent="0.2">
      <c r="B54" s="647"/>
      <c r="C54" s="656"/>
      <c r="D54" s="524" t="s">
        <v>242</v>
      </c>
      <c r="E54" s="524"/>
      <c r="F54" s="1224">
        <v>0</v>
      </c>
      <c r="G54" s="1224">
        <v>0</v>
      </c>
      <c r="H54" s="1224">
        <f t="shared" si="33"/>
        <v>0</v>
      </c>
      <c r="I54" s="1224">
        <f t="shared" si="34"/>
        <v>0</v>
      </c>
      <c r="J54" s="1224">
        <f t="shared" si="31"/>
        <v>0</v>
      </c>
      <c r="K54" s="1224">
        <f t="shared" si="31"/>
        <v>0</v>
      </c>
      <c r="L54" s="1141">
        <f t="shared" si="32"/>
        <v>0</v>
      </c>
      <c r="M54" s="1140"/>
      <c r="N54" s="649"/>
      <c r="O54" s="650"/>
    </row>
    <row r="55" spans="2:15" ht="13.15" customHeight="1" x14ac:dyDescent="0.2">
      <c r="B55" s="647"/>
      <c r="C55" s="656"/>
      <c r="D55" s="654"/>
      <c r="E55" s="524"/>
      <c r="F55" s="1226">
        <f t="shared" ref="F55" si="35">SUM(F48:F54)</f>
        <v>0</v>
      </c>
      <c r="G55" s="1226">
        <f t="shared" ref="G55:L55" si="36">SUM(G48:G54)</f>
        <v>0</v>
      </c>
      <c r="H55" s="1226">
        <f t="shared" si="36"/>
        <v>0</v>
      </c>
      <c r="I55" s="1226">
        <f t="shared" si="36"/>
        <v>0</v>
      </c>
      <c r="J55" s="1226">
        <f t="shared" si="36"/>
        <v>0</v>
      </c>
      <c r="K55" s="1226">
        <f t="shared" si="36"/>
        <v>0</v>
      </c>
      <c r="L55" s="1168">
        <f t="shared" si="36"/>
        <v>0</v>
      </c>
      <c r="M55" s="1142"/>
      <c r="N55" s="649"/>
      <c r="O55" s="650"/>
    </row>
    <row r="56" spans="2:15" ht="13.15" customHeight="1" x14ac:dyDescent="0.2">
      <c r="B56" s="647"/>
      <c r="C56" s="656"/>
      <c r="D56" s="524"/>
      <c r="E56" s="524"/>
      <c r="F56" s="1221"/>
      <c r="G56" s="1221"/>
      <c r="H56" s="1221"/>
      <c r="I56" s="1221"/>
      <c r="J56" s="1221"/>
      <c r="K56" s="1221"/>
      <c r="L56" s="1136"/>
      <c r="M56" s="1136"/>
      <c r="N56" s="649"/>
      <c r="O56" s="650"/>
    </row>
    <row r="57" spans="2:15" ht="13.15" customHeight="1" x14ac:dyDescent="0.2">
      <c r="B57" s="647"/>
      <c r="C57" s="656"/>
      <c r="D57" s="717" t="s">
        <v>243</v>
      </c>
      <c r="E57" s="524"/>
      <c r="F57" s="1229">
        <f t="shared" ref="F57" si="37">F36+F42+F46+F55</f>
        <v>0</v>
      </c>
      <c r="G57" s="1229">
        <f t="shared" ref="G57:L57" si="38">G36+G42+G46+G55</f>
        <v>-5000</v>
      </c>
      <c r="H57" s="1229">
        <f t="shared" si="38"/>
        <v>201684.61916666673</v>
      </c>
      <c r="I57" s="1229">
        <f t="shared" si="38"/>
        <v>406849.95416666672</v>
      </c>
      <c r="J57" s="1229">
        <f t="shared" si="38"/>
        <v>608238.58916666661</v>
      </c>
      <c r="K57" s="1229">
        <f t="shared" si="38"/>
        <v>805799.32416666672</v>
      </c>
      <c r="L57" s="1167">
        <f t="shared" si="38"/>
        <v>999314.5591666667</v>
      </c>
      <c r="M57" s="1142"/>
      <c r="N57" s="649"/>
      <c r="O57" s="650"/>
    </row>
    <row r="58" spans="2:15" ht="13.15" customHeight="1" x14ac:dyDescent="0.2">
      <c r="B58" s="647"/>
      <c r="C58" s="1144"/>
      <c r="D58" s="1157"/>
      <c r="E58" s="1145"/>
      <c r="F58" s="1158"/>
      <c r="G58" s="1158"/>
      <c r="H58" s="1158"/>
      <c r="I58" s="1158"/>
      <c r="J58" s="1158"/>
      <c r="K58" s="1158"/>
      <c r="L58" s="1159"/>
      <c r="M58" s="1159"/>
      <c r="N58" s="649"/>
      <c r="O58" s="650"/>
    </row>
    <row r="59" spans="2:15" ht="13.15" customHeight="1" x14ac:dyDescent="0.2">
      <c r="B59" s="647"/>
      <c r="C59" s="645"/>
      <c r="D59" s="1104"/>
      <c r="E59" s="645"/>
      <c r="F59" s="645"/>
      <c r="G59" s="645"/>
      <c r="H59" s="1160"/>
      <c r="I59" s="1160"/>
      <c r="J59" s="1160"/>
      <c r="K59" s="1160"/>
      <c r="L59" s="1160"/>
      <c r="M59" s="1160"/>
      <c r="N59" s="649"/>
      <c r="O59" s="650"/>
    </row>
    <row r="60" spans="2:15" ht="13.15" customHeight="1" x14ac:dyDescent="0.25">
      <c r="B60" s="1161"/>
      <c r="C60" s="1162"/>
      <c r="D60" s="1163"/>
      <c r="E60" s="1162"/>
      <c r="F60" s="1162"/>
      <c r="G60" s="1162"/>
      <c r="H60" s="1164"/>
      <c r="I60" s="1164"/>
      <c r="J60" s="1164"/>
      <c r="K60" s="1164"/>
      <c r="L60" s="1164"/>
      <c r="M60" s="1165"/>
      <c r="N60" s="1166"/>
      <c r="O60" s="650"/>
    </row>
    <row r="61" spans="2:15" ht="13.15" customHeight="1" x14ac:dyDescent="0.2"/>
    <row r="62" spans="2:15" ht="13.15" customHeight="1" x14ac:dyDescent="0.2"/>
    <row r="63" spans="2:15" ht="13.15" customHeight="1" x14ac:dyDescent="0.2"/>
    <row r="64" spans="2:15"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sheetData>
  <sheetProtection algorithmName="SHA-512" hashValue="J/YCXGlxD5N/z5HxP4+Ah+1FiyJ9BS5YS+djx4ZAgKeOumaWA1OZy693BXmOoubfhdH+M1WZAjHwHyqAxegBGg==" saltValue="CfrcA05sOA7O1yn+2AfpEg==" spinCount="100000" sheet="1" objects="1" scenarios="1"/>
  <pageMargins left="0.70866141732283472" right="0.70866141732283472" top="0.74803149606299213" bottom="0.74803149606299213" header="0.31496062992125984" footer="0.31496062992125984"/>
  <pageSetup paperSize="9" scale="63" orientation="landscape" r:id="rId1"/>
  <headerFooter>
    <oddHeader>&amp;L&amp;"Arial,Vet"&amp;F&amp;R&amp;"Arial,Vet"&amp;A</oddHeader>
    <oddFooter>&amp;L&amp;"Arial,Vet"keizer / goedhart&amp;C&amp;"Arial,Vet"pagina &amp;P&amp;R&amp;"Arial,Vet"&amp;D</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5"/>
  <sheetViews>
    <sheetView zoomScale="85" zoomScaleNormal="85" workbookViewId="0">
      <selection activeCell="B2" sqref="B2"/>
    </sheetView>
  </sheetViews>
  <sheetFormatPr defaultColWidth="9.140625" defaultRowHeight="12.75" x14ac:dyDescent="0.2"/>
  <cols>
    <col min="1" max="1" width="3.7109375" style="260" customWidth="1"/>
    <col min="2" max="3" width="2.7109375" style="260" customWidth="1"/>
    <col min="4" max="4" width="40.7109375" style="260" customWidth="1"/>
    <col min="5" max="5" width="2.7109375" style="261" customWidth="1"/>
    <col min="6" max="11" width="13.85546875" style="261" customWidth="1"/>
    <col min="12" max="12" width="2.7109375" style="261" customWidth="1"/>
    <col min="13" max="13" width="2.7109375" style="260" customWidth="1"/>
    <col min="14" max="14" width="2.7109375" style="262" customWidth="1"/>
    <col min="15" max="15" width="2.7109375" style="260" customWidth="1"/>
    <col min="16" max="16" width="2.5703125" style="260" customWidth="1"/>
    <col min="17" max="21" width="10.7109375" style="260" customWidth="1"/>
    <col min="22" max="22" width="2.7109375" style="260" customWidth="1"/>
    <col min="23" max="16384" width="9.140625" style="260"/>
  </cols>
  <sheetData>
    <row r="2" spans="2:14" x14ac:dyDescent="0.2">
      <c r="B2" s="9" t="s">
        <v>44</v>
      </c>
      <c r="C2" s="10"/>
      <c r="D2" s="10"/>
      <c r="E2" s="11"/>
      <c r="F2" s="11"/>
      <c r="G2" s="11"/>
      <c r="H2" s="11"/>
      <c r="I2" s="11"/>
      <c r="J2" s="11"/>
      <c r="K2" s="11"/>
      <c r="L2" s="11"/>
      <c r="M2" s="12"/>
    </row>
    <row r="3" spans="2:14" x14ac:dyDescent="0.2">
      <c r="B3" s="18"/>
      <c r="C3" s="20"/>
      <c r="D3" s="20"/>
      <c r="E3" s="21"/>
      <c r="F3" s="21"/>
      <c r="G3" s="21"/>
      <c r="H3" s="21"/>
      <c r="I3" s="21"/>
      <c r="J3" s="21"/>
      <c r="K3" s="21"/>
      <c r="L3" s="21"/>
      <c r="M3" s="22"/>
    </row>
    <row r="4" spans="2:14" ht="18.75" x14ac:dyDescent="0.3">
      <c r="B4" s="263"/>
      <c r="C4" s="365" t="s">
        <v>244</v>
      </c>
      <c r="D4" s="20"/>
      <c r="E4" s="21"/>
      <c r="F4" s="265"/>
      <c r="G4" s="265"/>
      <c r="H4" s="21"/>
      <c r="I4" s="21"/>
      <c r="J4" s="21"/>
      <c r="K4" s="21"/>
      <c r="L4" s="21"/>
      <c r="M4" s="22"/>
    </row>
    <row r="5" spans="2:14" s="268" customFormat="1" ht="18.75" x14ac:dyDescent="0.3">
      <c r="B5" s="263"/>
      <c r="C5" s="199" t="str">
        <f>+geg!G9</f>
        <v>De Speciale school</v>
      </c>
      <c r="D5" s="186"/>
      <c r="E5" s="264"/>
      <c r="F5" s="265"/>
      <c r="G5" s="265"/>
      <c r="H5" s="264"/>
      <c r="I5" s="264"/>
      <c r="J5" s="264"/>
      <c r="K5" s="264"/>
      <c r="L5" s="264"/>
      <c r="M5" s="266"/>
      <c r="N5" s="267"/>
    </row>
    <row r="6" spans="2:14" ht="13.7" customHeight="1" x14ac:dyDescent="0.2">
      <c r="B6" s="254"/>
      <c r="C6" s="269"/>
      <c r="D6" s="20"/>
      <c r="E6" s="21"/>
      <c r="F6" s="21"/>
      <c r="G6" s="21"/>
      <c r="H6" s="21"/>
      <c r="I6" s="21"/>
      <c r="J6" s="21"/>
      <c r="K6" s="21"/>
      <c r="L6" s="21"/>
      <c r="M6" s="22"/>
    </row>
    <row r="7" spans="2:14" ht="13.7" customHeight="1" x14ac:dyDescent="0.2">
      <c r="B7" s="254"/>
      <c r="C7" s="269"/>
      <c r="D7" s="20"/>
      <c r="E7" s="21"/>
      <c r="F7" s="21"/>
      <c r="G7" s="21"/>
      <c r="H7" s="21"/>
      <c r="I7" s="21"/>
      <c r="J7" s="21"/>
      <c r="K7" s="21"/>
      <c r="L7" s="21"/>
      <c r="M7" s="22"/>
    </row>
    <row r="8" spans="2:14" ht="13.7" customHeight="1" x14ac:dyDescent="0.2">
      <c r="B8" s="227"/>
      <c r="C8" s="198"/>
      <c r="D8" s="269"/>
      <c r="E8" s="188"/>
      <c r="F8" s="1112">
        <f>+tab!D4</f>
        <v>2018</v>
      </c>
      <c r="G8" s="1112">
        <f>+tab!E4</f>
        <v>2019</v>
      </c>
      <c r="H8" s="1112">
        <f>+tab!F4</f>
        <v>2020</v>
      </c>
      <c r="I8" s="1112">
        <f>+tab!G4</f>
        <v>2021</v>
      </c>
      <c r="J8" s="1112">
        <f>+tab!H4</f>
        <v>2022</v>
      </c>
      <c r="K8" s="1112">
        <f>+tab!I4</f>
        <v>2023</v>
      </c>
      <c r="L8" s="188"/>
      <c r="M8" s="22"/>
    </row>
    <row r="9" spans="2:14" ht="13.7" customHeight="1" x14ac:dyDescent="0.2">
      <c r="B9" s="227"/>
      <c r="C9" s="198"/>
      <c r="D9" s="245"/>
      <c r="E9" s="188"/>
      <c r="F9" s="188"/>
      <c r="G9" s="188"/>
      <c r="H9" s="188"/>
      <c r="I9" s="188"/>
      <c r="J9" s="188"/>
      <c r="K9" s="188"/>
      <c r="L9" s="188"/>
      <c r="M9" s="22"/>
    </row>
    <row r="10" spans="2:14" ht="13.7" customHeight="1" x14ac:dyDescent="0.2">
      <c r="B10" s="18"/>
      <c r="C10" s="23"/>
      <c r="D10" s="24"/>
      <c r="E10" s="25"/>
      <c r="F10" s="25"/>
      <c r="G10" s="25"/>
      <c r="H10" s="25"/>
      <c r="I10" s="25"/>
      <c r="J10" s="25"/>
      <c r="K10" s="25"/>
      <c r="L10" s="270"/>
      <c r="M10" s="22"/>
    </row>
    <row r="11" spans="2:14" s="273" customFormat="1" ht="13.7" customHeight="1" x14ac:dyDescent="0.2">
      <c r="B11" s="227"/>
      <c r="C11" s="27"/>
      <c r="D11" s="557" t="s">
        <v>245</v>
      </c>
      <c r="E11" s="30"/>
      <c r="F11" s="1076">
        <f>bal!F22</f>
        <v>0</v>
      </c>
      <c r="G11" s="1076">
        <f>bal!G22</f>
        <v>-75000</v>
      </c>
      <c r="H11" s="1076">
        <f>bal!H22</f>
        <v>136684.61916666673</v>
      </c>
      <c r="I11" s="1076">
        <f>bal!I22</f>
        <v>346849.95416666672</v>
      </c>
      <c r="J11" s="1076">
        <f>bal!J22</f>
        <v>553238.58916666661</v>
      </c>
      <c r="K11" s="1076">
        <f>bal!K22</f>
        <v>755799.32416666672</v>
      </c>
      <c r="L11" s="271"/>
      <c r="M11" s="229"/>
      <c r="N11" s="272"/>
    </row>
    <row r="12" spans="2:14" ht="13.7" customHeight="1" x14ac:dyDescent="0.2">
      <c r="B12" s="18"/>
      <c r="C12" s="36"/>
      <c r="D12" s="196"/>
      <c r="E12" s="129"/>
      <c r="F12" s="1234"/>
      <c r="G12" s="1234"/>
      <c r="H12" s="1234"/>
      <c r="I12" s="1234"/>
      <c r="J12" s="1234"/>
      <c r="K12" s="1234"/>
      <c r="L12" s="253"/>
      <c r="M12" s="22"/>
    </row>
    <row r="13" spans="2:14" ht="13.7" customHeight="1" x14ac:dyDescent="0.2">
      <c r="B13" s="18"/>
      <c r="C13" s="20"/>
      <c r="D13" s="20"/>
      <c r="E13" s="21"/>
      <c r="F13" s="1235"/>
      <c r="G13" s="1235"/>
      <c r="H13" s="1235"/>
      <c r="I13" s="1235"/>
      <c r="J13" s="1235"/>
      <c r="K13" s="1235"/>
      <c r="L13" s="21"/>
      <c r="M13" s="22"/>
    </row>
    <row r="14" spans="2:14" ht="13.7" customHeight="1" x14ac:dyDescent="0.2">
      <c r="B14" s="18"/>
      <c r="C14" s="23"/>
      <c r="D14" s="24"/>
      <c r="E14" s="25"/>
      <c r="F14" s="1236"/>
      <c r="G14" s="1236"/>
      <c r="H14" s="1236"/>
      <c r="I14" s="1236"/>
      <c r="J14" s="1236"/>
      <c r="K14" s="1236"/>
      <c r="L14" s="270"/>
      <c r="M14" s="22"/>
    </row>
    <row r="15" spans="2:14" ht="13.7" customHeight="1" x14ac:dyDescent="0.2">
      <c r="B15" s="18"/>
      <c r="C15" s="31"/>
      <c r="D15" s="557" t="s">
        <v>246</v>
      </c>
      <c r="E15" s="32"/>
      <c r="F15" s="1237"/>
      <c r="G15" s="1237"/>
      <c r="H15" s="1237"/>
      <c r="I15" s="1237"/>
      <c r="J15" s="1237"/>
      <c r="K15" s="1237"/>
      <c r="L15" s="157"/>
      <c r="M15" s="22"/>
    </row>
    <row r="16" spans="2:14" ht="13.7" customHeight="1" x14ac:dyDescent="0.2">
      <c r="B16" s="18"/>
      <c r="C16" s="31"/>
      <c r="D16" s="29"/>
      <c r="E16" s="32"/>
      <c r="F16" s="1237"/>
      <c r="G16" s="1237"/>
      <c r="H16" s="1237"/>
      <c r="I16" s="1237"/>
      <c r="J16" s="1237"/>
      <c r="K16" s="1237"/>
      <c r="L16" s="157"/>
      <c r="M16" s="22"/>
    </row>
    <row r="17" spans="2:14" ht="13.7" customHeight="1" x14ac:dyDescent="0.2">
      <c r="B17" s="18"/>
      <c r="C17" s="31"/>
      <c r="D17" s="3" t="s">
        <v>218</v>
      </c>
      <c r="E17" s="32"/>
      <c r="F17" s="1199">
        <f>begr!F40</f>
        <v>-5000</v>
      </c>
      <c r="G17" s="1199">
        <f>begr!G40</f>
        <v>206684.61916666673</v>
      </c>
      <c r="H17" s="1199">
        <f>begr!H40</f>
        <v>205165.33499999996</v>
      </c>
      <c r="I17" s="1199">
        <f>begr!I40</f>
        <v>201388.63499999995</v>
      </c>
      <c r="J17" s="1199">
        <f>begr!J40</f>
        <v>197560.73499999999</v>
      </c>
      <c r="K17" s="1199">
        <f>begr!K40</f>
        <v>193515.23499999999</v>
      </c>
      <c r="L17" s="157"/>
      <c r="M17" s="22"/>
      <c r="N17" s="260"/>
    </row>
    <row r="18" spans="2:14" ht="13.7" customHeight="1" x14ac:dyDescent="0.2">
      <c r="B18" s="18"/>
      <c r="C18" s="31"/>
      <c r="D18" s="3"/>
      <c r="E18" s="32"/>
      <c r="F18" s="1237"/>
      <c r="G18" s="1237"/>
      <c r="H18" s="1237"/>
      <c r="I18" s="1237"/>
      <c r="J18" s="1237"/>
      <c r="K18" s="1237"/>
      <c r="L18" s="157"/>
      <c r="M18" s="22"/>
      <c r="N18" s="260"/>
    </row>
    <row r="19" spans="2:14" ht="13.7" customHeight="1" x14ac:dyDescent="0.2">
      <c r="B19" s="18"/>
      <c r="C19" s="31"/>
      <c r="D19" s="3" t="s">
        <v>196</v>
      </c>
      <c r="E19" s="32"/>
      <c r="F19" s="1074">
        <f>act!F40</f>
        <v>5000</v>
      </c>
      <c r="G19" s="1074">
        <f>act!G40</f>
        <v>5000</v>
      </c>
      <c r="H19" s="1074">
        <f>act!H40</f>
        <v>5000</v>
      </c>
      <c r="I19" s="1074">
        <f>act!I40</f>
        <v>5000</v>
      </c>
      <c r="J19" s="1074">
        <f>act!J40</f>
        <v>5000</v>
      </c>
      <c r="K19" s="1074">
        <f>act!K40</f>
        <v>5000</v>
      </c>
      <c r="L19" s="157"/>
      <c r="M19" s="22"/>
      <c r="N19" s="260"/>
    </row>
    <row r="20" spans="2:14" ht="13.7" customHeight="1" x14ac:dyDescent="0.2">
      <c r="B20" s="18"/>
      <c r="C20" s="31"/>
      <c r="D20" s="3"/>
      <c r="E20" s="32"/>
      <c r="F20" s="1237"/>
      <c r="G20" s="1237"/>
      <c r="H20" s="1237"/>
      <c r="I20" s="1237"/>
      <c r="J20" s="1237"/>
      <c r="K20" s="1237"/>
      <c r="L20" s="157"/>
      <c r="M20" s="22"/>
      <c r="N20" s="260"/>
    </row>
    <row r="21" spans="2:14" ht="13.7" customHeight="1" x14ac:dyDescent="0.2">
      <c r="B21" s="18"/>
      <c r="C21" s="31"/>
      <c r="D21" s="224" t="s">
        <v>247</v>
      </c>
      <c r="E21" s="32"/>
      <c r="F21" s="1237"/>
      <c r="G21" s="1237"/>
      <c r="H21" s="1237"/>
      <c r="I21" s="1237"/>
      <c r="J21" s="1237"/>
      <c r="K21" s="1237"/>
      <c r="L21" s="157"/>
      <c r="M21" s="22"/>
      <c r="N21" s="260"/>
    </row>
    <row r="22" spans="2:14" ht="13.7" customHeight="1" x14ac:dyDescent="0.2">
      <c r="B22" s="18"/>
      <c r="C22" s="31"/>
      <c r="D22" s="3" t="s">
        <v>248</v>
      </c>
      <c r="E22" s="32"/>
      <c r="F22" s="1074">
        <f>+bal!F19-bal!G19</f>
        <v>0</v>
      </c>
      <c r="G22" s="1074">
        <f>+bal!G19-bal!H19</f>
        <v>0</v>
      </c>
      <c r="H22" s="1074">
        <f>+bal!H19-bal!I19</f>
        <v>0</v>
      </c>
      <c r="I22" s="1074">
        <f>+bal!I19-bal!J19</f>
        <v>0</v>
      </c>
      <c r="J22" s="1074">
        <f>+bal!J19-bal!K19</f>
        <v>0</v>
      </c>
      <c r="K22" s="1074">
        <f>+bal!K19-bal!L19</f>
        <v>0</v>
      </c>
      <c r="L22" s="157"/>
      <c r="M22" s="22"/>
      <c r="N22" s="260"/>
    </row>
    <row r="23" spans="2:14" ht="13.7" customHeight="1" x14ac:dyDescent="0.2">
      <c r="B23" s="18"/>
      <c r="C23" s="31"/>
      <c r="D23" s="3" t="s">
        <v>249</v>
      </c>
      <c r="E23" s="32"/>
      <c r="F23" s="1074">
        <f>+bal!F20-bal!G20</f>
        <v>0</v>
      </c>
      <c r="G23" s="1074">
        <f>+bal!G20-bal!H20</f>
        <v>0</v>
      </c>
      <c r="H23" s="1074">
        <f>+bal!H20-bal!I20</f>
        <v>0</v>
      </c>
      <c r="I23" s="1074">
        <f>+bal!I20-bal!J20</f>
        <v>0</v>
      </c>
      <c r="J23" s="1074">
        <f>+bal!J20-bal!K20</f>
        <v>0</v>
      </c>
      <c r="K23" s="1074">
        <f>+bal!K20-bal!L20</f>
        <v>0</v>
      </c>
      <c r="L23" s="157"/>
      <c r="M23" s="22"/>
      <c r="N23" s="260"/>
    </row>
    <row r="24" spans="2:14" ht="13.7" customHeight="1" x14ac:dyDescent="0.2">
      <c r="B24" s="18"/>
      <c r="C24" s="31"/>
      <c r="D24" s="3" t="s">
        <v>250</v>
      </c>
      <c r="E24" s="32"/>
      <c r="F24" s="1074">
        <f>+bal!F21-bal!G21</f>
        <v>0</v>
      </c>
      <c r="G24" s="1074">
        <f>+bal!G21-bal!H21</f>
        <v>0</v>
      </c>
      <c r="H24" s="1074">
        <f>+bal!H21-bal!I21</f>
        <v>0</v>
      </c>
      <c r="I24" s="1074">
        <f>+bal!I21-bal!J21</f>
        <v>0</v>
      </c>
      <c r="J24" s="1074">
        <f>+bal!J21-bal!K21</f>
        <v>0</v>
      </c>
      <c r="K24" s="1074">
        <f>+bal!K21-bal!L21</f>
        <v>0</v>
      </c>
      <c r="L24" s="157"/>
      <c r="M24" s="22"/>
      <c r="N24" s="260"/>
    </row>
    <row r="25" spans="2:14" ht="13.7" customHeight="1" x14ac:dyDescent="0.2">
      <c r="B25" s="18"/>
      <c r="C25" s="31"/>
      <c r="D25" s="3" t="s">
        <v>251</v>
      </c>
      <c r="E25" s="32"/>
      <c r="F25" s="1074">
        <f>bal!G55-bal!F55</f>
        <v>0</v>
      </c>
      <c r="G25" s="1074">
        <f>bal!H55-bal!G55</f>
        <v>0</v>
      </c>
      <c r="H25" s="1074">
        <f>bal!I55-bal!H55</f>
        <v>0</v>
      </c>
      <c r="I25" s="1074">
        <f>bal!J55-bal!I55</f>
        <v>0</v>
      </c>
      <c r="J25" s="1074">
        <f>bal!K55-bal!J55</f>
        <v>0</v>
      </c>
      <c r="K25" s="1074">
        <f>bal!L55-bal!K55</f>
        <v>0</v>
      </c>
      <c r="L25" s="157"/>
      <c r="M25" s="22"/>
      <c r="N25" s="260"/>
    </row>
    <row r="26" spans="2:14" ht="13.7" customHeight="1" x14ac:dyDescent="0.2">
      <c r="B26" s="18"/>
      <c r="C26" s="31"/>
      <c r="D26" s="3"/>
      <c r="E26" s="32"/>
      <c r="F26" s="1238">
        <f>SUM(F22:F25)</f>
        <v>0</v>
      </c>
      <c r="G26" s="1238">
        <f>SUM(G22:G25)</f>
        <v>0</v>
      </c>
      <c r="H26" s="1238">
        <f t="shared" ref="H26:J26" si="0">SUM(H22:H25)</f>
        <v>0</v>
      </c>
      <c r="I26" s="1238">
        <f t="shared" si="0"/>
        <v>0</v>
      </c>
      <c r="J26" s="1238">
        <f t="shared" si="0"/>
        <v>0</v>
      </c>
      <c r="K26" s="1238">
        <f t="shared" ref="K26" si="1">SUM(K22:K25)</f>
        <v>0</v>
      </c>
      <c r="L26" s="157"/>
      <c r="M26" s="22"/>
      <c r="N26" s="260"/>
    </row>
    <row r="27" spans="2:14" ht="13.7" customHeight="1" x14ac:dyDescent="0.2">
      <c r="B27" s="18"/>
      <c r="C27" s="31"/>
      <c r="D27" s="274"/>
      <c r="E27" s="32"/>
      <c r="F27" s="1237"/>
      <c r="G27" s="1237"/>
      <c r="H27" s="1237"/>
      <c r="I27" s="1237"/>
      <c r="J27" s="1237"/>
      <c r="K27" s="1237"/>
      <c r="L27" s="157"/>
      <c r="M27" s="22"/>
      <c r="N27" s="260"/>
    </row>
    <row r="28" spans="2:14" ht="13.7" customHeight="1" x14ac:dyDescent="0.2">
      <c r="B28" s="18"/>
      <c r="C28" s="31"/>
      <c r="D28" s="3" t="s">
        <v>252</v>
      </c>
      <c r="E28" s="32"/>
      <c r="F28" s="1074">
        <f>+bal!G42-bal!F42</f>
        <v>0</v>
      </c>
      <c r="G28" s="1074">
        <f>+bal!H42-bal!G42</f>
        <v>0</v>
      </c>
      <c r="H28" s="1074">
        <f>+bal!I42-bal!H42</f>
        <v>0</v>
      </c>
      <c r="I28" s="1074">
        <f>+bal!J42-bal!I42</f>
        <v>0</v>
      </c>
      <c r="J28" s="1074">
        <f>+bal!K42-bal!J42</f>
        <v>0</v>
      </c>
      <c r="K28" s="1074">
        <f>+bal!L42-bal!K42</f>
        <v>0</v>
      </c>
      <c r="L28" s="157"/>
      <c r="M28" s="22"/>
      <c r="N28" s="260"/>
    </row>
    <row r="29" spans="2:14" ht="13.7" customHeight="1" x14ac:dyDescent="0.2">
      <c r="B29" s="18"/>
      <c r="C29" s="31"/>
      <c r="D29" s="3"/>
      <c r="E29" s="32"/>
      <c r="F29" s="1237"/>
      <c r="G29" s="1237"/>
      <c r="H29" s="1237"/>
      <c r="I29" s="1237"/>
      <c r="J29" s="1237"/>
      <c r="K29" s="1237"/>
      <c r="L29" s="157"/>
      <c r="M29" s="22"/>
      <c r="N29" s="260"/>
    </row>
    <row r="30" spans="2:14" ht="13.7" customHeight="1" x14ac:dyDescent="0.2">
      <c r="B30" s="18"/>
      <c r="C30" s="31"/>
      <c r="D30" s="557" t="s">
        <v>149</v>
      </c>
      <c r="E30" s="32"/>
      <c r="F30" s="1076">
        <f>F17+F19+F26+F28</f>
        <v>0</v>
      </c>
      <c r="G30" s="1076">
        <f>G17+G19+G26+G28</f>
        <v>211684.61916666673</v>
      </c>
      <c r="H30" s="1076">
        <f t="shared" ref="H30:J30" si="2">H17+H19+H26+H28</f>
        <v>210165.33499999996</v>
      </c>
      <c r="I30" s="1076">
        <f t="shared" si="2"/>
        <v>206388.63499999995</v>
      </c>
      <c r="J30" s="1076">
        <f t="shared" si="2"/>
        <v>202560.73499999999</v>
      </c>
      <c r="K30" s="1076">
        <f t="shared" ref="K30" si="3">K17+K19+K26+K28</f>
        <v>198515.23499999999</v>
      </c>
      <c r="L30" s="157"/>
      <c r="M30" s="22"/>
      <c r="N30" s="260"/>
    </row>
    <row r="31" spans="2:14" ht="13.7" customHeight="1" x14ac:dyDescent="0.2">
      <c r="B31" s="18"/>
      <c r="C31" s="31"/>
      <c r="D31" s="3"/>
      <c r="E31" s="32"/>
      <c r="F31" s="1237"/>
      <c r="G31" s="1237"/>
      <c r="H31" s="1237"/>
      <c r="I31" s="1237"/>
      <c r="J31" s="1237"/>
      <c r="K31" s="1237"/>
      <c r="L31" s="157"/>
      <c r="M31" s="22"/>
      <c r="N31" s="260"/>
    </row>
    <row r="32" spans="2:14" ht="13.7" customHeight="1" x14ac:dyDescent="0.2">
      <c r="B32" s="18"/>
      <c r="C32" s="20"/>
      <c r="D32" s="20"/>
      <c r="E32" s="21"/>
      <c r="F32" s="1235"/>
      <c r="G32" s="1235"/>
      <c r="H32" s="1235"/>
      <c r="I32" s="1235"/>
      <c r="J32" s="1235"/>
      <c r="K32" s="1235"/>
      <c r="L32" s="21"/>
      <c r="M32" s="22"/>
      <c r="N32" s="260"/>
    </row>
    <row r="33" spans="2:14" ht="13.7" customHeight="1" x14ac:dyDescent="0.2">
      <c r="B33" s="18"/>
      <c r="C33" s="31"/>
      <c r="D33" s="3"/>
      <c r="E33" s="32"/>
      <c r="F33" s="1237"/>
      <c r="G33" s="1237"/>
      <c r="H33" s="1237"/>
      <c r="I33" s="1237"/>
      <c r="J33" s="1237"/>
      <c r="K33" s="1237"/>
      <c r="L33" s="157"/>
      <c r="M33" s="22"/>
      <c r="N33" s="260"/>
    </row>
    <row r="34" spans="2:14" ht="13.7" customHeight="1" x14ac:dyDescent="0.2">
      <c r="B34" s="18"/>
      <c r="C34" s="31"/>
      <c r="D34" s="557" t="s">
        <v>253</v>
      </c>
      <c r="E34" s="32"/>
      <c r="F34" s="1237"/>
      <c r="G34" s="1237"/>
      <c r="H34" s="1237"/>
      <c r="I34" s="1237"/>
      <c r="J34" s="1237"/>
      <c r="K34" s="1237"/>
      <c r="L34" s="157"/>
      <c r="M34" s="22"/>
      <c r="N34" s="260"/>
    </row>
    <row r="35" spans="2:14" ht="13.7" customHeight="1" x14ac:dyDescent="0.2">
      <c r="B35" s="18"/>
      <c r="C35" s="31"/>
      <c r="D35" s="29"/>
      <c r="E35" s="32"/>
      <c r="F35" s="1237"/>
      <c r="G35" s="1237"/>
      <c r="H35" s="1237"/>
      <c r="I35" s="1237"/>
      <c r="J35" s="1237"/>
      <c r="K35" s="1237"/>
      <c r="L35" s="157"/>
      <c r="M35" s="22"/>
      <c r="N35" s="260"/>
    </row>
    <row r="36" spans="2:14" ht="13.7" customHeight="1" x14ac:dyDescent="0.2">
      <c r="B36" s="18"/>
      <c r="C36" s="31"/>
      <c r="D36" s="3" t="s">
        <v>254</v>
      </c>
      <c r="E36" s="32"/>
      <c r="F36" s="1074">
        <f>+bal!G14-bal!F14</f>
        <v>0</v>
      </c>
      <c r="G36" s="1074">
        <f>+bal!H14-bal!G14</f>
        <v>0</v>
      </c>
      <c r="H36" s="1074">
        <f>+bal!I14-bal!H14</f>
        <v>0</v>
      </c>
      <c r="I36" s="1074">
        <f>+bal!J14-bal!I14</f>
        <v>0</v>
      </c>
      <c r="J36" s="1074">
        <f>+bal!K14-bal!J14</f>
        <v>0</v>
      </c>
      <c r="K36" s="1074">
        <f>+bal!L14-bal!K14</f>
        <v>0</v>
      </c>
      <c r="L36" s="157"/>
      <c r="M36" s="22"/>
      <c r="N36" s="260"/>
    </row>
    <row r="37" spans="2:14" ht="13.7" customHeight="1" x14ac:dyDescent="0.2">
      <c r="B37" s="18"/>
      <c r="C37" s="31"/>
      <c r="D37" s="3" t="s">
        <v>255</v>
      </c>
      <c r="E37" s="32"/>
      <c r="F37" s="1074">
        <f>act!F29</f>
        <v>75000</v>
      </c>
      <c r="G37" s="1074">
        <f>act!G29</f>
        <v>0</v>
      </c>
      <c r="H37" s="1074">
        <f>act!H29</f>
        <v>0</v>
      </c>
      <c r="I37" s="1074">
        <f>act!I29</f>
        <v>0</v>
      </c>
      <c r="J37" s="1074">
        <f>act!J29</f>
        <v>0</v>
      </c>
      <c r="K37" s="1074">
        <f>act!K29</f>
        <v>0</v>
      </c>
      <c r="L37" s="157"/>
      <c r="M37" s="22"/>
      <c r="N37" s="260"/>
    </row>
    <row r="38" spans="2:14" ht="13.7" customHeight="1" x14ac:dyDescent="0.2">
      <c r="B38" s="18"/>
      <c r="C38" s="31"/>
      <c r="D38" s="3" t="s">
        <v>256</v>
      </c>
      <c r="E38" s="32"/>
      <c r="F38" s="1074">
        <f>+bal!G16-bal!F16</f>
        <v>0</v>
      </c>
      <c r="G38" s="1074">
        <f>+bal!H16-bal!G16</f>
        <v>0</v>
      </c>
      <c r="H38" s="1074">
        <f>+bal!I16-bal!H16</f>
        <v>0</v>
      </c>
      <c r="I38" s="1074">
        <f>+bal!J16-bal!I16</f>
        <v>0</v>
      </c>
      <c r="J38" s="1074">
        <f>+bal!K16-bal!J16</f>
        <v>0</v>
      </c>
      <c r="K38" s="1074">
        <f>+bal!L16-bal!K16</f>
        <v>0</v>
      </c>
      <c r="L38" s="157"/>
      <c r="M38" s="22"/>
      <c r="N38" s="260"/>
    </row>
    <row r="39" spans="2:14" ht="13.7" customHeight="1" x14ac:dyDescent="0.2">
      <c r="B39" s="18"/>
      <c r="C39" s="31"/>
      <c r="D39" s="3"/>
      <c r="E39" s="32"/>
      <c r="F39" s="1237"/>
      <c r="G39" s="1237"/>
      <c r="H39" s="1237"/>
      <c r="I39" s="1237"/>
      <c r="J39" s="1237"/>
      <c r="K39" s="1237"/>
      <c r="L39" s="157"/>
      <c r="M39" s="22"/>
      <c r="N39" s="260"/>
    </row>
    <row r="40" spans="2:14" ht="13.7" customHeight="1" x14ac:dyDescent="0.2">
      <c r="B40" s="18"/>
      <c r="C40" s="31"/>
      <c r="D40" s="557" t="s">
        <v>149</v>
      </c>
      <c r="E40" s="32"/>
      <c r="F40" s="1239">
        <f t="shared" ref="F40" si="4">SUM(F36:F38)</f>
        <v>75000</v>
      </c>
      <c r="G40" s="1239">
        <f t="shared" ref="G40:J40" si="5">SUM(G36:G38)</f>
        <v>0</v>
      </c>
      <c r="H40" s="1239">
        <f t="shared" si="5"/>
        <v>0</v>
      </c>
      <c r="I40" s="1239">
        <f t="shared" si="5"/>
        <v>0</v>
      </c>
      <c r="J40" s="1239">
        <f t="shared" si="5"/>
        <v>0</v>
      </c>
      <c r="K40" s="1239">
        <f t="shared" ref="K40" si="6">SUM(K36:K38)</f>
        <v>0</v>
      </c>
      <c r="L40" s="157"/>
      <c r="M40" s="22"/>
      <c r="N40" s="260"/>
    </row>
    <row r="41" spans="2:14" ht="13.7" customHeight="1" x14ac:dyDescent="0.2">
      <c r="B41" s="18"/>
      <c r="C41" s="31"/>
      <c r="D41" s="3"/>
      <c r="E41" s="32"/>
      <c r="F41" s="1237"/>
      <c r="G41" s="1237"/>
      <c r="H41" s="1237"/>
      <c r="I41" s="1237"/>
      <c r="J41" s="1237"/>
      <c r="K41" s="1237"/>
      <c r="L41" s="157"/>
      <c r="M41" s="22"/>
      <c r="N41" s="260"/>
    </row>
    <row r="42" spans="2:14" ht="13.7" customHeight="1" x14ac:dyDescent="0.2">
      <c r="B42" s="18"/>
      <c r="C42" s="20"/>
      <c r="D42" s="20"/>
      <c r="E42" s="21"/>
      <c r="F42" s="1235"/>
      <c r="G42" s="1235"/>
      <c r="H42" s="1235"/>
      <c r="I42" s="1235"/>
      <c r="J42" s="1235"/>
      <c r="K42" s="1235"/>
      <c r="L42" s="21"/>
      <c r="M42" s="22"/>
      <c r="N42" s="260"/>
    </row>
    <row r="43" spans="2:14" ht="13.7" customHeight="1" x14ac:dyDescent="0.2">
      <c r="B43" s="18"/>
      <c r="C43" s="31"/>
      <c r="D43" s="3"/>
      <c r="E43" s="32"/>
      <c r="F43" s="1237"/>
      <c r="G43" s="1237"/>
      <c r="H43" s="1237"/>
      <c r="I43" s="1237"/>
      <c r="J43" s="1237"/>
      <c r="K43" s="1237"/>
      <c r="L43" s="157"/>
      <c r="M43" s="22"/>
      <c r="N43" s="260"/>
    </row>
    <row r="44" spans="2:14" ht="13.7" customHeight="1" x14ac:dyDescent="0.2">
      <c r="B44" s="18"/>
      <c r="C44" s="31"/>
      <c r="D44" s="557" t="s">
        <v>257</v>
      </c>
      <c r="E44" s="32"/>
      <c r="F44" s="1076">
        <f>+bal!G46-bal!F46</f>
        <v>0</v>
      </c>
      <c r="G44" s="1076">
        <f>+bal!H46-bal!G46</f>
        <v>0</v>
      </c>
      <c r="H44" s="1076">
        <f>+bal!I46-bal!H46</f>
        <v>0</v>
      </c>
      <c r="I44" s="1076">
        <f>+bal!J46-bal!I46</f>
        <v>0</v>
      </c>
      <c r="J44" s="1076">
        <f>+bal!K46-bal!J46</f>
        <v>0</v>
      </c>
      <c r="K44" s="1076">
        <f>+bal!L46-bal!K46</f>
        <v>0</v>
      </c>
      <c r="L44" s="157"/>
      <c r="M44" s="22"/>
      <c r="N44" s="260"/>
    </row>
    <row r="45" spans="2:14" ht="13.7" customHeight="1" x14ac:dyDescent="0.2">
      <c r="B45" s="18"/>
      <c r="C45" s="31"/>
      <c r="D45" s="29"/>
      <c r="E45" s="32"/>
      <c r="F45" s="1237"/>
      <c r="G45" s="1237"/>
      <c r="H45" s="1237"/>
      <c r="I45" s="1237"/>
      <c r="J45" s="1237"/>
      <c r="K45" s="1237"/>
      <c r="L45" s="157"/>
      <c r="M45" s="22"/>
      <c r="N45" s="260"/>
    </row>
    <row r="46" spans="2:14" ht="13.7" customHeight="1" x14ac:dyDescent="0.2">
      <c r="B46" s="18"/>
      <c r="C46" s="20"/>
      <c r="D46" s="20"/>
      <c r="E46" s="21"/>
      <c r="F46" s="1235"/>
      <c r="G46" s="1235"/>
      <c r="H46" s="1235"/>
      <c r="I46" s="1235"/>
      <c r="J46" s="1235"/>
      <c r="K46" s="1235"/>
      <c r="L46" s="21"/>
      <c r="M46" s="22"/>
      <c r="N46" s="260"/>
    </row>
    <row r="47" spans="2:14" ht="13.7" customHeight="1" x14ac:dyDescent="0.2">
      <c r="B47" s="18"/>
      <c r="C47" s="31"/>
      <c r="D47" s="3"/>
      <c r="E47" s="32"/>
      <c r="F47" s="1237"/>
      <c r="G47" s="1237"/>
      <c r="H47" s="1237"/>
      <c r="I47" s="1237"/>
      <c r="J47" s="1237"/>
      <c r="K47" s="1237"/>
      <c r="L47" s="157"/>
      <c r="M47" s="22"/>
      <c r="N47" s="260"/>
    </row>
    <row r="48" spans="2:14" ht="13.7" customHeight="1" x14ac:dyDescent="0.2">
      <c r="B48" s="18"/>
      <c r="C48" s="31"/>
      <c r="D48" s="717" t="s">
        <v>258</v>
      </c>
      <c r="E48" s="32"/>
      <c r="F48" s="1076">
        <f t="shared" ref="F48" si="7">ROUND((F30-F40+F44),0)</f>
        <v>-75000</v>
      </c>
      <c r="G48" s="1076">
        <f t="shared" ref="G48:J48" si="8">ROUND((G30-G40+G44),0)</f>
        <v>211685</v>
      </c>
      <c r="H48" s="1076">
        <f t="shared" si="8"/>
        <v>210165</v>
      </c>
      <c r="I48" s="1076">
        <f t="shared" si="8"/>
        <v>206389</v>
      </c>
      <c r="J48" s="1076">
        <f t="shared" si="8"/>
        <v>202561</v>
      </c>
      <c r="K48" s="1076">
        <f t="shared" ref="K48" si="9">ROUND((K30-K40+K44),0)</f>
        <v>198515</v>
      </c>
      <c r="L48" s="157"/>
      <c r="M48" s="22"/>
      <c r="N48" s="260"/>
    </row>
    <row r="49" spans="2:14" ht="13.7" customHeight="1" x14ac:dyDescent="0.2">
      <c r="B49" s="18"/>
      <c r="C49" s="31"/>
      <c r="D49" s="210" t="s">
        <v>259</v>
      </c>
      <c r="E49" s="32"/>
      <c r="F49" s="1240">
        <f>+bal!G22-bal!F22</f>
        <v>-75000</v>
      </c>
      <c r="G49" s="1240">
        <f>+bal!H22-bal!G22</f>
        <v>211684.61916666673</v>
      </c>
      <c r="H49" s="1240">
        <f>+bal!I22-bal!H22</f>
        <v>210165.33499999999</v>
      </c>
      <c r="I49" s="1240">
        <f>+bal!J22-bal!I22</f>
        <v>206388.63499999989</v>
      </c>
      <c r="J49" s="1240">
        <f>+bal!K22-bal!J22</f>
        <v>202560.7350000001</v>
      </c>
      <c r="K49" s="1240">
        <f>+bal!L22-bal!K22</f>
        <v>198515.23499999999</v>
      </c>
      <c r="L49" s="157"/>
      <c r="M49" s="22"/>
    </row>
    <row r="50" spans="2:14" ht="13.7" customHeight="1" x14ac:dyDescent="0.2">
      <c r="B50" s="18"/>
      <c r="C50" s="31"/>
      <c r="D50" s="3"/>
      <c r="E50" s="32"/>
      <c r="F50" s="1237"/>
      <c r="G50" s="1237"/>
      <c r="H50" s="1237"/>
      <c r="I50" s="1237"/>
      <c r="J50" s="1237"/>
      <c r="K50" s="1237"/>
      <c r="L50" s="157"/>
      <c r="M50" s="22"/>
    </row>
    <row r="51" spans="2:14" s="273" customFormat="1" ht="13.7" customHeight="1" x14ac:dyDescent="0.2">
      <c r="B51" s="227"/>
      <c r="C51" s="27"/>
      <c r="D51" s="557" t="s">
        <v>260</v>
      </c>
      <c r="E51" s="30"/>
      <c r="F51" s="1075">
        <f>F11+F48</f>
        <v>-75000</v>
      </c>
      <c r="G51" s="1075">
        <f>G11+G48</f>
        <v>136685</v>
      </c>
      <c r="H51" s="1075">
        <f t="shared" ref="H51:J51" si="10">H11+H48</f>
        <v>346849.61916666676</v>
      </c>
      <c r="I51" s="1075">
        <f t="shared" si="10"/>
        <v>553238.95416666672</v>
      </c>
      <c r="J51" s="1075">
        <f t="shared" si="10"/>
        <v>755799.58916666661</v>
      </c>
      <c r="K51" s="1075">
        <f t="shared" ref="K51" si="11">K11+K48</f>
        <v>954314.32416666672</v>
      </c>
      <c r="L51" s="271"/>
      <c r="M51" s="229"/>
      <c r="N51" s="272"/>
    </row>
    <row r="52" spans="2:14" s="273" customFormat="1" ht="13.7" customHeight="1" x14ac:dyDescent="0.2">
      <c r="B52" s="227"/>
      <c r="C52" s="27"/>
      <c r="D52" s="224" t="s">
        <v>261</v>
      </c>
      <c r="E52" s="30"/>
      <c r="F52" s="1174">
        <f>IF(bal!G55=0,0,bal!G23/bal!G55)</f>
        <v>0</v>
      </c>
      <c r="G52" s="1174" t="e">
        <f>ken!#REF!</f>
        <v>#REF!</v>
      </c>
      <c r="H52" s="1174">
        <f>ken!F14</f>
        <v>0</v>
      </c>
      <c r="I52" s="1174">
        <f>ken!G14</f>
        <v>0</v>
      </c>
      <c r="J52" s="1174">
        <f>ken!H14</f>
        <v>0</v>
      </c>
      <c r="K52" s="1174">
        <f>ken!I14</f>
        <v>0</v>
      </c>
      <c r="L52" s="271"/>
      <c r="M52" s="229"/>
      <c r="N52" s="272"/>
    </row>
    <row r="53" spans="2:14" ht="13.7" customHeight="1" x14ac:dyDescent="0.2">
      <c r="B53" s="18"/>
      <c r="C53" s="36"/>
      <c r="D53" s="196"/>
      <c r="E53" s="129"/>
      <c r="F53" s="275"/>
      <c r="G53" s="275"/>
      <c r="H53" s="275"/>
      <c r="I53" s="275"/>
      <c r="J53" s="275"/>
      <c r="K53" s="275"/>
      <c r="L53" s="253"/>
      <c r="M53" s="22"/>
    </row>
    <row r="54" spans="2:14" ht="13.7" customHeight="1" x14ac:dyDescent="0.2">
      <c r="B54" s="18"/>
      <c r="C54" s="20"/>
      <c r="D54" s="20"/>
      <c r="E54" s="21"/>
      <c r="F54" s="165"/>
      <c r="G54" s="165"/>
      <c r="H54" s="165"/>
      <c r="I54" s="165"/>
      <c r="J54" s="165"/>
      <c r="K54" s="165"/>
      <c r="L54" s="21"/>
      <c r="M54" s="22"/>
    </row>
    <row r="55" spans="2:14" ht="13.7" customHeight="1" x14ac:dyDescent="0.25">
      <c r="B55" s="39"/>
      <c r="C55" s="40"/>
      <c r="D55" s="40"/>
      <c r="E55" s="41"/>
      <c r="F55" s="144"/>
      <c r="G55" s="144"/>
      <c r="H55" s="144"/>
      <c r="I55" s="144"/>
      <c r="J55" s="144"/>
      <c r="K55" s="144"/>
      <c r="L55" s="1103"/>
      <c r="M55" s="43"/>
    </row>
  </sheetData>
  <sheetProtection algorithmName="SHA-512" hashValue="F7GTLMLaArPTOkCTkmwvXt1zWBbcSEKiKcIyGgetk/FX45imK7hJxoicbiPQykEAfSE2Buynhwte3+wt7LlCsQ==" saltValue="Qt4eo/oDxIU8xOxDfOL0MA==" spinCount="100000" sheet="1" objects="1" scenarios="1"/>
  <pageMargins left="0.70866141732283472" right="0.70866141732283472" top="0.74803149606299213" bottom="0.74803149606299213" header="0.31496062992125984" footer="0.31496062992125984"/>
  <pageSetup paperSize="9" scale="64" orientation="portrait" r:id="rId1"/>
  <headerFooter>
    <oddHeader>&amp;L&amp;"Arial,Vet"&amp;F&amp;R&amp;"Arial,Vet"&amp;A</oddHeader>
    <oddFooter>&amp;L&amp;"Arial,Vet"keizer / goedhart&amp;C&amp;"Arial,Vet"pagina &amp;P&amp;R&amp;"Arial,Vet"&amp;D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49"/>
  <sheetViews>
    <sheetView zoomScale="85" zoomScaleNormal="85" workbookViewId="0">
      <selection activeCell="B2" sqref="B2"/>
    </sheetView>
  </sheetViews>
  <sheetFormatPr defaultColWidth="9.140625" defaultRowHeight="12.75" x14ac:dyDescent="0.2"/>
  <cols>
    <col min="1" max="1" width="3.7109375" style="34" customWidth="1"/>
    <col min="2" max="3" width="2.7109375" style="34" customWidth="1"/>
    <col min="4" max="4" width="45.7109375" style="151" customWidth="1"/>
    <col min="5" max="5" width="2.7109375" style="34" customWidth="1"/>
    <col min="6" max="9" width="13.7109375" style="148" customWidth="1"/>
    <col min="10" max="10" width="2.7109375" style="76" customWidth="1"/>
    <col min="11" max="11" width="2.7109375" style="34" customWidth="1"/>
    <col min="12" max="13" width="14.7109375" style="34" customWidth="1"/>
    <col min="14" max="16384" width="9.140625" style="34"/>
  </cols>
  <sheetData>
    <row r="2" spans="2:10" x14ac:dyDescent="0.2">
      <c r="B2" s="9"/>
      <c r="C2" s="10"/>
      <c r="D2" s="276"/>
      <c r="E2" s="10"/>
      <c r="F2" s="161"/>
      <c r="G2" s="161"/>
      <c r="H2" s="161"/>
      <c r="I2" s="161"/>
      <c r="J2" s="12"/>
    </row>
    <row r="3" spans="2:10" x14ac:dyDescent="0.2">
      <c r="B3" s="18"/>
      <c r="C3" s="20"/>
      <c r="D3" s="277"/>
      <c r="E3" s="20"/>
      <c r="F3" s="165"/>
      <c r="G3" s="165"/>
      <c r="H3" s="165"/>
      <c r="I3" s="165"/>
      <c r="J3" s="22"/>
    </row>
    <row r="4" spans="2:10" s="185" customFormat="1" ht="18.75" x14ac:dyDescent="0.3">
      <c r="B4" s="182"/>
      <c r="C4" s="363" t="s">
        <v>262</v>
      </c>
      <c r="D4" s="1175"/>
      <c r="E4" s="17"/>
      <c r="F4" s="1176"/>
      <c r="G4" s="1176"/>
      <c r="H4" s="1176"/>
      <c r="I4" s="1176"/>
      <c r="J4" s="184"/>
    </row>
    <row r="5" spans="2:10" s="185" customFormat="1" ht="18.75" x14ac:dyDescent="0.3">
      <c r="B5" s="182"/>
      <c r="C5" s="96" t="str">
        <f>+geg!G9</f>
        <v>De Speciale school</v>
      </c>
      <c r="D5" s="1175"/>
      <c r="E5" s="17"/>
      <c r="F5" s="1176"/>
      <c r="G5" s="1176"/>
      <c r="H5" s="1176"/>
      <c r="I5" s="1176"/>
      <c r="J5" s="184"/>
    </row>
    <row r="6" spans="2:10" x14ac:dyDescent="0.2">
      <c r="B6" s="18"/>
      <c r="C6" s="20"/>
      <c r="D6" s="277"/>
      <c r="E6" s="20"/>
      <c r="F6" s="165"/>
      <c r="G6" s="165"/>
      <c r="H6" s="165"/>
      <c r="I6" s="165"/>
      <c r="J6" s="22"/>
    </row>
    <row r="7" spans="2:10" ht="13.15" customHeight="1" x14ac:dyDescent="0.2">
      <c r="B7" s="18"/>
      <c r="C7" s="20"/>
      <c r="D7" s="277"/>
      <c r="E7" s="20"/>
      <c r="F7" s="1112">
        <f>+tab!F4</f>
        <v>2020</v>
      </c>
      <c r="G7" s="1112">
        <f>+tab!G4</f>
        <v>2021</v>
      </c>
      <c r="H7" s="1112">
        <f>+tab!H4</f>
        <v>2022</v>
      </c>
      <c r="I7" s="1112">
        <f>+tab!I4</f>
        <v>2023</v>
      </c>
      <c r="J7" s="22"/>
    </row>
    <row r="8" spans="2:10" ht="13.15" customHeight="1" x14ac:dyDescent="0.2">
      <c r="B8" s="18"/>
      <c r="C8" s="20"/>
      <c r="D8" s="277"/>
      <c r="E8" s="20"/>
      <c r="F8" s="188"/>
      <c r="G8" s="188"/>
      <c r="H8" s="188"/>
      <c r="I8" s="188"/>
      <c r="J8" s="22"/>
    </row>
    <row r="9" spans="2:10" ht="13.15" customHeight="1" x14ac:dyDescent="0.2">
      <c r="B9" s="18"/>
      <c r="C9" s="23"/>
      <c r="D9" s="100"/>
      <c r="E9" s="24"/>
      <c r="F9" s="283"/>
      <c r="G9" s="283"/>
      <c r="H9" s="283"/>
      <c r="I9" s="283"/>
      <c r="J9" s="22"/>
    </row>
    <row r="10" spans="2:10" ht="13.15" customHeight="1" x14ac:dyDescent="0.2">
      <c r="B10" s="18"/>
      <c r="C10" s="31"/>
      <c r="D10" s="1178" t="s">
        <v>276</v>
      </c>
      <c r="E10" s="3"/>
      <c r="F10" s="736">
        <f>F7</f>
        <v>2020</v>
      </c>
      <c r="G10" s="736">
        <f>G7</f>
        <v>2021</v>
      </c>
      <c r="H10" s="736">
        <f>H7</f>
        <v>2022</v>
      </c>
      <c r="I10" s="736">
        <f>I7</f>
        <v>2023</v>
      </c>
      <c r="J10" s="22"/>
    </row>
    <row r="11" spans="2:10" ht="13.15" hidden="1" customHeight="1" x14ac:dyDescent="0.2">
      <c r="B11" s="18"/>
      <c r="C11" s="31"/>
      <c r="D11" s="284" t="s">
        <v>498</v>
      </c>
      <c r="E11" s="3"/>
      <c r="F11" s="1181">
        <f>IF(begr!H19=0,0,bal!I25/(begr!H19+begr!H33))</f>
        <v>0.96273667737792701</v>
      </c>
      <c r="G11" s="1181">
        <f>IF(begr!I19=0,0,bal!J25/(begr!I19+begr!I33))</f>
        <v>1.4325308003531136</v>
      </c>
      <c r="H11" s="1181">
        <f>IF(begr!J19=0,0,bal!K25/(begr!J19+begr!J33))</f>
        <v>1.8889619819749008</v>
      </c>
      <c r="I11" s="1181">
        <f>IF(begr!K19=0,0,bal!L25/(begr!K19+begr!K33))</f>
        <v>2.3317089094042944</v>
      </c>
      <c r="J11" s="22"/>
    </row>
    <row r="12" spans="2:10" ht="13.15" customHeight="1" x14ac:dyDescent="0.2">
      <c r="B12" s="18"/>
      <c r="C12" s="31"/>
      <c r="D12" s="284" t="s">
        <v>501</v>
      </c>
      <c r="E12" s="3"/>
      <c r="F12" s="1181">
        <f>IF(bal!H25=0,0,bal!H36/bal!H25)</f>
        <v>0.50417636995232296</v>
      </c>
      <c r="G12" s="1181">
        <f>IF(bal!I25=0,0,bal!I36/bal!I25)</f>
        <v>0.75420914030867792</v>
      </c>
      <c r="H12" s="1181">
        <f>IF(bal!J25=0,0,bal!J36/bal!J25)</f>
        <v>0.83559083264182965</v>
      </c>
      <c r="I12" s="1181">
        <f>IF(bal!K25=0,0,bal!K36/bal!K25)</f>
        <v>0.87589962289504653</v>
      </c>
      <c r="J12" s="22"/>
    </row>
    <row r="13" spans="2:10" ht="13.15" customHeight="1" x14ac:dyDescent="0.2">
      <c r="B13" s="18"/>
      <c r="C13" s="31"/>
      <c r="D13" s="284" t="s">
        <v>502</v>
      </c>
      <c r="E13" s="3"/>
      <c r="F13" s="1181">
        <f>IF(bal!H25=0,0,(bal!H36+bal!H42)/bal!H25)</f>
        <v>1</v>
      </c>
      <c r="G13" s="1181">
        <f>IF(bal!I25=0,0,(bal!I36+bal!I42)/bal!I25)</f>
        <v>1</v>
      </c>
      <c r="H13" s="1181">
        <f>IF(bal!J25=0,0,(bal!J36+bal!J42)/bal!J25)</f>
        <v>1</v>
      </c>
      <c r="I13" s="1181">
        <f>IF(bal!K25=0,0,(bal!K36+bal!K42)/bal!K25)</f>
        <v>1</v>
      </c>
      <c r="J13" s="22"/>
    </row>
    <row r="14" spans="2:10" ht="13.15" customHeight="1" x14ac:dyDescent="0.2">
      <c r="B14" s="18"/>
      <c r="C14" s="31"/>
      <c r="D14" s="284" t="s">
        <v>503</v>
      </c>
      <c r="E14" s="3"/>
      <c r="F14" s="1181">
        <f>IF(bal!H55=0,0,bal!H23/bal!H55)</f>
        <v>0</v>
      </c>
      <c r="G14" s="1181">
        <f>IF(bal!I55=0,0,bal!I23/bal!I55)</f>
        <v>0</v>
      </c>
      <c r="H14" s="1181">
        <f>IF(bal!J55=0,0,bal!J23/bal!J55)</f>
        <v>0</v>
      </c>
      <c r="I14" s="1181">
        <f>IF(bal!K55=0,0,bal!K23/bal!K55)</f>
        <v>0</v>
      </c>
      <c r="J14" s="22"/>
    </row>
    <row r="15" spans="2:10" ht="13.15" customHeight="1" x14ac:dyDescent="0.2">
      <c r="B15" s="18"/>
      <c r="C15" s="31"/>
      <c r="D15" s="284" t="s">
        <v>576</v>
      </c>
      <c r="E15" s="3"/>
      <c r="F15" s="1181">
        <f>IF(begr!H14=0,0,(bal!H36-bal!H17)/begr!H14)</f>
        <v>8.6807502386797422E-2</v>
      </c>
      <c r="G15" s="1181">
        <f>IF(begr!I14=0,0,(bal!I36-bal!I17)/begr!I14)</f>
        <v>0.58138396462807662</v>
      </c>
      <c r="H15" s="1181">
        <f>IF(begr!J14=0,0,(bal!J36-bal!J17)/begr!J14)</f>
        <v>1.062485954037228</v>
      </c>
      <c r="I15" s="1181">
        <f>IF(begr!K14=0,0,(bal!K36-bal!K17)/begr!K14)</f>
        <v>1.5301819761496152</v>
      </c>
      <c r="J15" s="22"/>
    </row>
    <row r="16" spans="2:10" ht="13.15" customHeight="1" x14ac:dyDescent="0.2">
      <c r="B16" s="18"/>
      <c r="C16" s="31"/>
      <c r="D16" s="284" t="s">
        <v>577</v>
      </c>
      <c r="E16" s="3"/>
      <c r="F16" s="1181">
        <f>bal!H36/(begr!H19+begr!H33)</f>
        <v>0.24061822151970441</v>
      </c>
      <c r="G16" s="1181">
        <f>bal!I36/(begr!I19+begr!I33)</f>
        <v>0.72269668228867001</v>
      </c>
      <c r="H16" s="1181">
        <f>bal!J36/(begr!J19+begr!J33)</f>
        <v>1.1914174459022311</v>
      </c>
      <c r="I16" s="1181">
        <f>bal!K36/(begr!K19+begr!K33)</f>
        <v>1.6468473888575377</v>
      </c>
      <c r="J16" s="22"/>
    </row>
    <row r="17" spans="2:10" ht="13.15" customHeight="1" x14ac:dyDescent="0.2">
      <c r="B17" s="18"/>
      <c r="C17" s="31"/>
      <c r="D17" s="284" t="s">
        <v>504</v>
      </c>
      <c r="E17" s="3"/>
      <c r="F17" s="1181">
        <f>IF(begr!H19=0,0,begr!H27/begr!H19)</f>
        <v>0.48548658026913488</v>
      </c>
      <c r="G17" s="1181">
        <f>IF(begr!I19=0,0,begr!I27/begr!I19)</f>
        <v>0.47431292196345487</v>
      </c>
      <c r="H17" s="1181">
        <f>IF(begr!J19=0,0,begr!J27/begr!J19)</f>
        <v>0.46312364177266402</v>
      </c>
      <c r="I17" s="1181">
        <f>IF(begr!K19=0,0,begr!K27/begr!K19)</f>
        <v>0.45153069513091176</v>
      </c>
      <c r="J17" s="22"/>
    </row>
    <row r="18" spans="2:10" ht="13.15" customHeight="1" x14ac:dyDescent="0.2">
      <c r="B18" s="18"/>
      <c r="C18" s="31"/>
      <c r="D18" s="284"/>
      <c r="E18" s="3"/>
      <c r="F18" s="285"/>
      <c r="G18" s="285"/>
      <c r="H18" s="285"/>
      <c r="I18" s="285"/>
      <c r="J18" s="22"/>
    </row>
    <row r="19" spans="2:10" ht="13.15" customHeight="1" x14ac:dyDescent="0.2">
      <c r="B19" s="18"/>
      <c r="C19" s="269"/>
      <c r="D19" s="277"/>
      <c r="E19" s="20"/>
      <c r="F19" s="20"/>
      <c r="G19" s="20"/>
      <c r="H19" s="20"/>
      <c r="I19" s="20"/>
      <c r="J19" s="22"/>
    </row>
    <row r="20" spans="2:10" ht="13.15" customHeight="1" x14ac:dyDescent="0.2">
      <c r="B20" s="18"/>
      <c r="C20" s="31"/>
      <c r="D20" s="284"/>
      <c r="E20" s="3"/>
      <c r="F20" s="285"/>
      <c r="G20" s="285"/>
      <c r="H20" s="285"/>
      <c r="I20" s="285"/>
      <c r="J20" s="22"/>
    </row>
    <row r="21" spans="2:10" ht="13.15" customHeight="1" x14ac:dyDescent="0.2">
      <c r="B21" s="18"/>
      <c r="C21" s="31"/>
      <c r="D21" s="1178" t="s">
        <v>505</v>
      </c>
      <c r="E21" s="3"/>
      <c r="F21" s="736">
        <f>F7</f>
        <v>2020</v>
      </c>
      <c r="G21" s="736">
        <f>G7</f>
        <v>2021</v>
      </c>
      <c r="H21" s="736">
        <f>H7</f>
        <v>2022</v>
      </c>
      <c r="I21" s="736">
        <f>I7</f>
        <v>2023</v>
      </c>
      <c r="J21" s="22"/>
    </row>
    <row r="22" spans="2:10" ht="13.15" customHeight="1" x14ac:dyDescent="0.2">
      <c r="B22" s="18"/>
      <c r="C22" s="31"/>
      <c r="D22" s="284" t="s">
        <v>506</v>
      </c>
      <c r="E22" s="3"/>
      <c r="F22" s="1181">
        <f>IF($F$32=0,0,begr!H14/F$32)</f>
        <v>1</v>
      </c>
      <c r="G22" s="1181">
        <f>IF($F$32=0,0,begr!I14/G$32)</f>
        <v>1</v>
      </c>
      <c r="H22" s="1181">
        <f>IF($F$32=0,0,begr!J14/H$32)</f>
        <v>1</v>
      </c>
      <c r="I22" s="1181">
        <f>IF($F$32=0,0,begr!K14/I$32)</f>
        <v>1</v>
      </c>
      <c r="J22" s="22"/>
    </row>
    <row r="23" spans="2:10" ht="13.15" customHeight="1" x14ac:dyDescent="0.2">
      <c r="B23" s="18"/>
      <c r="C23" s="31"/>
      <c r="D23" s="284" t="s">
        <v>507</v>
      </c>
      <c r="E23" s="3"/>
      <c r="F23" s="1181">
        <f>IF($F$32=0,0,begr!H15/F$32)</f>
        <v>0</v>
      </c>
      <c r="G23" s="1181">
        <f>IF($F$32=0,0,begr!I15/G$32)</f>
        <v>0</v>
      </c>
      <c r="H23" s="1181">
        <f>IF($F$32=0,0,begr!J15/H$32)</f>
        <v>0</v>
      </c>
      <c r="I23" s="1181">
        <f>IF($F$32=0,0,begr!K15/I$32)</f>
        <v>0</v>
      </c>
      <c r="J23" s="22"/>
    </row>
    <row r="24" spans="2:10" ht="13.15" customHeight="1" x14ac:dyDescent="0.2">
      <c r="B24" s="18"/>
      <c r="C24" s="31"/>
      <c r="D24" s="284" t="s">
        <v>508</v>
      </c>
      <c r="E24" s="3"/>
      <c r="F24" s="1181">
        <f>IF($F$32=0,0,begr!H18/F$32)</f>
        <v>0</v>
      </c>
      <c r="G24" s="1181">
        <f>IF($F$32=0,0,begr!I18/G$32)</f>
        <v>0</v>
      </c>
      <c r="H24" s="1181">
        <f>IF($F$32=0,0,begr!J18/H$32)</f>
        <v>0</v>
      </c>
      <c r="I24" s="1181">
        <f>IF($F$32=0,0,begr!K18/I$32)</f>
        <v>0</v>
      </c>
      <c r="J24" s="22"/>
    </row>
    <row r="25" spans="2:10" ht="13.15" customHeight="1" x14ac:dyDescent="0.2">
      <c r="B25" s="18"/>
      <c r="C25" s="31"/>
      <c r="D25" s="284" t="s">
        <v>509</v>
      </c>
      <c r="E25" s="3"/>
      <c r="F25" s="1181">
        <f>IF($F$32=0,0,begr!H21/F$32)</f>
        <v>0.50268182595141075</v>
      </c>
      <c r="G25" s="1181">
        <f>IF($F$32=0,0,begr!I21/G$32)</f>
        <v>0.51391101823149565</v>
      </c>
      <c r="H25" s="1181">
        <f>IF($F$32=0,0,begr!J21/H$32)</f>
        <v>0.52515531351233569</v>
      </c>
      <c r="I25" s="1181">
        <f>IF($F$32=0,0,begr!K21/I$32)</f>
        <v>0.53680276359829604</v>
      </c>
      <c r="J25" s="22"/>
    </row>
    <row r="26" spans="2:10" ht="13.15" customHeight="1" x14ac:dyDescent="0.2">
      <c r="B26" s="18"/>
      <c r="C26" s="31"/>
      <c r="D26" s="284" t="s">
        <v>510</v>
      </c>
      <c r="E26" s="3"/>
      <c r="F26" s="1181">
        <f>IF(begr!$G$14=0,0,F32/begr!H$14)</f>
        <v>1</v>
      </c>
      <c r="G26" s="1181">
        <f>IF(begr!$G$14=0,0,G32/begr!I$14)</f>
        <v>1</v>
      </c>
      <c r="H26" s="1181">
        <f>IF(begr!$G$14=0,0,H32/begr!J$14)</f>
        <v>1</v>
      </c>
      <c r="I26" s="1181">
        <f>IF(begr!$G$14=0,0,I32/begr!K$14)</f>
        <v>1</v>
      </c>
      <c r="J26" s="22"/>
    </row>
    <row r="27" spans="2:10" ht="13.15" customHeight="1" x14ac:dyDescent="0.2">
      <c r="B27" s="18"/>
      <c r="C27" s="31"/>
      <c r="D27" s="284" t="s">
        <v>511</v>
      </c>
      <c r="E27" s="3"/>
      <c r="F27" s="1181">
        <f>IF(begr!$G$14=0,0,(begr!H25+begr!H34)/begr!H$14)</f>
        <v>0.51451341973086517</v>
      </c>
      <c r="G27" s="1181">
        <f>IF(begr!$G$14=0,0,(begr!I25+begr!I34)/begr!I$14)</f>
        <v>0.52568707803654513</v>
      </c>
      <c r="H27" s="1181">
        <f>IF(begr!$G$14=0,0,(begr!J25+begr!J34)/begr!J$14)</f>
        <v>0.53687635822733593</v>
      </c>
      <c r="I27" s="1181">
        <f>IF(begr!$G$14=0,0,(begr!K25+begr!K34)/begr!K$14)</f>
        <v>0.54846930486908818</v>
      </c>
      <c r="J27" s="22"/>
    </row>
    <row r="28" spans="2:10" ht="13.15" customHeight="1" x14ac:dyDescent="0.2">
      <c r="B28" s="18"/>
      <c r="C28" s="31"/>
      <c r="D28" s="284" t="s">
        <v>512</v>
      </c>
      <c r="E28" s="3"/>
      <c r="F28" s="1181">
        <f>IF(begr!$G$14=0,0,begr!H21/begr!H$14)</f>
        <v>0.50268182595141075</v>
      </c>
      <c r="G28" s="1181">
        <f>IF(begr!$G$14=0,0,begr!I21/begr!I$14)</f>
        <v>0.51391101823149565</v>
      </c>
      <c r="H28" s="1181">
        <f>IF(begr!$G$14=0,0,begr!J21/begr!J$14)</f>
        <v>0.52515531351233569</v>
      </c>
      <c r="I28" s="1181">
        <f>IF(begr!$G$14=0,0,begr!K21/begr!K$14)</f>
        <v>0.53680276359829604</v>
      </c>
      <c r="J28" s="22"/>
    </row>
    <row r="29" spans="2:10" ht="13.15" customHeight="1" x14ac:dyDescent="0.2">
      <c r="B29" s="18"/>
      <c r="C29" s="31"/>
      <c r="D29" s="284" t="s">
        <v>534</v>
      </c>
      <c r="E29" s="3"/>
      <c r="F29" s="1181">
        <f>IF(begr!$G$14=0,0,SUM(begr!H22:H24)/begr!H$14)</f>
        <v>1.1831593779454384E-2</v>
      </c>
      <c r="G29" s="1181">
        <f>IF(begr!$G$14=0,0,SUM(begr!I22:I24)/begr!I$14)</f>
        <v>1.1776059805049449E-2</v>
      </c>
      <c r="H29" s="1181">
        <f>IF(begr!$G$14=0,0,SUM(begr!J22:J24)/begr!J$14)</f>
        <v>1.1721044715000278E-2</v>
      </c>
      <c r="I29" s="1181">
        <f>IF(begr!$G$14=0,0,SUM(begr!K22:K24)/begr!K$14)</f>
        <v>1.166654127079224E-2</v>
      </c>
      <c r="J29" s="22"/>
    </row>
    <row r="30" spans="2:10" ht="13.15" customHeight="1" x14ac:dyDescent="0.2">
      <c r="B30" s="18"/>
      <c r="C30" s="31"/>
      <c r="D30" s="284" t="s">
        <v>513</v>
      </c>
      <c r="E30" s="3"/>
      <c r="F30" s="1181">
        <f>IF(F32=0,0,act!H29/ken!F32)</f>
        <v>0</v>
      </c>
      <c r="G30" s="1181">
        <f>IF(G32=0,0,act!I29/ken!G32)</f>
        <v>0</v>
      </c>
      <c r="H30" s="1181">
        <f>IF(H32=0,0,act!J29/ken!H32)</f>
        <v>0</v>
      </c>
      <c r="I30" s="1181">
        <f>IF(I32=0,0,act!K29/ken!I32)</f>
        <v>0</v>
      </c>
      <c r="J30" s="22"/>
    </row>
    <row r="31" spans="2:10" ht="13.15" customHeight="1" x14ac:dyDescent="0.2">
      <c r="B31" s="18"/>
      <c r="C31" s="31"/>
      <c r="D31" s="284"/>
      <c r="E31" s="3"/>
      <c r="F31" s="285"/>
      <c r="G31" s="285"/>
      <c r="H31" s="285"/>
      <c r="I31" s="285"/>
      <c r="J31" s="22"/>
    </row>
    <row r="32" spans="2:10" ht="13.15" customHeight="1" x14ac:dyDescent="0.2">
      <c r="B32" s="18"/>
      <c r="C32" s="31"/>
      <c r="D32" s="284" t="s">
        <v>536</v>
      </c>
      <c r="E32" s="3"/>
      <c r="F32" s="1074">
        <f>begr!H19+begr!H33</f>
        <v>422597.33499999996</v>
      </c>
      <c r="G32" s="1074">
        <f>begr!I19+begr!I33</f>
        <v>424590.23499999999</v>
      </c>
      <c r="H32" s="1074">
        <f>begr!J19+begr!J33</f>
        <v>426583.13500000001</v>
      </c>
      <c r="I32" s="1074">
        <f>begr!K19+begr!K33</f>
        <v>428576.03500000003</v>
      </c>
      <c r="J32" s="22"/>
    </row>
    <row r="33" spans="2:10" ht="13.15" customHeight="1" x14ac:dyDescent="0.2">
      <c r="B33" s="18"/>
      <c r="C33" s="31"/>
      <c r="D33" s="284" t="s">
        <v>514</v>
      </c>
      <c r="E33" s="3"/>
      <c r="F33" s="1074">
        <f>IF(geg!I49=0,0,7/12*(baten!H21+baten!H30)+5/12*(baten!I21+baten!I30))/geg!I49</f>
        <v>392.637962962963</v>
      </c>
      <c r="G33" s="1074">
        <f>IF(geg!J49=0,0,7/12*(baten!I21+baten!I30)+5/12*(baten!J21+baten!J30))/geg!J49</f>
        <v>397.56907407407408</v>
      </c>
      <c r="H33" s="1074">
        <f>IF(geg!K49=0,0,7/12*(baten!J21+baten!J30)+5/12*(baten!K21+baten!K30))/geg!K49</f>
        <v>402.50018518518522</v>
      </c>
      <c r="I33" s="1074">
        <f>IF(geg!L49=0,0,7/12*(baten!K21+baten!K30)+5/12*(baten!L21+baten!L30))/geg!L49</f>
        <v>407.43129629629635</v>
      </c>
      <c r="J33" s="22"/>
    </row>
    <row r="34" spans="2:10" ht="13.15" customHeight="1" x14ac:dyDescent="0.2">
      <c r="B34" s="18"/>
      <c r="C34" s="31"/>
      <c r="D34" s="284" t="s">
        <v>515</v>
      </c>
      <c r="E34" s="3"/>
      <c r="F34" s="1074">
        <f>IF(geg!I49=0,0,(baten!I183+baten!I198))/geg!I49</f>
        <v>0</v>
      </c>
      <c r="G34" s="1074">
        <f>IF(geg!J49=0,0,(baten!J183+baten!J198))/geg!J49</f>
        <v>0</v>
      </c>
      <c r="H34" s="1074">
        <f>IF(geg!K49=0,0,(baten!K183+baten!K198))/geg!K49</f>
        <v>0</v>
      </c>
      <c r="I34" s="1074">
        <f>IF(geg!L49=0,0,(baten!L183+baten!L198))/geg!L49</f>
        <v>0</v>
      </c>
      <c r="J34" s="22"/>
    </row>
    <row r="35" spans="2:10" ht="13.15" customHeight="1" x14ac:dyDescent="0.2">
      <c r="B35" s="18"/>
      <c r="C35" s="31"/>
      <c r="D35" s="284" t="s">
        <v>518</v>
      </c>
      <c r="E35" s="3"/>
      <c r="F35" s="1074">
        <f>IF(F63=0,0,lasten!J150/ken!F63)</f>
        <v>68760.044444444444</v>
      </c>
      <c r="G35" s="1074">
        <f>IF(G63=0,0,lasten!K150/ken!G63)</f>
        <v>70810.666666666672</v>
      </c>
      <c r="H35" s="1074">
        <f>IF(H63=0,0,lasten!L150/ken!H63)</f>
        <v>72733.866666666683</v>
      </c>
      <c r="I35" s="1074">
        <f>IF(I63=0,0,lasten!M150/ken!I63)</f>
        <v>74674.133333333346</v>
      </c>
      <c r="J35" s="22"/>
    </row>
    <row r="36" spans="2:10" ht="13.15" customHeight="1" x14ac:dyDescent="0.2">
      <c r="B36" s="18"/>
      <c r="C36" s="31"/>
      <c r="D36" s="284" t="s">
        <v>517</v>
      </c>
      <c r="E36" s="3"/>
      <c r="F36" s="1074">
        <f>7/12*(dir!R58+op!R228+obp!R128)+5/12*(dir!R85+op!R340+obp!R190)</f>
        <v>4973.6017681334142</v>
      </c>
      <c r="G36" s="1074">
        <f>7/12*(dir!R85+op!R340+obp!R190)+5/12*(dir!R112+op!R452+obp!R252)</f>
        <v>5121.9288728149495</v>
      </c>
      <c r="H36" s="1074">
        <f>7/12*(dir!R112+op!R452+obp!R252)+5/12*(dir!R139+op!R564+obp!R314)</f>
        <v>5261.0391802290551</v>
      </c>
      <c r="I36" s="1074">
        <f>7/12*(dir!R139+op!R564+obp!R314)+5/12*(dir!R166+op!R676+obp!R376)</f>
        <v>5401.3839662447272</v>
      </c>
      <c r="J36" s="22"/>
    </row>
    <row r="37" spans="2:10" ht="13.15" customHeight="1" x14ac:dyDescent="0.2">
      <c r="B37" s="18"/>
      <c r="C37" s="31"/>
      <c r="D37" s="284" t="s">
        <v>516</v>
      </c>
      <c r="E37" s="3"/>
      <c r="F37" s="1182">
        <f>7/12*(dir!P58+op!P228+obp!P128)+5/12*(dir!P85+op!P340+obp!P190)</f>
        <v>120</v>
      </c>
      <c r="G37" s="1182">
        <f>7/12*(dir!P85+op!P340+obp!P190)+5/12*(dir!P112+op!P452+obp!P252)</f>
        <v>120</v>
      </c>
      <c r="H37" s="1182">
        <f>7/12*(dir!P112+op!P452+obp!P252)+5/12*(dir!P139+op!P564+obp!P314)</f>
        <v>120</v>
      </c>
      <c r="I37" s="1182">
        <f>7/12*(dir!P139+op!P564+obp!P314)+5/12*(dir!P166+op!P676+obp!P376)</f>
        <v>120</v>
      </c>
      <c r="J37" s="22"/>
    </row>
    <row r="38" spans="2:10" ht="13.15" customHeight="1" x14ac:dyDescent="0.2">
      <c r="B38" s="18"/>
      <c r="C38" s="31"/>
      <c r="D38" s="284"/>
      <c r="E38" s="3"/>
      <c r="F38" s="285"/>
      <c r="G38" s="285"/>
      <c r="H38" s="285"/>
      <c r="I38" s="285"/>
      <c r="J38" s="22"/>
    </row>
    <row r="39" spans="2:10" ht="13.15" customHeight="1" x14ac:dyDescent="0.2">
      <c r="B39" s="18"/>
      <c r="C39" s="269"/>
      <c r="D39" s="277"/>
      <c r="E39" s="20"/>
      <c r="F39" s="20"/>
      <c r="G39" s="20"/>
      <c r="H39" s="20"/>
      <c r="I39" s="20"/>
      <c r="J39" s="22"/>
    </row>
    <row r="40" spans="2:10" ht="13.15" customHeight="1" x14ac:dyDescent="0.2">
      <c r="B40" s="18"/>
      <c r="C40" s="31"/>
      <c r="D40" s="284"/>
      <c r="E40" s="3"/>
      <c r="F40" s="285"/>
      <c r="G40" s="285"/>
      <c r="H40" s="285"/>
      <c r="I40" s="285"/>
      <c r="J40" s="22"/>
    </row>
    <row r="41" spans="2:10" ht="13.15" customHeight="1" x14ac:dyDescent="0.2">
      <c r="B41" s="18"/>
      <c r="C41" s="31"/>
      <c r="D41" s="1178" t="s">
        <v>519</v>
      </c>
      <c r="E41" s="3"/>
      <c r="F41" s="1179">
        <f>F7</f>
        <v>2020</v>
      </c>
      <c r="G41" s="1179">
        <f>G7</f>
        <v>2021</v>
      </c>
      <c r="H41" s="1179">
        <f>H7</f>
        <v>2022</v>
      </c>
      <c r="I41" s="1179">
        <f>I7</f>
        <v>2023</v>
      </c>
      <c r="J41" s="22"/>
    </row>
    <row r="42" spans="2:10" ht="13.15" customHeight="1" x14ac:dyDescent="0.2">
      <c r="B42" s="18"/>
      <c r="C42" s="31"/>
      <c r="D42" s="284" t="s">
        <v>520</v>
      </c>
      <c r="E42" s="3"/>
      <c r="F42" s="853">
        <f>geg!I49/ken!F63</f>
        <v>3</v>
      </c>
      <c r="G42" s="853">
        <f>geg!J49/ken!G63</f>
        <v>3</v>
      </c>
      <c r="H42" s="853">
        <f>geg!K49/ken!H63</f>
        <v>3</v>
      </c>
      <c r="I42" s="853">
        <f>geg!L49/ken!I63</f>
        <v>3</v>
      </c>
      <c r="J42" s="22"/>
    </row>
    <row r="43" spans="2:10" ht="13.15" customHeight="1" x14ac:dyDescent="0.2">
      <c r="B43" s="18"/>
      <c r="C43" s="31"/>
      <c r="D43" s="284" t="s">
        <v>521</v>
      </c>
      <c r="E43" s="3"/>
      <c r="F43" s="853">
        <f>IF(geg!I49=0,0,geg!I49/ken!F60)</f>
        <v>9</v>
      </c>
      <c r="G43" s="853">
        <f>IF(geg!J49=0,0,geg!J49/ken!G60)</f>
        <v>9</v>
      </c>
      <c r="H43" s="853">
        <f>IF(geg!K49=0,0,geg!K49/ken!H60)</f>
        <v>9</v>
      </c>
      <c r="I43" s="853">
        <f>IF(geg!L49=0,0,geg!L49/ken!I60)</f>
        <v>9</v>
      </c>
      <c r="J43" s="22"/>
    </row>
    <row r="44" spans="2:10" ht="13.15" customHeight="1" x14ac:dyDescent="0.2">
      <c r="B44" s="18"/>
      <c r="C44" s="31"/>
      <c r="D44" s="284" t="s">
        <v>522</v>
      </c>
      <c r="E44" s="3"/>
      <c r="F44" s="853">
        <f>IF(geg!I49=0,0,geg!I49/ken!F61)</f>
        <v>9</v>
      </c>
      <c r="G44" s="853">
        <f>IF(geg!J49=0,0,geg!J49/ken!G61)</f>
        <v>9</v>
      </c>
      <c r="H44" s="853">
        <f>IF(geg!K49=0,0,geg!K49/ken!H61)</f>
        <v>9</v>
      </c>
      <c r="I44" s="853">
        <f>IF(geg!L49=0,0,geg!L49/ken!I61)</f>
        <v>9</v>
      </c>
      <c r="J44" s="22"/>
    </row>
    <row r="45" spans="2:10" ht="13.15" customHeight="1" x14ac:dyDescent="0.2">
      <c r="B45" s="18"/>
      <c r="C45" s="31"/>
      <c r="D45" s="284" t="s">
        <v>523</v>
      </c>
      <c r="E45" s="3"/>
      <c r="F45" s="853">
        <f>IF(geg!I49=0,0,geg!I49/ken!F62)</f>
        <v>9</v>
      </c>
      <c r="G45" s="853">
        <f>IF(geg!J49=0,0,geg!J49/ken!G62)</f>
        <v>9</v>
      </c>
      <c r="H45" s="853">
        <f>IF(geg!K49=0,0,geg!K49/ken!H62)</f>
        <v>9</v>
      </c>
      <c r="I45" s="853">
        <f>IF(geg!L49=0,0,geg!L49/ken!I62)</f>
        <v>9</v>
      </c>
      <c r="J45" s="22"/>
    </row>
    <row r="46" spans="2:10" ht="13.15" customHeight="1" x14ac:dyDescent="0.2">
      <c r="B46" s="18"/>
      <c r="C46" s="31"/>
      <c r="D46" s="284" t="s">
        <v>524</v>
      </c>
      <c r="E46" s="3"/>
      <c r="F46" s="1074">
        <f>IF(geg!I49=0,0,begr!H19/geg!I49)</f>
        <v>46955.25944444444</v>
      </c>
      <c r="G46" s="1074">
        <f>IF(geg!J49=0,0,begr!I19/geg!J49)</f>
        <v>47176.692777777775</v>
      </c>
      <c r="H46" s="1074">
        <f>IF(geg!K49=0,0,begr!J19/geg!K49)</f>
        <v>47398.126111111109</v>
      </c>
      <c r="I46" s="1074">
        <f>IF(geg!L49=0,0,begr!K19/geg!L49)</f>
        <v>47619.55944444445</v>
      </c>
      <c r="J46" s="22"/>
    </row>
    <row r="47" spans="2:10" ht="13.15" customHeight="1" x14ac:dyDescent="0.2">
      <c r="B47" s="18"/>
      <c r="C47" s="31"/>
      <c r="D47" s="284" t="s">
        <v>525</v>
      </c>
      <c r="E47" s="3"/>
      <c r="F47" s="1074">
        <f>IF(geg!I49=0,0,begr!H25/geg!I49)</f>
        <v>24159.111111111109</v>
      </c>
      <c r="G47" s="1074">
        <f>IF(geg!J49=0,0,begr!I25/geg!J49)</f>
        <v>24800.177777777782</v>
      </c>
      <c r="H47" s="1074">
        <f>IF(geg!K49=0,0,begr!J25/geg!K49)</f>
        <v>25446.933333333334</v>
      </c>
      <c r="I47" s="1074">
        <f>IF(geg!L49=0,0,begr!K25/geg!L49)</f>
        <v>26117.866666666672</v>
      </c>
      <c r="J47" s="22"/>
    </row>
    <row r="48" spans="2:10" ht="13.15" customHeight="1" x14ac:dyDescent="0.2">
      <c r="B48" s="18"/>
      <c r="C48" s="31"/>
      <c r="D48" s="284"/>
      <c r="E48" s="3"/>
      <c r="F48" s="285"/>
      <c r="G48" s="285"/>
      <c r="H48" s="285"/>
      <c r="I48" s="285"/>
      <c r="J48" s="22"/>
    </row>
    <row r="49" spans="2:10" ht="13.15" customHeight="1" x14ac:dyDescent="0.2">
      <c r="B49" s="18"/>
      <c r="C49" s="287"/>
      <c r="D49" s="284" t="s">
        <v>277</v>
      </c>
      <c r="E49" s="3"/>
      <c r="F49" s="853">
        <f>IF(lasten!K155=0,0,lasten!K155/lasten!K158)</f>
        <v>0.39676131656247643</v>
      </c>
      <c r="G49" s="853">
        <f>IF(lasten!L155=0,0,lasten!L155/lasten!L158)</f>
        <v>0.39602276060303859</v>
      </c>
      <c r="H49" s="853">
        <f>IF(lasten!M155=0,0,lasten!M155/lasten!M158)</f>
        <v>0.39526047395260477</v>
      </c>
      <c r="I49" s="853">
        <f>IF(lasten!N155=0,0,lasten!N155/lasten!N158)</f>
        <v>0.39479905437352247</v>
      </c>
      <c r="J49" s="22"/>
    </row>
    <row r="50" spans="2:10" ht="13.15" customHeight="1" x14ac:dyDescent="0.2">
      <c r="B50" s="18"/>
      <c r="C50" s="287"/>
      <c r="D50" s="284" t="s">
        <v>278</v>
      </c>
      <c r="E50" s="3"/>
      <c r="F50" s="853">
        <f>IF(lasten!K156=0,0,lasten!K156/lasten!K158)</f>
        <v>0.33731264592905025</v>
      </c>
      <c r="G50" s="853">
        <f>IF(lasten!L156=0,0,lasten!L156/lasten!L158)</f>
        <v>0.33950255176863964</v>
      </c>
      <c r="H50" s="853">
        <f>IF(lasten!M156=0,0,lasten!M156/lasten!M158)</f>
        <v>0.34183010270401532</v>
      </c>
      <c r="I50" s="853">
        <f>IF(lasten!N156=0,0,lasten!N156/lasten!N158)</f>
        <v>0.34329618372171566</v>
      </c>
      <c r="J50" s="22"/>
    </row>
    <row r="51" spans="2:10" ht="13.15" customHeight="1" x14ac:dyDescent="0.2">
      <c r="B51" s="18"/>
      <c r="C51" s="287"/>
      <c r="D51" s="284" t="s">
        <v>535</v>
      </c>
      <c r="E51" s="3"/>
      <c r="F51" s="853">
        <f>IF(lasten!K157=0,0,lasten!K157/lasten!K158)</f>
        <v>0.26592603750847327</v>
      </c>
      <c r="G51" s="853">
        <f>IF(lasten!L157=0,0,lasten!L157/lasten!L158)</f>
        <v>0.26447468762832171</v>
      </c>
      <c r="H51" s="853">
        <f>IF(lasten!M157=0,0,lasten!M157/lasten!M158)</f>
        <v>0.26290942334337997</v>
      </c>
      <c r="I51" s="853">
        <f>IF(lasten!N157=0,0,lasten!N157/lasten!N158)</f>
        <v>0.26190476190476192</v>
      </c>
      <c r="J51" s="22"/>
    </row>
    <row r="52" spans="2:10" ht="13.15" customHeight="1" x14ac:dyDescent="0.2">
      <c r="B52" s="18"/>
      <c r="C52" s="287"/>
      <c r="D52" s="284" t="s">
        <v>377</v>
      </c>
      <c r="E52" s="1"/>
      <c r="F52" s="1183">
        <f>geg!H26/geg!H40</f>
        <v>0.33333333333333331</v>
      </c>
      <c r="G52" s="1183">
        <f>geg!I26/geg!I40</f>
        <v>0.33333333333333331</v>
      </c>
      <c r="H52" s="1183">
        <f>geg!J26/geg!J40</f>
        <v>0.33333333333333331</v>
      </c>
      <c r="I52" s="1183">
        <f>geg!K26/geg!K40</f>
        <v>0.33333333333333331</v>
      </c>
      <c r="J52" s="22"/>
    </row>
    <row r="53" spans="2:10" ht="13.15" customHeight="1" x14ac:dyDescent="0.2">
      <c r="B53" s="18"/>
      <c r="C53" s="287"/>
      <c r="D53" s="284" t="s">
        <v>378</v>
      </c>
      <c r="E53" s="3"/>
      <c r="F53" s="1183">
        <f>geg!H31/geg!H40</f>
        <v>0.33333333333333331</v>
      </c>
      <c r="G53" s="1183">
        <f>geg!I31/geg!I40</f>
        <v>0.33333333333333331</v>
      </c>
      <c r="H53" s="1183">
        <f>geg!J31/geg!J40</f>
        <v>0.33333333333333331</v>
      </c>
      <c r="I53" s="1183">
        <f>geg!K31/geg!K40</f>
        <v>0.33333333333333331</v>
      </c>
      <c r="J53" s="22"/>
    </row>
    <row r="54" spans="2:10" ht="13.15" customHeight="1" x14ac:dyDescent="0.2">
      <c r="B54" s="18"/>
      <c r="C54" s="36"/>
      <c r="D54" s="284" t="s">
        <v>376</v>
      </c>
      <c r="E54" s="196"/>
      <c r="F54" s="1184">
        <f>geg!H36/geg!H40</f>
        <v>0.33333333333333331</v>
      </c>
      <c r="G54" s="1184">
        <f>geg!I36/geg!I40</f>
        <v>0.33333333333333331</v>
      </c>
      <c r="H54" s="1184">
        <f>geg!J36/geg!J40</f>
        <v>0.33333333333333331</v>
      </c>
      <c r="I54" s="1184">
        <f>geg!K36/geg!K40</f>
        <v>0.33333333333333331</v>
      </c>
      <c r="J54" s="22"/>
    </row>
    <row r="55" spans="2:10" ht="13.15" customHeight="1" x14ac:dyDescent="0.2">
      <c r="B55" s="18"/>
      <c r="C55" s="287"/>
      <c r="D55" s="284" t="s">
        <v>279</v>
      </c>
      <c r="E55" s="3"/>
      <c r="F55" s="814">
        <f>IF(geg!H40=0,0,G127/geg!H40)</f>
        <v>9364.9777777777781</v>
      </c>
      <c r="G55" s="814">
        <f>IF(geg!I40=0,0,H127/geg!I40)</f>
        <v>9601.4222222222234</v>
      </c>
      <c r="H55" s="814">
        <f>IF(geg!J40=0,0,I127/geg!J40)</f>
        <v>9838.5777777777785</v>
      </c>
      <c r="I55" s="814">
        <f>IF(geg!K40=0,0,J127/geg!K40)</f>
        <v>9975.4666666666672</v>
      </c>
      <c r="J55" s="22"/>
    </row>
    <row r="56" spans="2:10" ht="13.15" customHeight="1" x14ac:dyDescent="0.2">
      <c r="B56" s="18"/>
      <c r="C56" s="287"/>
      <c r="D56" s="284" t="s">
        <v>280</v>
      </c>
      <c r="E56" s="3"/>
      <c r="F56" s="814">
        <f>IF(geg!H40=0,0,G128/geg!H40)</f>
        <v>7961.7777777777792</v>
      </c>
      <c r="G56" s="814">
        <f>IF(geg!I40=0,0,H128/geg!I40)</f>
        <v>8231.1111111111131</v>
      </c>
      <c r="H56" s="814">
        <f>IF(geg!J40=0,0,I128/geg!J40)</f>
        <v>8508.6222222222223</v>
      </c>
      <c r="I56" s="814">
        <f>IF(geg!K40=0,0,J128/geg!K40)</f>
        <v>8674.133333333335</v>
      </c>
      <c r="J56" s="22"/>
    </row>
    <row r="57" spans="2:10" ht="13.15" customHeight="1" x14ac:dyDescent="0.2">
      <c r="B57" s="18"/>
      <c r="C57" s="287"/>
      <c r="D57" s="284" t="s">
        <v>528</v>
      </c>
      <c r="E57" s="3"/>
      <c r="F57" s="814">
        <f>IF(geg!H40=0,0,G129/geg!H40)</f>
        <v>6276.8</v>
      </c>
      <c r="G57" s="814">
        <f>IF(geg!I40=0,0,H129/geg!I40)</f>
        <v>6412.0888888888912</v>
      </c>
      <c r="H57" s="814">
        <f>IF(geg!J40=0,0,I129/geg!J40)</f>
        <v>6544.1777777777788</v>
      </c>
      <c r="I57" s="814">
        <f>IF(geg!K40=0,0,J129/geg!K40)</f>
        <v>6617.6</v>
      </c>
      <c r="J57" s="22"/>
    </row>
    <row r="58" spans="2:10" ht="13.15" customHeight="1" x14ac:dyDescent="0.2">
      <c r="B58" s="18"/>
      <c r="C58" s="287"/>
      <c r="D58" s="284"/>
      <c r="E58" s="3"/>
      <c r="F58" s="252"/>
      <c r="G58" s="252"/>
      <c r="H58" s="252"/>
      <c r="I58" s="252"/>
      <c r="J58" s="22"/>
    </row>
    <row r="59" spans="2:10" ht="13.15" customHeight="1" x14ac:dyDescent="0.2">
      <c r="B59" s="18"/>
      <c r="C59" s="31"/>
      <c r="D59" s="1178" t="s">
        <v>526</v>
      </c>
      <c r="E59" s="3"/>
      <c r="F59" s="1180" t="s">
        <v>51</v>
      </c>
      <c r="G59" s="1180" t="s">
        <v>612</v>
      </c>
      <c r="H59" s="1180" t="s">
        <v>613</v>
      </c>
      <c r="I59" s="1180" t="s">
        <v>614</v>
      </c>
      <c r="J59" s="22"/>
    </row>
    <row r="60" spans="2:10" ht="13.15" customHeight="1" x14ac:dyDescent="0.2">
      <c r="B60" s="18"/>
      <c r="C60" s="31"/>
      <c r="D60" s="284" t="s">
        <v>273</v>
      </c>
      <c r="E60" s="3"/>
      <c r="F60" s="853">
        <f>dir!J85</f>
        <v>1</v>
      </c>
      <c r="G60" s="853">
        <f>dir!J112</f>
        <v>1</v>
      </c>
      <c r="H60" s="853">
        <f>dir!J139</f>
        <v>1</v>
      </c>
      <c r="I60" s="853">
        <f>7/12*dir!J166+5/12*dir!J193</f>
        <v>1</v>
      </c>
      <c r="J60" s="22"/>
    </row>
    <row r="61" spans="2:10" ht="13.15" customHeight="1" x14ac:dyDescent="0.2">
      <c r="B61" s="18"/>
      <c r="C61" s="31"/>
      <c r="D61" s="284" t="s">
        <v>289</v>
      </c>
      <c r="E61" s="3"/>
      <c r="F61" s="853">
        <f>op!J340</f>
        <v>1</v>
      </c>
      <c r="G61" s="853">
        <f>op!J452</f>
        <v>1</v>
      </c>
      <c r="H61" s="853">
        <f>op!J564</f>
        <v>1</v>
      </c>
      <c r="I61" s="853">
        <f>7/12*op!J676+5/12*op!J788</f>
        <v>1</v>
      </c>
      <c r="J61" s="22"/>
    </row>
    <row r="62" spans="2:10" ht="13.15" customHeight="1" x14ac:dyDescent="0.2">
      <c r="B62" s="18"/>
      <c r="C62" s="31"/>
      <c r="D62" s="284" t="s">
        <v>527</v>
      </c>
      <c r="E62" s="3"/>
      <c r="F62" s="853">
        <f>obp!J190</f>
        <v>1</v>
      </c>
      <c r="G62" s="853">
        <f>obp!J252</f>
        <v>1</v>
      </c>
      <c r="H62" s="853">
        <f>obp!J314</f>
        <v>1</v>
      </c>
      <c r="I62" s="853">
        <f>7/12*obp!J376+5/12*obp!J438</f>
        <v>1</v>
      </c>
      <c r="J62" s="22"/>
    </row>
    <row r="63" spans="2:10" ht="13.15" customHeight="1" x14ac:dyDescent="0.2">
      <c r="B63" s="18"/>
      <c r="C63" s="31"/>
      <c r="D63" s="284" t="s">
        <v>149</v>
      </c>
      <c r="E63" s="3"/>
      <c r="F63" s="853">
        <f t="shared" ref="F63:I63" si="0">SUM(F60:F62)</f>
        <v>3</v>
      </c>
      <c r="G63" s="853">
        <f t="shared" si="0"/>
        <v>3</v>
      </c>
      <c r="H63" s="853">
        <f t="shared" si="0"/>
        <v>3</v>
      </c>
      <c r="I63" s="853">
        <f t="shared" si="0"/>
        <v>3</v>
      </c>
      <c r="J63" s="22"/>
    </row>
    <row r="64" spans="2:10" ht="13.15" customHeight="1" x14ac:dyDescent="0.2">
      <c r="B64" s="18"/>
      <c r="C64" s="31"/>
      <c r="D64" s="284"/>
      <c r="E64" s="3"/>
      <c r="F64" s="285"/>
      <c r="G64" s="285"/>
      <c r="H64" s="285"/>
      <c r="I64" s="285"/>
      <c r="J64" s="22"/>
    </row>
    <row r="65" spans="2:10" ht="13.15" customHeight="1" x14ac:dyDescent="0.2">
      <c r="B65" s="18"/>
      <c r="C65" s="269"/>
      <c r="D65" s="277"/>
      <c r="E65" s="20"/>
      <c r="F65" s="20"/>
      <c r="G65" s="20"/>
      <c r="H65" s="20"/>
      <c r="I65" s="20"/>
      <c r="J65" s="22"/>
    </row>
    <row r="66" spans="2:10" ht="13.15" customHeight="1" x14ac:dyDescent="0.2">
      <c r="B66" s="18"/>
      <c r="C66" s="31"/>
      <c r="D66" s="284"/>
      <c r="E66" s="3"/>
      <c r="F66" s="285"/>
      <c r="G66" s="285"/>
      <c r="H66" s="285"/>
      <c r="I66" s="285"/>
      <c r="J66" s="22"/>
    </row>
    <row r="67" spans="2:10" ht="13.15" customHeight="1" x14ac:dyDescent="0.2">
      <c r="B67" s="18"/>
      <c r="C67" s="31"/>
      <c r="D67" s="1178" t="s">
        <v>281</v>
      </c>
      <c r="E67" s="286"/>
      <c r="F67" s="1179">
        <f>F7</f>
        <v>2020</v>
      </c>
      <c r="G67" s="1179">
        <f>G7</f>
        <v>2021</v>
      </c>
      <c r="H67" s="1179">
        <f>H7</f>
        <v>2022</v>
      </c>
      <c r="I67" s="1179">
        <f>I7</f>
        <v>2023</v>
      </c>
      <c r="J67" s="22"/>
    </row>
    <row r="68" spans="2:10" ht="13.15" customHeight="1" x14ac:dyDescent="0.2">
      <c r="B68" s="18"/>
      <c r="C68" s="31"/>
      <c r="D68" s="284" t="s">
        <v>530</v>
      </c>
      <c r="E68" s="3"/>
      <c r="F68" s="853">
        <f>IF(geg!$G$49=0,0,+geg!H49/geg!$G$49)</f>
        <v>1</v>
      </c>
      <c r="G68" s="853">
        <f>IF(geg!$G$49=0,0,+geg!I49/geg!$G$49)</f>
        <v>1</v>
      </c>
      <c r="H68" s="853">
        <f>IF(geg!$G$49=0,0,+geg!J49/geg!$G$49)</f>
        <v>1</v>
      </c>
      <c r="I68" s="853">
        <f>IF(geg!$G$49=0,0,+geg!K49/geg!$G$49)</f>
        <v>1</v>
      </c>
      <c r="J68" s="22"/>
    </row>
    <row r="69" spans="2:10" ht="13.15" customHeight="1" x14ac:dyDescent="0.2">
      <c r="B69" s="18"/>
      <c r="C69" s="31"/>
      <c r="D69" s="284" t="s">
        <v>529</v>
      </c>
      <c r="E69" s="3"/>
      <c r="F69" s="853">
        <f>IF($F63=0,0,F63/$F63)</f>
        <v>1</v>
      </c>
      <c r="G69" s="853">
        <f>IF($F63=0,0,G63/$F63)</f>
        <v>1</v>
      </c>
      <c r="H69" s="853">
        <f>IF($F63=0,0,H63/$F63)</f>
        <v>1</v>
      </c>
      <c r="I69" s="853">
        <f>IF($F63=0,0,I63/$F63)</f>
        <v>1</v>
      </c>
      <c r="J69" s="22"/>
    </row>
    <row r="70" spans="2:10" ht="13.15" customHeight="1" x14ac:dyDescent="0.2">
      <c r="B70" s="18"/>
      <c r="C70" s="31"/>
      <c r="D70" s="284" t="s">
        <v>282</v>
      </c>
      <c r="E70" s="3"/>
      <c r="F70" s="853">
        <f>IF($F32=0,0,+F32/$F32)</f>
        <v>1</v>
      </c>
      <c r="G70" s="853">
        <f>IF($F32=0,0,+G32/$F32)</f>
        <v>1.0047158366486151</v>
      </c>
      <c r="H70" s="853">
        <f>IF($F32=0,0,+H32/$F32)</f>
        <v>1.0094316732972299</v>
      </c>
      <c r="I70" s="853">
        <f>IF($F32=0,0,+I32/$F32)</f>
        <v>1.014147509945845</v>
      </c>
      <c r="J70" s="22"/>
    </row>
    <row r="71" spans="2:10" ht="13.15" customHeight="1" x14ac:dyDescent="0.2">
      <c r="B71" s="18"/>
      <c r="C71" s="31"/>
      <c r="D71" s="284" t="s">
        <v>283</v>
      </c>
      <c r="E71" s="3"/>
      <c r="F71" s="853">
        <f>IF(begr!$G14=0,0,begr!H14/begr!$G14)</f>
        <v>1.0110836678746011</v>
      </c>
      <c r="G71" s="853">
        <f>IF(begr!$G14=0,0,begr!I14/begr!$G14)</f>
        <v>1.0158517732903802</v>
      </c>
      <c r="H71" s="853">
        <f>IF(begr!$G14=0,0,begr!J14/begr!$G14)</f>
        <v>1.0206198787061593</v>
      </c>
      <c r="I71" s="853">
        <f>IF(begr!$G14=0,0,begr!K14/begr!$G14)</f>
        <v>1.0253879841219384</v>
      </c>
      <c r="J71" s="22"/>
    </row>
    <row r="72" spans="2:10" ht="13.15" customHeight="1" x14ac:dyDescent="0.2">
      <c r="B72" s="18"/>
      <c r="C72" s="31"/>
      <c r="D72" s="284" t="s">
        <v>284</v>
      </c>
      <c r="E72" s="3"/>
      <c r="F72" s="853">
        <f>IF(begr!$G15=0,0,begr!H15/begr!$G15)</f>
        <v>0</v>
      </c>
      <c r="G72" s="853">
        <f>IF(begr!$G15=0,0,begr!I15/begr!$G15)</f>
        <v>0</v>
      </c>
      <c r="H72" s="853">
        <f>IF(begr!$G15=0,0,begr!J15/begr!$G15)</f>
        <v>0</v>
      </c>
      <c r="I72" s="853">
        <f>IF(begr!$G15=0,0,begr!#REF!/begr!$G15)</f>
        <v>0</v>
      </c>
      <c r="J72" s="22"/>
    </row>
    <row r="73" spans="2:10" ht="13.15" customHeight="1" x14ac:dyDescent="0.2">
      <c r="B73" s="18"/>
      <c r="C73" s="31"/>
      <c r="D73" s="284" t="s">
        <v>285</v>
      </c>
      <c r="E73" s="3"/>
      <c r="F73" s="853">
        <f>IF(begr!$G18=0,0,begr!H18/begr!$G18)</f>
        <v>0</v>
      </c>
      <c r="G73" s="853">
        <f>IF(begr!$G18=0,0,begr!I18/begr!$G18)</f>
        <v>0</v>
      </c>
      <c r="H73" s="853">
        <f>IF(begr!$G18=0,0,begr!J18/begr!$G18)</f>
        <v>0</v>
      </c>
      <c r="I73" s="853">
        <f>IF(begr!$G18=0,0,begr!#REF!/begr!$G18)</f>
        <v>0</v>
      </c>
      <c r="J73" s="22"/>
    </row>
    <row r="74" spans="2:10" ht="13.15" customHeight="1" x14ac:dyDescent="0.2">
      <c r="B74" s="18"/>
      <c r="C74" s="31"/>
      <c r="D74" s="284" t="s">
        <v>286</v>
      </c>
      <c r="E74" s="3"/>
      <c r="F74" s="853">
        <f>IF((begr!$G25+begr!$G34)=0,0,(begr!H25+begr!H34)/(begr!$G25+begr!$G34))</f>
        <v>1.0291171089756981</v>
      </c>
      <c r="G74" s="853">
        <f>IF((begr!$G25+begr!$G34)=0,0,(begr!I25+begr!I34)/(begr!$G25+begr!$G34))</f>
        <v>1.0564249296826143</v>
      </c>
      <c r="H74" s="853">
        <f>IF((begr!$G25+begr!$G34)=0,0,(begr!J25+begr!J34)/(begr!$G25+begr!$G34))</f>
        <v>1.0839750826864303</v>
      </c>
      <c r="I74" s="853">
        <f>IF((begr!$G25+begr!$G34)=0,0,(begr!K25+begr!K34)/(begr!$G25+begr!$G34))</f>
        <v>1.1125551479520714</v>
      </c>
      <c r="J74" s="22"/>
    </row>
    <row r="75" spans="2:10" ht="13.15" customHeight="1" x14ac:dyDescent="0.2">
      <c r="B75" s="18"/>
      <c r="C75" s="31"/>
      <c r="D75" s="284" t="s">
        <v>531</v>
      </c>
      <c r="E75" s="3"/>
      <c r="F75" s="853">
        <f>lasten!J158/lasten!$I158</f>
        <v>1.050593825179698</v>
      </c>
      <c r="G75" s="853">
        <f>lasten!K158/lasten!$I158</f>
        <v>1.0819255536835035</v>
      </c>
      <c r="H75" s="853">
        <f>lasten!L158/lasten!$I158</f>
        <v>1.1113103811790426</v>
      </c>
      <c r="I75" s="853">
        <f>lasten!M158/lasten!$I158</f>
        <v>1.1409559725347749</v>
      </c>
      <c r="J75" s="22"/>
    </row>
    <row r="76" spans="2:10" ht="13.15" customHeight="1" x14ac:dyDescent="0.2">
      <c r="B76" s="18"/>
      <c r="C76" s="31"/>
      <c r="D76" s="284" t="s">
        <v>533</v>
      </c>
      <c r="E76" s="3"/>
      <c r="F76" s="853">
        <f>IF(SUM(lasten!$I150:$I151)=0,0,SUM(lasten!J150:J151)/SUM(lasten!$I150:$I151))</f>
        <v>1.0262885863794324</v>
      </c>
      <c r="G76" s="853">
        <f>IF(SUM(lasten!$I150:$I151)=0,0,SUM(lasten!K150:K151)/SUM(lasten!$I150:$I151))</f>
        <v>1.0568954627804952</v>
      </c>
      <c r="H76" s="853">
        <f>IF(SUM(lasten!$I150:$I151)=0,0,SUM(lasten!L150:L151)/SUM(lasten!$I150:$I151))</f>
        <v>1.0856004792660454</v>
      </c>
      <c r="I76" s="853">
        <f>IF(SUM(lasten!$I150:$I151)=0,0,SUM(lasten!M150:M151)/SUM(lasten!$I150:$I151))</f>
        <v>1.114560226901772</v>
      </c>
      <c r="J76" s="22"/>
    </row>
    <row r="77" spans="2:10" ht="13.15" customHeight="1" x14ac:dyDescent="0.2">
      <c r="B77" s="18"/>
      <c r="C77" s="31"/>
      <c r="D77" s="284" t="s">
        <v>287</v>
      </c>
      <c r="E77" s="3"/>
      <c r="F77" s="853">
        <f>IF(lasten!$J152=0,0,lasten!K152/lasten!$J152)</f>
        <v>1</v>
      </c>
      <c r="G77" s="853">
        <f>IF(lasten!$J152=0,0,lasten!L152/lasten!$J152)</f>
        <v>1</v>
      </c>
      <c r="H77" s="853">
        <f>IF(lasten!$J152=0,0,lasten!M152/lasten!$J152)</f>
        <v>1</v>
      </c>
      <c r="I77" s="853">
        <f>IF(lasten!$J152=0,0,lasten!N152/lasten!$J152)</f>
        <v>1</v>
      </c>
      <c r="J77" s="22"/>
    </row>
    <row r="78" spans="2:10" ht="13.15" customHeight="1" x14ac:dyDescent="0.2">
      <c r="B78" s="18"/>
      <c r="C78" s="31"/>
      <c r="D78" s="284" t="s">
        <v>288</v>
      </c>
      <c r="E78" s="3"/>
      <c r="F78" s="853">
        <f>IF(lasten!$J153=0,0,lasten!K153/lasten!$J153)</f>
        <v>0</v>
      </c>
      <c r="G78" s="853">
        <f>IF(lasten!$J153=0,0,lasten!L153/lasten!$J153)</f>
        <v>0</v>
      </c>
      <c r="H78" s="853">
        <f>IF(lasten!$J153=0,0,lasten!M153/lasten!$J153)</f>
        <v>0</v>
      </c>
      <c r="I78" s="853">
        <f>IF(lasten!$J153=0,0,lasten!N153/lasten!$J153)</f>
        <v>0</v>
      </c>
      <c r="J78" s="22"/>
    </row>
    <row r="79" spans="2:10" ht="13.15" customHeight="1" x14ac:dyDescent="0.2">
      <c r="B79" s="18"/>
      <c r="C79" s="31"/>
      <c r="D79" s="1" t="s">
        <v>532</v>
      </c>
      <c r="E79" s="3"/>
      <c r="F79" s="853">
        <f>IF(begr!$G24=0,0,begr!H24/begr!$G24)</f>
        <v>0</v>
      </c>
      <c r="G79" s="853">
        <f>IF(begr!$G24=0,0,begr!I24/begr!$G24)</f>
        <v>0</v>
      </c>
      <c r="H79" s="853">
        <f>IF(begr!$G24=0,0,begr!J24/begr!$G24)</f>
        <v>0</v>
      </c>
      <c r="I79" s="853">
        <f>IF(begr!$G24=0,0,begr!K24/begr!$G24)</f>
        <v>0</v>
      </c>
      <c r="J79" s="22"/>
    </row>
    <row r="80" spans="2:10" ht="13.15" customHeight="1" x14ac:dyDescent="0.2">
      <c r="B80" s="18"/>
      <c r="C80" s="36"/>
      <c r="D80" s="289"/>
      <c r="E80" s="196"/>
      <c r="F80" s="130"/>
      <c r="G80" s="130"/>
      <c r="H80" s="130"/>
      <c r="I80" s="130"/>
      <c r="J80" s="22"/>
    </row>
    <row r="81" spans="1:25" ht="13.15" customHeight="1" x14ac:dyDescent="0.2">
      <c r="B81" s="18"/>
      <c r="C81" s="269"/>
      <c r="D81" s="277"/>
      <c r="E81" s="20"/>
      <c r="F81" s="20"/>
      <c r="G81" s="20"/>
      <c r="H81" s="20"/>
      <c r="I81" s="20"/>
      <c r="J81" s="22"/>
    </row>
    <row r="82" spans="1:25" ht="13.15" customHeight="1" x14ac:dyDescent="0.2">
      <c r="B82" s="279"/>
      <c r="C82" s="280"/>
      <c r="D82" s="281"/>
      <c r="E82" s="40"/>
      <c r="F82" s="40"/>
      <c r="G82" s="40"/>
      <c r="H82" s="40"/>
      <c r="I82" s="40"/>
      <c r="J82" s="43"/>
    </row>
    <row r="83" spans="1:25" ht="13.15" customHeight="1" x14ac:dyDescent="0.2">
      <c r="A83" s="1177"/>
      <c r="B83" s="1177"/>
      <c r="C83" s="1177"/>
      <c r="D83" s="1177"/>
      <c r="E83" s="1177"/>
      <c r="F83" s="1177"/>
      <c r="G83" s="1177"/>
      <c r="H83" s="1177"/>
      <c r="I83" s="1177"/>
      <c r="J83" s="1177"/>
      <c r="K83" s="1177"/>
    </row>
    <row r="84" spans="1:25" ht="13.15" customHeight="1" x14ac:dyDescent="0.2">
      <c r="A84" s="1177"/>
      <c r="B84" s="1177"/>
      <c r="C84" s="1177"/>
      <c r="D84" s="1177"/>
      <c r="E84" s="1177"/>
      <c r="F84" s="1177"/>
      <c r="G84" s="1177"/>
      <c r="H84" s="1177"/>
      <c r="I84" s="1177"/>
      <c r="J84" s="1177"/>
      <c r="K84" s="1177"/>
    </row>
    <row r="85" spans="1:25" ht="13.15" customHeight="1" x14ac:dyDescent="0.2">
      <c r="M85" s="1177"/>
      <c r="N85" s="1177"/>
      <c r="O85" s="1177"/>
      <c r="P85" s="1177"/>
      <c r="Q85" s="1177"/>
      <c r="R85" s="1177"/>
      <c r="S85" s="1177"/>
      <c r="T85" s="1177"/>
      <c r="U85" s="1177"/>
      <c r="V85" s="1177"/>
      <c r="W85" s="1177"/>
      <c r="X85" s="1177"/>
      <c r="Y85" s="1177"/>
    </row>
    <row r="86" spans="1:25" ht="13.15" customHeight="1" x14ac:dyDescent="0.2">
      <c r="M86" s="1177"/>
      <c r="N86" s="1177"/>
      <c r="O86" s="1177"/>
      <c r="P86" s="1177"/>
      <c r="Q86" s="1177"/>
      <c r="R86" s="1177"/>
      <c r="S86" s="1177"/>
      <c r="T86" s="1177"/>
      <c r="U86" s="1177"/>
      <c r="V86" s="1177"/>
      <c r="W86" s="1177"/>
      <c r="X86" s="1177"/>
      <c r="Y86" s="1177"/>
    </row>
    <row r="87" spans="1:25" ht="13.15" customHeight="1" x14ac:dyDescent="0.2">
      <c r="M87" s="1177"/>
      <c r="N87" s="1177"/>
      <c r="O87" s="1177"/>
      <c r="P87" s="1177"/>
      <c r="Q87" s="1177"/>
      <c r="R87" s="1177"/>
      <c r="S87" s="1177"/>
      <c r="T87" s="1177"/>
      <c r="U87" s="1177"/>
      <c r="V87" s="1177"/>
      <c r="W87" s="1177"/>
      <c r="X87" s="1177"/>
      <c r="Y87" s="1177"/>
    </row>
    <row r="88" spans="1:25" ht="13.15" customHeight="1" x14ac:dyDescent="0.2">
      <c r="M88" s="1177"/>
      <c r="N88" s="1177"/>
      <c r="O88" s="1177"/>
      <c r="P88" s="1177"/>
      <c r="Q88" s="1177"/>
      <c r="R88" s="1177"/>
      <c r="S88" s="1177"/>
      <c r="T88" s="1177"/>
      <c r="U88" s="1177"/>
      <c r="V88" s="1177"/>
      <c r="W88" s="1177"/>
      <c r="X88" s="1177"/>
      <c r="Y88" s="1177"/>
    </row>
    <row r="89" spans="1:25" ht="13.15" customHeight="1" x14ac:dyDescent="0.2">
      <c r="M89" s="1177"/>
      <c r="N89" s="1177"/>
      <c r="O89" s="1177"/>
      <c r="P89" s="1177"/>
      <c r="Q89" s="1177"/>
      <c r="R89" s="1177"/>
      <c r="S89" s="1177"/>
      <c r="T89" s="1177"/>
      <c r="U89" s="1177"/>
      <c r="V89" s="1177"/>
      <c r="W89" s="1177"/>
      <c r="X89" s="1177"/>
      <c r="Y89" s="1177"/>
    </row>
    <row r="90" spans="1:25" ht="13.15" customHeight="1" x14ac:dyDescent="0.2">
      <c r="M90" s="1177"/>
      <c r="N90" s="1177"/>
      <c r="O90" s="1177"/>
      <c r="P90" s="1177"/>
      <c r="Q90" s="1177"/>
      <c r="R90" s="1177"/>
      <c r="S90" s="1177"/>
      <c r="T90" s="1177"/>
      <c r="U90" s="1177"/>
      <c r="V90" s="1177"/>
      <c r="W90" s="1177"/>
      <c r="X90" s="1177"/>
      <c r="Y90" s="1177"/>
    </row>
    <row r="91" spans="1:25" ht="13.15" customHeight="1" x14ac:dyDescent="0.2">
      <c r="M91" s="1177"/>
      <c r="N91" s="1177"/>
      <c r="O91" s="1177"/>
      <c r="P91" s="1177"/>
      <c r="Q91" s="1177"/>
      <c r="R91" s="1177"/>
      <c r="S91" s="1177"/>
      <c r="T91" s="1177"/>
      <c r="U91" s="1177"/>
      <c r="V91" s="1177"/>
      <c r="W91" s="1177"/>
      <c r="X91" s="1177"/>
      <c r="Y91" s="1177"/>
    </row>
    <row r="92" spans="1:25" ht="13.15" customHeight="1" x14ac:dyDescent="0.2">
      <c r="M92" s="1177"/>
      <c r="N92" s="1177"/>
      <c r="O92" s="1177"/>
      <c r="P92" s="1177"/>
      <c r="Q92" s="1177"/>
      <c r="R92" s="1177"/>
      <c r="S92" s="1177"/>
      <c r="T92" s="1177"/>
      <c r="U92" s="1177"/>
      <c r="V92" s="1177"/>
      <c r="W92" s="1177"/>
      <c r="X92" s="1177"/>
      <c r="Y92" s="1177"/>
    </row>
    <row r="93" spans="1:25" ht="13.15" customHeight="1" x14ac:dyDescent="0.2">
      <c r="M93" s="1177"/>
      <c r="N93" s="1177"/>
      <c r="O93" s="1177"/>
      <c r="P93" s="1177"/>
      <c r="Q93" s="1177"/>
      <c r="R93" s="1177"/>
      <c r="S93" s="1177"/>
      <c r="T93" s="1177"/>
      <c r="U93" s="1177"/>
      <c r="V93" s="1177"/>
      <c r="W93" s="1177"/>
      <c r="X93" s="1177"/>
      <c r="Y93" s="1177"/>
    </row>
    <row r="94" spans="1:25" ht="13.15" customHeight="1" x14ac:dyDescent="0.2">
      <c r="M94" s="1177"/>
      <c r="N94" s="1177"/>
      <c r="O94" s="1177"/>
      <c r="P94" s="1177"/>
      <c r="Q94" s="1177"/>
      <c r="R94" s="1177"/>
      <c r="S94" s="1177"/>
      <c r="T94" s="1177"/>
      <c r="U94" s="1177"/>
      <c r="V94" s="1177"/>
      <c r="W94" s="1177"/>
      <c r="X94" s="1177"/>
      <c r="Y94" s="1177"/>
    </row>
    <row r="95" spans="1:25" ht="13.15" customHeight="1" x14ac:dyDescent="0.2">
      <c r="M95" s="1177"/>
      <c r="N95" s="1177"/>
      <c r="O95" s="1177"/>
      <c r="P95" s="1177"/>
      <c r="Q95" s="1177"/>
      <c r="R95" s="1177"/>
      <c r="S95" s="1177"/>
      <c r="T95" s="1177"/>
      <c r="U95" s="1177"/>
      <c r="V95" s="1177"/>
      <c r="W95" s="1177"/>
      <c r="X95" s="1177"/>
      <c r="Y95" s="1177"/>
    </row>
    <row r="96" spans="1:25" ht="13.15" customHeight="1" x14ac:dyDescent="0.2">
      <c r="M96" s="1177"/>
      <c r="N96" s="1177"/>
      <c r="O96" s="1177"/>
      <c r="P96" s="1177"/>
      <c r="Q96" s="1177"/>
      <c r="R96" s="1177"/>
      <c r="S96" s="1177"/>
      <c r="T96" s="1177"/>
      <c r="U96" s="1177"/>
      <c r="V96" s="1177"/>
      <c r="W96" s="1177"/>
      <c r="X96" s="1177"/>
      <c r="Y96" s="1177"/>
    </row>
    <row r="97" spans="13:25" ht="13.15" customHeight="1" x14ac:dyDescent="0.2">
      <c r="M97" s="1177"/>
      <c r="N97" s="1177"/>
      <c r="O97" s="1177"/>
      <c r="P97" s="1177"/>
      <c r="Q97" s="1177"/>
      <c r="R97" s="1177"/>
      <c r="S97" s="1177"/>
      <c r="T97" s="1177"/>
      <c r="U97" s="1177"/>
      <c r="V97" s="1177"/>
      <c r="W97" s="1177"/>
      <c r="X97" s="1177"/>
      <c r="Y97" s="1177"/>
    </row>
    <row r="98" spans="13:25" ht="13.15" customHeight="1" x14ac:dyDescent="0.2">
      <c r="M98" s="1177"/>
      <c r="N98" s="1177"/>
      <c r="O98" s="1177"/>
      <c r="P98" s="1177"/>
      <c r="Q98" s="1177"/>
      <c r="R98" s="1177"/>
      <c r="S98" s="1177"/>
      <c r="T98" s="1177"/>
      <c r="U98" s="1177"/>
      <c r="V98" s="1177"/>
      <c r="W98" s="1177"/>
      <c r="X98" s="1177"/>
      <c r="Y98" s="1177"/>
    </row>
    <row r="99" spans="13:25" ht="13.15" customHeight="1" x14ac:dyDescent="0.2">
      <c r="M99" s="1177"/>
      <c r="N99" s="1177"/>
      <c r="O99" s="1177"/>
      <c r="P99" s="1177"/>
      <c r="Q99" s="1177"/>
      <c r="R99" s="1177"/>
      <c r="S99" s="1177"/>
      <c r="T99" s="1177"/>
      <c r="U99" s="1177"/>
      <c r="V99" s="1177"/>
      <c r="W99" s="1177"/>
      <c r="X99" s="1177"/>
      <c r="Y99" s="1177"/>
    </row>
    <row r="100" spans="13:25" ht="13.15" customHeight="1" x14ac:dyDescent="0.2">
      <c r="M100" s="1177"/>
      <c r="N100" s="1177"/>
      <c r="O100" s="1177"/>
      <c r="P100" s="1177"/>
      <c r="Q100" s="1177"/>
      <c r="R100" s="1177"/>
      <c r="S100" s="1177"/>
      <c r="T100" s="1177"/>
      <c r="U100" s="1177"/>
      <c r="V100" s="1177"/>
      <c r="W100" s="1177"/>
      <c r="X100" s="1177"/>
      <c r="Y100" s="1177"/>
    </row>
    <row r="101" spans="13:25" ht="13.15" customHeight="1" x14ac:dyDescent="0.2">
      <c r="M101" s="1177"/>
      <c r="N101" s="1177"/>
      <c r="O101" s="1177"/>
      <c r="P101" s="1177"/>
      <c r="Q101" s="1177"/>
      <c r="R101" s="1177"/>
      <c r="S101" s="1177"/>
      <c r="T101" s="1177"/>
      <c r="U101" s="1177"/>
      <c r="V101" s="1177"/>
      <c r="W101" s="1177"/>
      <c r="X101" s="1177"/>
      <c r="Y101" s="1177"/>
    </row>
    <row r="102" spans="13:25" ht="13.15" customHeight="1" x14ac:dyDescent="0.2">
      <c r="M102" s="1177"/>
      <c r="N102" s="1177"/>
      <c r="O102" s="1177"/>
      <c r="P102" s="1177"/>
      <c r="Q102" s="1177"/>
      <c r="R102" s="1177"/>
      <c r="S102" s="1177"/>
      <c r="T102" s="1177"/>
      <c r="U102" s="1177"/>
      <c r="V102" s="1177"/>
      <c r="W102" s="1177"/>
      <c r="X102" s="1177"/>
      <c r="Y102" s="1177"/>
    </row>
    <row r="103" spans="13:25" ht="13.15" customHeight="1" x14ac:dyDescent="0.2">
      <c r="M103" s="1177"/>
      <c r="N103" s="1177"/>
      <c r="O103" s="1177"/>
      <c r="P103" s="1177"/>
      <c r="Q103" s="1177"/>
      <c r="R103" s="1177"/>
      <c r="S103" s="1177"/>
      <c r="T103" s="1177"/>
      <c r="U103" s="1177"/>
      <c r="V103" s="1177"/>
      <c r="W103" s="1177"/>
      <c r="X103" s="1177"/>
      <c r="Y103" s="1177"/>
    </row>
    <row r="104" spans="13:25" ht="13.15" customHeight="1" x14ac:dyDescent="0.2">
      <c r="M104" s="1177"/>
      <c r="N104" s="1177"/>
      <c r="O104" s="1177"/>
      <c r="P104" s="1177"/>
      <c r="Q104" s="1177"/>
      <c r="R104" s="1177"/>
      <c r="S104" s="1177"/>
      <c r="T104" s="1177"/>
      <c r="U104" s="1177"/>
      <c r="V104" s="1177"/>
      <c r="W104" s="1177"/>
      <c r="X104" s="1177"/>
      <c r="Y104" s="1177"/>
    </row>
    <row r="105" spans="13:25" ht="13.15" customHeight="1" x14ac:dyDescent="0.2">
      <c r="M105" s="1177"/>
      <c r="N105" s="1177"/>
      <c r="O105" s="1177"/>
      <c r="P105" s="1177"/>
      <c r="Q105" s="1177"/>
      <c r="R105" s="1177"/>
      <c r="S105" s="1177"/>
      <c r="T105" s="1177"/>
      <c r="U105" s="1177"/>
      <c r="V105" s="1177"/>
      <c r="W105" s="1177"/>
      <c r="X105" s="1177"/>
      <c r="Y105" s="1177"/>
    </row>
    <row r="106" spans="13:25" ht="13.15" customHeight="1" x14ac:dyDescent="0.2">
      <c r="M106" s="1177"/>
      <c r="N106" s="1177"/>
      <c r="O106" s="1177"/>
      <c r="P106" s="1177"/>
      <c r="Q106" s="1177"/>
      <c r="R106" s="1177"/>
      <c r="S106" s="1177"/>
      <c r="T106" s="1177"/>
      <c r="U106" s="1177"/>
      <c r="V106" s="1177"/>
      <c r="W106" s="1177"/>
      <c r="X106" s="1177"/>
      <c r="Y106" s="1177"/>
    </row>
    <row r="107" spans="13:25" ht="13.15" customHeight="1" x14ac:dyDescent="0.2">
      <c r="M107" s="1177"/>
      <c r="N107" s="1177"/>
      <c r="O107" s="1177"/>
      <c r="P107" s="1177"/>
      <c r="Q107" s="1177"/>
      <c r="R107" s="1177"/>
      <c r="S107" s="1177"/>
      <c r="T107" s="1177"/>
      <c r="U107" s="1177"/>
      <c r="V107" s="1177"/>
      <c r="W107" s="1177"/>
      <c r="X107" s="1177"/>
      <c r="Y107" s="1177"/>
    </row>
    <row r="108" spans="13:25" ht="13.15" customHeight="1" x14ac:dyDescent="0.2">
      <c r="M108" s="1177"/>
      <c r="N108" s="1177"/>
      <c r="O108" s="1177"/>
      <c r="P108" s="1177"/>
      <c r="Q108" s="1177"/>
      <c r="R108" s="1177"/>
      <c r="S108" s="1177"/>
      <c r="T108" s="1177"/>
      <c r="U108" s="1177"/>
      <c r="V108" s="1177"/>
      <c r="W108" s="1177"/>
      <c r="X108" s="1177"/>
      <c r="Y108" s="1177"/>
    </row>
    <row r="109" spans="13:25" ht="13.15" customHeight="1" x14ac:dyDescent="0.2">
      <c r="M109" s="1177"/>
      <c r="N109" s="1177"/>
      <c r="O109" s="1177"/>
      <c r="P109" s="1177"/>
      <c r="Q109" s="1177"/>
      <c r="R109" s="1177"/>
      <c r="S109" s="1177"/>
      <c r="T109" s="1177"/>
      <c r="U109" s="1177"/>
      <c r="V109" s="1177"/>
      <c r="W109" s="1177"/>
      <c r="X109" s="1177"/>
      <c r="Y109" s="1177"/>
    </row>
    <row r="110" spans="13:25" ht="13.15" customHeight="1" x14ac:dyDescent="0.2">
      <c r="M110" s="1177"/>
      <c r="N110" s="1177"/>
      <c r="O110" s="1177"/>
      <c r="P110" s="1177"/>
      <c r="Q110" s="1177"/>
      <c r="R110" s="1177"/>
      <c r="S110" s="1177"/>
      <c r="T110" s="1177"/>
      <c r="U110" s="1177"/>
      <c r="V110" s="1177"/>
      <c r="W110" s="1177"/>
      <c r="X110" s="1177"/>
      <c r="Y110" s="1177"/>
    </row>
    <row r="111" spans="13:25" ht="13.15" customHeight="1" x14ac:dyDescent="0.2">
      <c r="M111" s="1177"/>
      <c r="N111" s="1177"/>
      <c r="O111" s="1177"/>
      <c r="P111" s="1177"/>
      <c r="Q111" s="1177"/>
      <c r="R111" s="1177"/>
      <c r="S111" s="1177"/>
      <c r="T111" s="1177"/>
      <c r="U111" s="1177"/>
      <c r="V111" s="1177"/>
      <c r="W111" s="1177"/>
      <c r="X111" s="1177"/>
      <c r="Y111" s="1177"/>
    </row>
    <row r="112" spans="13:25" ht="13.15" customHeight="1" x14ac:dyDescent="0.2">
      <c r="M112" s="1177"/>
      <c r="N112" s="1177"/>
      <c r="O112" s="1177"/>
      <c r="P112" s="1177"/>
      <c r="Q112" s="1177"/>
      <c r="R112" s="1177"/>
      <c r="S112" s="1177"/>
      <c r="T112" s="1177"/>
      <c r="U112" s="1177"/>
      <c r="V112" s="1177"/>
      <c r="W112" s="1177"/>
      <c r="X112" s="1177"/>
      <c r="Y112" s="1177"/>
    </row>
    <row r="113" spans="2:25" ht="13.15" customHeight="1" x14ac:dyDescent="0.2">
      <c r="F113" s="1388">
        <f>tab!E4</f>
        <v>2019</v>
      </c>
      <c r="G113" s="1388">
        <f>tab!F4</f>
        <v>2020</v>
      </c>
      <c r="H113" s="1388">
        <f>tab!G4</f>
        <v>2021</v>
      </c>
      <c r="I113" s="1388">
        <f>tab!H4</f>
        <v>2022</v>
      </c>
      <c r="J113" s="1388">
        <f>tab!I4</f>
        <v>2023</v>
      </c>
      <c r="K113" s="1421"/>
      <c r="M113" s="1177"/>
      <c r="N113" s="1177"/>
      <c r="O113" s="1177"/>
      <c r="P113" s="1177"/>
      <c r="Q113" s="1177"/>
      <c r="R113" s="1177"/>
      <c r="S113" s="1177"/>
      <c r="T113" s="1177"/>
      <c r="U113" s="1177"/>
      <c r="V113" s="1177"/>
      <c r="W113" s="1177"/>
      <c r="X113" s="1177"/>
      <c r="Y113" s="1177"/>
    </row>
    <row r="114" spans="2:25" ht="13.15" customHeight="1" x14ac:dyDescent="0.2">
      <c r="B114" s="308"/>
      <c r="C114" s="31"/>
      <c r="D114" s="224" t="s">
        <v>263</v>
      </c>
      <c r="E114" s="3"/>
      <c r="F114" s="32"/>
      <c r="G114" s="32"/>
      <c r="H114" s="32"/>
      <c r="I114" s="32"/>
      <c r="J114" s="32"/>
      <c r="K114" s="1421"/>
      <c r="M114" s="1177"/>
      <c r="N114" s="1177"/>
      <c r="O114" s="1177"/>
      <c r="P114" s="1177"/>
      <c r="Q114" s="1177"/>
      <c r="R114" s="1177"/>
      <c r="S114" s="1177"/>
      <c r="T114" s="1177"/>
      <c r="U114" s="1177"/>
      <c r="V114" s="1177"/>
      <c r="W114" s="1177"/>
      <c r="X114" s="1177"/>
      <c r="Y114" s="1177"/>
    </row>
    <row r="115" spans="2:25" ht="13.15" customHeight="1" x14ac:dyDescent="0.2">
      <c r="B115" s="308"/>
      <c r="C115" s="31"/>
      <c r="D115" s="3" t="s">
        <v>264</v>
      </c>
      <c r="E115" s="3"/>
      <c r="F115" s="122">
        <f>+begr!G19</f>
        <v>417964.75250000006</v>
      </c>
      <c r="G115" s="122">
        <f>+begr!H19</f>
        <v>422597.33499999996</v>
      </c>
      <c r="H115" s="122">
        <f>+begr!I19</f>
        <v>424590.23499999999</v>
      </c>
      <c r="I115" s="122">
        <f>+begr!J19</f>
        <v>426583.13500000001</v>
      </c>
      <c r="J115" s="122">
        <f>+begr!K19</f>
        <v>428576.03500000003</v>
      </c>
      <c r="K115" s="1421"/>
      <c r="M115" s="1177"/>
      <c r="N115" s="1177"/>
      <c r="O115" s="1177"/>
      <c r="P115" s="1177"/>
      <c r="Q115" s="1177"/>
      <c r="R115" s="1177"/>
      <c r="S115" s="1177"/>
      <c r="T115" s="1177"/>
      <c r="U115" s="1177"/>
      <c r="V115" s="1177"/>
      <c r="W115" s="1177"/>
      <c r="X115" s="1177"/>
      <c r="Y115" s="1177"/>
    </row>
    <row r="116" spans="2:25" ht="13.15" customHeight="1" x14ac:dyDescent="0.2">
      <c r="B116" s="308"/>
      <c r="C116" s="31"/>
      <c r="D116" s="3" t="s">
        <v>265</v>
      </c>
      <c r="E116" s="3"/>
      <c r="F116" s="122">
        <f>+begr!G33</f>
        <v>0</v>
      </c>
      <c r="G116" s="122">
        <f>+begr!H33</f>
        <v>0</v>
      </c>
      <c r="H116" s="122">
        <f>+begr!I33</f>
        <v>0</v>
      </c>
      <c r="I116" s="122">
        <f>+begr!J33</f>
        <v>0</v>
      </c>
      <c r="J116" s="122">
        <f>+begr!K33</f>
        <v>0</v>
      </c>
      <c r="K116" s="1421"/>
      <c r="M116" s="1177"/>
      <c r="N116" s="1177"/>
      <c r="O116" s="1177"/>
      <c r="P116" s="1177"/>
      <c r="Q116" s="1177"/>
      <c r="R116" s="1177"/>
      <c r="S116" s="1177"/>
      <c r="T116" s="1177"/>
      <c r="U116" s="1177"/>
      <c r="V116" s="1177"/>
      <c r="W116" s="1177"/>
      <c r="X116" s="1177"/>
      <c r="Y116" s="1177"/>
    </row>
    <row r="117" spans="2:25" ht="13.15" customHeight="1" x14ac:dyDescent="0.2">
      <c r="B117" s="35"/>
      <c r="C117" s="31"/>
      <c r="D117" s="28" t="s">
        <v>149</v>
      </c>
      <c r="E117" s="3"/>
      <c r="F117" s="849">
        <f t="shared" ref="F117:I117" si="1">SUM(F115:F116)</f>
        <v>417964.75250000006</v>
      </c>
      <c r="G117" s="849">
        <f t="shared" si="1"/>
        <v>422597.33499999996</v>
      </c>
      <c r="H117" s="849">
        <f t="shared" si="1"/>
        <v>424590.23499999999</v>
      </c>
      <c r="I117" s="849">
        <f t="shared" si="1"/>
        <v>426583.13500000001</v>
      </c>
      <c r="J117" s="849">
        <f t="shared" ref="J117" si="2">SUM(J115:J116)</f>
        <v>428576.03500000003</v>
      </c>
      <c r="K117" s="1421"/>
      <c r="M117" s="1177"/>
      <c r="N117" s="1177"/>
      <c r="O117" s="1177"/>
      <c r="P117" s="1177"/>
      <c r="Q117" s="1177"/>
      <c r="R117" s="1177"/>
      <c r="S117" s="1177"/>
      <c r="T117" s="1177"/>
      <c r="U117" s="1177"/>
      <c r="V117" s="1177"/>
      <c r="W117" s="1177"/>
      <c r="X117" s="1177"/>
      <c r="Y117" s="1177"/>
    </row>
    <row r="118" spans="2:25" ht="13.15" customHeight="1" x14ac:dyDescent="0.2">
      <c r="B118" s="308"/>
      <c r="C118" s="278"/>
      <c r="D118" s="210" t="s">
        <v>266</v>
      </c>
      <c r="E118" s="224"/>
      <c r="F118" s="114">
        <f>IF(geg!G49=0,0,F117/geg!G49)</f>
        <v>46440.528055555566</v>
      </c>
      <c r="G118" s="114">
        <f>IF(geg!H49=0,0,G117/geg!H49)</f>
        <v>46955.25944444444</v>
      </c>
      <c r="H118" s="114">
        <f>IF(geg!I49=0,0,H117/geg!I49)</f>
        <v>47176.692777777775</v>
      </c>
      <c r="I118" s="114">
        <f>IF(geg!J49=0,0,I117/geg!J49)</f>
        <v>47398.126111111109</v>
      </c>
      <c r="J118" s="114">
        <f>IF(geg!K49=0,0,J117/geg!K49)</f>
        <v>47619.55944444445</v>
      </c>
      <c r="K118" s="1421"/>
    </row>
    <row r="119" spans="2:25" ht="13.15" customHeight="1" x14ac:dyDescent="0.2">
      <c r="B119" s="308"/>
      <c r="C119" s="31"/>
      <c r="D119" s="29"/>
      <c r="E119" s="3"/>
      <c r="F119" s="252"/>
      <c r="G119" s="252"/>
      <c r="H119" s="252"/>
      <c r="I119" s="252"/>
      <c r="J119" s="252"/>
      <c r="K119" s="1421"/>
    </row>
    <row r="120" spans="2:25" ht="13.15" customHeight="1" x14ac:dyDescent="0.2">
      <c r="B120" s="308"/>
      <c r="C120" s="31"/>
      <c r="D120" s="224" t="s">
        <v>269</v>
      </c>
      <c r="E120" s="3"/>
      <c r="F120" s="1389">
        <f>tab!E4</f>
        <v>2019</v>
      </c>
      <c r="G120" s="1389">
        <f>tab!F4</f>
        <v>2020</v>
      </c>
      <c r="H120" s="1389">
        <f>tab!G4</f>
        <v>2021</v>
      </c>
      <c r="I120" s="1389">
        <f>tab!H4</f>
        <v>2022</v>
      </c>
      <c r="J120" s="1389">
        <f>tab!I4</f>
        <v>2023</v>
      </c>
      <c r="K120" s="1421"/>
    </row>
    <row r="121" spans="2:25" ht="13.15" customHeight="1" x14ac:dyDescent="0.2">
      <c r="B121" s="308"/>
      <c r="C121" s="31"/>
      <c r="D121" s="3" t="s">
        <v>270</v>
      </c>
      <c r="E121" s="3"/>
      <c r="F121" s="122">
        <f>+begr!G25</f>
        <v>211280.13333333333</v>
      </c>
      <c r="G121" s="122">
        <f>+begr!H25</f>
        <v>217432</v>
      </c>
      <c r="H121" s="122">
        <f>+begr!I25</f>
        <v>223201.60000000003</v>
      </c>
      <c r="I121" s="122">
        <f>+begr!J25</f>
        <v>229022.40000000002</v>
      </c>
      <c r="J121" s="122">
        <f>+begr!K25</f>
        <v>235060.80000000005</v>
      </c>
      <c r="K121" s="1421"/>
    </row>
    <row r="122" spans="2:25" ht="13.15" customHeight="1" x14ac:dyDescent="0.2">
      <c r="B122" s="308"/>
      <c r="C122" s="31"/>
      <c r="D122" s="3" t="s">
        <v>271</v>
      </c>
      <c r="E122" s="3"/>
      <c r="F122" s="122">
        <f>begr!G34</f>
        <v>0</v>
      </c>
      <c r="G122" s="122">
        <f>begr!H34</f>
        <v>0</v>
      </c>
      <c r="H122" s="122">
        <f>begr!I34</f>
        <v>0</v>
      </c>
      <c r="I122" s="122">
        <f>begr!J34</f>
        <v>0</v>
      </c>
      <c r="J122" s="122">
        <f>begr!K34</f>
        <v>0</v>
      </c>
      <c r="K122" s="1421"/>
    </row>
    <row r="123" spans="2:25" ht="13.15" customHeight="1" x14ac:dyDescent="0.2">
      <c r="B123" s="35"/>
      <c r="C123" s="31"/>
      <c r="D123" s="28" t="s">
        <v>149</v>
      </c>
      <c r="E123" s="3"/>
      <c r="F123" s="849">
        <f>SUM(F121:F122)</f>
        <v>211280.13333333333</v>
      </c>
      <c r="G123" s="849">
        <f t="shared" ref="G123:I123" si="3">SUM(G121:G122)</f>
        <v>217432</v>
      </c>
      <c r="H123" s="849">
        <f t="shared" si="3"/>
        <v>223201.60000000003</v>
      </c>
      <c r="I123" s="849">
        <f t="shared" si="3"/>
        <v>229022.40000000002</v>
      </c>
      <c r="J123" s="849">
        <f t="shared" ref="J123" si="4">SUM(J121:J122)</f>
        <v>235060.80000000005</v>
      </c>
      <c r="K123" s="1421"/>
    </row>
    <row r="124" spans="2:25" ht="13.15" customHeight="1" x14ac:dyDescent="0.2">
      <c r="B124" s="308"/>
      <c r="C124" s="278"/>
      <c r="D124" s="210" t="s">
        <v>266</v>
      </c>
      <c r="E124" s="224"/>
      <c r="F124" s="114">
        <f>IF(geg!G49=0,0,F123/geg!G49)</f>
        <v>23475.570370370369</v>
      </c>
      <c r="G124" s="114">
        <f>IF(geg!H49=0,0,G123/geg!H49)</f>
        <v>24159.111111111109</v>
      </c>
      <c r="H124" s="114">
        <f>IF(geg!I49=0,0,H123/geg!I49)</f>
        <v>24800.177777777782</v>
      </c>
      <c r="I124" s="114">
        <f>IF(geg!J49=0,0,I123/geg!J49)</f>
        <v>25446.933333333334</v>
      </c>
      <c r="J124" s="114">
        <f>IF(geg!K49=0,0,J123/geg!K49)</f>
        <v>26117.866666666672</v>
      </c>
      <c r="K124" s="1421"/>
    </row>
    <row r="125" spans="2:25" ht="13.15" customHeight="1" x14ac:dyDescent="0.2">
      <c r="B125" s="308"/>
      <c r="C125" s="31"/>
      <c r="D125" s="3"/>
      <c r="E125" s="3"/>
      <c r="F125" s="32"/>
      <c r="G125" s="32"/>
      <c r="H125" s="32"/>
      <c r="I125" s="32"/>
      <c r="J125" s="32"/>
      <c r="K125" s="1421"/>
    </row>
    <row r="126" spans="2:25" ht="13.15" customHeight="1" x14ac:dyDescent="0.2">
      <c r="B126" s="308"/>
      <c r="C126" s="31"/>
      <c r="D126" s="224" t="s">
        <v>381</v>
      </c>
      <c r="E126" s="3"/>
      <c r="F126" s="32"/>
      <c r="G126" s="32"/>
      <c r="H126" s="32"/>
      <c r="I126" s="32"/>
      <c r="J126" s="32"/>
      <c r="K126" s="1421"/>
    </row>
    <row r="127" spans="2:25" ht="13.15" customHeight="1" x14ac:dyDescent="0.2">
      <c r="B127" s="308"/>
      <c r="C127" s="31"/>
      <c r="D127" s="3" t="s">
        <v>273</v>
      </c>
      <c r="E127" s="3"/>
      <c r="F127" s="122">
        <f>+lasten!J155</f>
        <v>81999.200000000012</v>
      </c>
      <c r="G127" s="122">
        <f>+lasten!K155</f>
        <v>84284.800000000003</v>
      </c>
      <c r="H127" s="122">
        <f>+lasten!L155</f>
        <v>86412.800000000003</v>
      </c>
      <c r="I127" s="122">
        <f>+lasten!M155</f>
        <v>88547.200000000012</v>
      </c>
      <c r="J127" s="122">
        <f>+lasten!N155</f>
        <v>89779.200000000012</v>
      </c>
      <c r="K127" s="1421"/>
    </row>
    <row r="128" spans="2:25" ht="13.15" customHeight="1" x14ac:dyDescent="0.2">
      <c r="B128" s="308"/>
      <c r="C128" s="31"/>
      <c r="D128" s="3" t="s">
        <v>274</v>
      </c>
      <c r="E128" s="3"/>
      <c r="F128" s="122">
        <f>+lasten!J156</f>
        <v>69018.933333333349</v>
      </c>
      <c r="G128" s="122">
        <f>+lasten!K156</f>
        <v>71656.000000000015</v>
      </c>
      <c r="H128" s="122">
        <f>+lasten!L156</f>
        <v>74080.000000000015</v>
      </c>
      <c r="I128" s="122">
        <f>+lasten!M156</f>
        <v>76577.600000000006</v>
      </c>
      <c r="J128" s="122">
        <f>+lasten!N156</f>
        <v>78067.200000000012</v>
      </c>
      <c r="K128" s="1421"/>
    </row>
    <row r="129" spans="2:25" ht="13.15" customHeight="1" x14ac:dyDescent="0.2">
      <c r="B129" s="308"/>
      <c r="C129" s="31"/>
      <c r="D129" s="3" t="s">
        <v>275</v>
      </c>
      <c r="E129" s="3"/>
      <c r="F129" s="122">
        <f>+lasten!J157</f>
        <v>55262.000000000007</v>
      </c>
      <c r="G129" s="122">
        <f>+lasten!K157</f>
        <v>56491.200000000004</v>
      </c>
      <c r="H129" s="122">
        <f>+lasten!L157</f>
        <v>57708.800000000017</v>
      </c>
      <c r="I129" s="122">
        <f>+lasten!M157</f>
        <v>58897.600000000006</v>
      </c>
      <c r="J129" s="122">
        <f>+lasten!N157</f>
        <v>59558.400000000001</v>
      </c>
      <c r="K129" s="1421"/>
    </row>
    <row r="130" spans="2:25" ht="13.15" customHeight="1" x14ac:dyDescent="0.2">
      <c r="B130" s="35"/>
      <c r="C130" s="31"/>
      <c r="D130" s="28" t="s">
        <v>149</v>
      </c>
      <c r="E130" s="29"/>
      <c r="F130" s="849">
        <f>SUM(F127:F129)</f>
        <v>206280.13333333336</v>
      </c>
      <c r="G130" s="849">
        <f t="shared" ref="G130:I130" si="5">SUM(G127:G129)</f>
        <v>212432.00000000003</v>
      </c>
      <c r="H130" s="849">
        <f t="shared" si="5"/>
        <v>218201.60000000003</v>
      </c>
      <c r="I130" s="849">
        <f t="shared" si="5"/>
        <v>224022.40000000002</v>
      </c>
      <c r="J130" s="849">
        <f t="shared" ref="J130" si="6">SUM(J127:J129)</f>
        <v>227404.80000000002</v>
      </c>
      <c r="K130" s="1421"/>
    </row>
    <row r="131" spans="2:25" ht="13.15" customHeight="1" x14ac:dyDescent="0.2">
      <c r="B131" s="308"/>
      <c r="C131" s="278"/>
      <c r="D131" s="210" t="s">
        <v>266</v>
      </c>
      <c r="E131" s="224"/>
      <c r="F131" s="114">
        <f>IF(geg!G49=0,0,F130/geg!G49)</f>
        <v>22920.014814814818</v>
      </c>
      <c r="G131" s="114">
        <f>IF(geg!H49=0,0,G130/geg!H49)</f>
        <v>23603.555555555558</v>
      </c>
      <c r="H131" s="114">
        <f>IF(geg!I49=0,0,H130/geg!I49)</f>
        <v>24244.622222222228</v>
      </c>
      <c r="I131" s="114">
        <f>IF(geg!J49=0,0,I130/geg!J49)</f>
        <v>24891.37777777778</v>
      </c>
      <c r="J131" s="114">
        <f>IF(geg!K49=0,0,J130/geg!K49)</f>
        <v>25267.200000000001</v>
      </c>
      <c r="K131" s="1421"/>
      <c r="N131" s="76"/>
      <c r="O131" s="76"/>
      <c r="P131" s="76"/>
      <c r="Q131" s="76"/>
      <c r="R131" s="76"/>
      <c r="S131" s="76"/>
      <c r="T131" s="76"/>
      <c r="U131" s="76"/>
      <c r="V131" s="76"/>
      <c r="W131" s="76"/>
      <c r="X131" s="76"/>
      <c r="Y131" s="76"/>
    </row>
    <row r="132" spans="2:25" ht="13.15" customHeight="1" x14ac:dyDescent="0.2">
      <c r="B132" s="308"/>
      <c r="C132" s="31"/>
      <c r="D132" s="3"/>
      <c r="E132" s="3"/>
      <c r="F132" s="252"/>
      <c r="G132" s="252"/>
      <c r="H132" s="252"/>
      <c r="I132" s="252"/>
      <c r="J132" s="252"/>
      <c r="K132" s="1421"/>
      <c r="N132" s="76"/>
      <c r="O132" s="76"/>
      <c r="P132" s="76"/>
      <c r="Q132" s="76"/>
      <c r="R132" s="76"/>
      <c r="S132" s="76"/>
      <c r="T132" s="76"/>
      <c r="U132" s="76"/>
      <c r="V132" s="76"/>
      <c r="W132" s="76"/>
      <c r="X132" s="76"/>
      <c r="Y132" s="76"/>
    </row>
    <row r="133" spans="2:25" ht="13.15" customHeight="1" x14ac:dyDescent="0.2">
      <c r="B133" s="308"/>
      <c r="C133" s="31"/>
      <c r="D133" s="223" t="s">
        <v>540</v>
      </c>
      <c r="E133" s="3"/>
      <c r="F133" s="526">
        <f>baten!H183+baten!H198</f>
        <v>0</v>
      </c>
      <c r="G133" s="526">
        <f>baten!I183+baten!I198</f>
        <v>0</v>
      </c>
      <c r="H133" s="526">
        <f>baten!J183+baten!J198</f>
        <v>0</v>
      </c>
      <c r="I133" s="526">
        <f>baten!K183+baten!K198</f>
        <v>0</v>
      </c>
      <c r="J133" s="526">
        <f>baten!L183+baten!L198</f>
        <v>0</v>
      </c>
      <c r="K133" s="1421"/>
    </row>
    <row r="134" spans="2:25" ht="13.15" customHeight="1" x14ac:dyDescent="0.2">
      <c r="B134" s="308"/>
      <c r="C134" s="31"/>
      <c r="D134" s="210" t="s">
        <v>266</v>
      </c>
      <c r="E134" s="3"/>
      <c r="F134" s="114">
        <f>IF(geg!$H$49=0,0,F133/geg!$H$49)</f>
        <v>0</v>
      </c>
      <c r="G134" s="114">
        <f>IF(geg!$H$49=0,0,G133/geg!$H$49)</f>
        <v>0</v>
      </c>
      <c r="H134" s="114">
        <f>IF(geg!$H$49=0,0,H133/geg!$H$49)</f>
        <v>0</v>
      </c>
      <c r="I134" s="114">
        <f>IF(geg!$H$49=0,0,I133/geg!$H$49)</f>
        <v>0</v>
      </c>
      <c r="J134" s="114">
        <f>IF(geg!$H$49=0,0,J133/geg!$H$49)</f>
        <v>0</v>
      </c>
      <c r="K134" s="1421"/>
    </row>
    <row r="135" spans="2:25" ht="13.15" customHeight="1" x14ac:dyDescent="0.2">
      <c r="B135" s="308"/>
      <c r="C135" s="23"/>
      <c r="D135" s="282"/>
      <c r="E135" s="24"/>
      <c r="F135" s="283"/>
      <c r="G135" s="283"/>
      <c r="H135" s="283"/>
      <c r="I135" s="283"/>
      <c r="J135" s="283"/>
      <c r="K135" s="1421"/>
    </row>
    <row r="136" spans="2:25" ht="13.15" customHeight="1" x14ac:dyDescent="0.2">
      <c r="B136" s="308"/>
      <c r="C136" s="31"/>
      <c r="D136" s="224" t="s">
        <v>485</v>
      </c>
      <c r="E136" s="3"/>
      <c r="F136" s="525">
        <f>lasten!I159</f>
        <v>4734.0862366887686</v>
      </c>
      <c r="G136" s="525">
        <f>lasten!J159</f>
        <v>4973.6017681334142</v>
      </c>
      <c r="H136" s="525">
        <f>lasten!K159</f>
        <v>5121.9288728149495</v>
      </c>
      <c r="I136" s="525">
        <f>lasten!L159</f>
        <v>5202.4014466546114</v>
      </c>
      <c r="J136" s="525">
        <f>lasten!M159</f>
        <v>5343.1320072332746</v>
      </c>
      <c r="K136" s="1421"/>
    </row>
    <row r="137" spans="2:25" ht="13.15" customHeight="1" x14ac:dyDescent="0.2">
      <c r="B137" s="308"/>
      <c r="C137" s="31"/>
      <c r="D137" s="210" t="s">
        <v>266</v>
      </c>
      <c r="E137" s="3"/>
      <c r="F137" s="114">
        <f>IF(geg!G49=0,0,F136/geg!G49)</f>
        <v>526.00958185430761</v>
      </c>
      <c r="G137" s="114">
        <f>IF(geg!H49=0,0,G136/geg!H49)</f>
        <v>552.62241868149044</v>
      </c>
      <c r="H137" s="114">
        <f>IF(geg!I49=0,0,H136/geg!I49)</f>
        <v>569.10320809054997</v>
      </c>
      <c r="I137" s="114">
        <f>IF(geg!J49=0,0,I136/geg!J49)</f>
        <v>578.04460518384576</v>
      </c>
      <c r="J137" s="114">
        <f>IF(geg!K49=0,0,J136/geg!K49)</f>
        <v>593.68133413703049</v>
      </c>
      <c r="K137" s="1421"/>
    </row>
    <row r="138" spans="2:25" ht="13.15" customHeight="1" x14ac:dyDescent="0.2">
      <c r="B138" s="308"/>
      <c r="C138" s="36"/>
      <c r="D138" s="37"/>
      <c r="E138" s="196"/>
      <c r="F138" s="275"/>
      <c r="G138" s="275"/>
      <c r="H138" s="275"/>
      <c r="I138" s="275"/>
      <c r="J138" s="38"/>
    </row>
    <row r="139" spans="2:25" ht="13.15" customHeight="1" x14ac:dyDescent="0.2"/>
    <row r="140" spans="2:25" ht="13.15" customHeight="1" x14ac:dyDescent="0.2"/>
    <row r="141" spans="2:25" ht="13.15" customHeight="1" x14ac:dyDescent="0.2"/>
    <row r="145" spans="26:26" x14ac:dyDescent="0.2">
      <c r="Z145" s="76"/>
    </row>
    <row r="146" spans="26:26" x14ac:dyDescent="0.2">
      <c r="Z146" s="76"/>
    </row>
    <row r="147" spans="26:26" x14ac:dyDescent="0.2">
      <c r="Z147" s="76"/>
    </row>
    <row r="148" spans="26:26" x14ac:dyDescent="0.2">
      <c r="Z148" s="76"/>
    </row>
    <row r="149" spans="26:26" x14ac:dyDescent="0.2">
      <c r="Z149" s="76"/>
    </row>
  </sheetData>
  <sheetProtection algorithmName="SHA-512" hashValue="VRZYS1WJeLu4/lBG+IJshlK4yrUWVxYwKdSYHA5fMM1lNmRpgcYoihCSX6GRxQUE4RODhcPJUzsvBrQSJj6SxQ==" saltValue="VdaL5Idqjqe6VrI8dqd3hg==" spinCount="100000" sheet="1" objects="1" scenarios="1"/>
  <pageMargins left="0.70866141732283472" right="0.70866141732283472" top="0.74803149606299213" bottom="0.74803149606299213" header="0.31496062992125984" footer="0.31496062992125984"/>
  <pageSetup paperSize="9" scale="70" orientation="portrait" r:id="rId1"/>
  <headerFooter>
    <oddHeader>&amp;L&amp;"Arial,Vet"&amp;F&amp;R&amp;"Arial,Vet"&amp;A</oddHeader>
    <oddFooter>&amp;L&amp;"Arial,Vet"keizer / goedhart&amp;C&amp;"Arial,Vet"pagina &amp;P&amp;R&amp;"Arial,Vet"&amp;D</oddFooter>
  </headerFooter>
  <rowBreaks count="1" manualBreakCount="1">
    <brk id="82" min="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71"/>
  <sheetViews>
    <sheetView zoomScale="85" zoomScaleNormal="85" workbookViewId="0">
      <selection activeCell="B2" sqref="B2"/>
    </sheetView>
  </sheetViews>
  <sheetFormatPr defaultColWidth="9.140625" defaultRowHeight="12.75" x14ac:dyDescent="0.2"/>
  <cols>
    <col min="1" max="1" width="3.7109375" style="290" customWidth="1"/>
    <col min="2" max="2" width="2.7109375" style="290" customWidth="1"/>
    <col min="3" max="9" width="9.7109375" style="290" customWidth="1"/>
    <col min="10" max="10" width="2.7109375" style="290" customWidth="1"/>
    <col min="11" max="17" width="9.7109375" style="290" customWidth="1"/>
    <col min="18" max="18" width="2.7109375" style="290" customWidth="1"/>
    <col min="19" max="16384" width="9.140625" style="290"/>
  </cols>
  <sheetData>
    <row r="1" spans="2:18" ht="12.75" customHeight="1" x14ac:dyDescent="0.2"/>
    <row r="2" spans="2:18" x14ac:dyDescent="0.2">
      <c r="B2" s="291"/>
      <c r="C2" s="292"/>
      <c r="D2" s="292"/>
      <c r="E2" s="292"/>
      <c r="F2" s="292"/>
      <c r="G2" s="292"/>
      <c r="H2" s="292"/>
      <c r="I2" s="292"/>
      <c r="J2" s="292"/>
      <c r="K2" s="292"/>
      <c r="L2" s="292"/>
      <c r="M2" s="292"/>
      <c r="N2" s="292"/>
      <c r="O2" s="292"/>
      <c r="P2" s="292"/>
      <c r="Q2" s="292"/>
      <c r="R2" s="293"/>
    </row>
    <row r="3" spans="2:18" x14ac:dyDescent="0.2">
      <c r="B3" s="294"/>
      <c r="C3" s="295"/>
      <c r="D3" s="295"/>
      <c r="E3" s="295"/>
      <c r="F3" s="295"/>
      <c r="G3" s="295"/>
      <c r="H3" s="295"/>
      <c r="I3" s="295"/>
      <c r="J3" s="295"/>
      <c r="K3" s="295"/>
      <c r="L3" s="295"/>
      <c r="M3" s="295"/>
      <c r="N3" s="295"/>
      <c r="O3" s="295"/>
      <c r="P3" s="295"/>
      <c r="Q3" s="295"/>
      <c r="R3" s="296"/>
    </row>
    <row r="4" spans="2:18" s="300" customFormat="1" ht="18.75" x14ac:dyDescent="0.3">
      <c r="B4" s="297"/>
      <c r="C4" s="364" t="s">
        <v>290</v>
      </c>
      <c r="D4" s="298"/>
      <c r="E4" s="298"/>
      <c r="F4" s="298"/>
      <c r="G4" s="298"/>
      <c r="H4" s="298"/>
      <c r="I4" s="298"/>
      <c r="J4" s="298"/>
      <c r="K4" s="298"/>
      <c r="L4" s="298"/>
      <c r="M4" s="298"/>
      <c r="N4" s="298"/>
      <c r="O4" s="298"/>
      <c r="P4" s="298"/>
      <c r="Q4" s="298"/>
      <c r="R4" s="299"/>
    </row>
    <row r="5" spans="2:18" s="300" customFormat="1" ht="18.75" x14ac:dyDescent="0.3">
      <c r="B5" s="297"/>
      <c r="C5" s="366" t="str">
        <f>+geg!G9</f>
        <v>De Speciale school</v>
      </c>
      <c r="D5" s="298"/>
      <c r="E5" s="298"/>
      <c r="F5" s="298"/>
      <c r="G5" s="298"/>
      <c r="H5" s="298"/>
      <c r="I5" s="298"/>
      <c r="J5" s="298"/>
      <c r="K5" s="298"/>
      <c r="L5" s="298"/>
      <c r="M5" s="298"/>
      <c r="N5" s="298"/>
      <c r="O5" s="298"/>
      <c r="P5" s="298"/>
      <c r="Q5" s="298"/>
      <c r="R5" s="299"/>
    </row>
    <row r="6" spans="2:18" x14ac:dyDescent="0.2">
      <c r="B6" s="294"/>
      <c r="C6" s="295"/>
      <c r="D6" s="295"/>
      <c r="E6" s="295"/>
      <c r="F6" s="295"/>
      <c r="G6" s="295"/>
      <c r="H6" s="295"/>
      <c r="I6" s="295"/>
      <c r="J6" s="295"/>
      <c r="K6" s="295"/>
      <c r="L6" s="295"/>
      <c r="M6" s="295"/>
      <c r="N6" s="295"/>
      <c r="O6" s="295"/>
      <c r="P6" s="295"/>
      <c r="Q6" s="295"/>
      <c r="R6" s="296"/>
    </row>
    <row r="7" spans="2:18" x14ac:dyDescent="0.2">
      <c r="B7" s="294"/>
      <c r="C7" s="295"/>
      <c r="D7" s="295"/>
      <c r="E7" s="295"/>
      <c r="F7" s="295"/>
      <c r="G7" s="295"/>
      <c r="H7" s="295"/>
      <c r="I7" s="295"/>
      <c r="J7" s="295"/>
      <c r="K7" s="295"/>
      <c r="L7" s="295"/>
      <c r="M7" s="295"/>
      <c r="N7" s="295"/>
      <c r="O7" s="295"/>
      <c r="P7" s="295"/>
      <c r="Q7" s="295"/>
      <c r="R7" s="296"/>
    </row>
    <row r="8" spans="2:18" x14ac:dyDescent="0.2">
      <c r="B8" s="294"/>
      <c r="C8" s="295"/>
      <c r="D8" s="295"/>
      <c r="E8" s="295"/>
      <c r="F8" s="295"/>
      <c r="G8" s="295"/>
      <c r="H8" s="295"/>
      <c r="I8" s="295"/>
      <c r="J8" s="295"/>
      <c r="K8" s="295"/>
      <c r="L8" s="295"/>
      <c r="M8" s="295"/>
      <c r="N8" s="295"/>
      <c r="O8" s="295"/>
      <c r="P8" s="295"/>
      <c r="Q8" s="295"/>
      <c r="R8" s="296"/>
    </row>
    <row r="9" spans="2:18" x14ac:dyDescent="0.2">
      <c r="B9" s="294"/>
      <c r="C9" s="295"/>
      <c r="D9" s="295"/>
      <c r="E9" s="295"/>
      <c r="F9" s="295"/>
      <c r="G9" s="295"/>
      <c r="H9" s="295"/>
      <c r="I9" s="295"/>
      <c r="J9" s="295"/>
      <c r="K9" s="295"/>
      <c r="L9" s="295"/>
      <c r="M9" s="295"/>
      <c r="N9" s="295"/>
      <c r="O9" s="295"/>
      <c r="P9" s="295"/>
      <c r="Q9" s="295"/>
      <c r="R9" s="296"/>
    </row>
    <row r="10" spans="2:18" x14ac:dyDescent="0.2">
      <c r="B10" s="294"/>
      <c r="C10" s="295"/>
      <c r="D10" s="295"/>
      <c r="E10" s="295"/>
      <c r="F10" s="295"/>
      <c r="G10" s="295"/>
      <c r="H10" s="295"/>
      <c r="I10" s="295"/>
      <c r="J10" s="295"/>
      <c r="K10" s="295"/>
      <c r="L10" s="295"/>
      <c r="M10" s="295"/>
      <c r="N10" s="295"/>
      <c r="O10" s="295"/>
      <c r="P10" s="295"/>
      <c r="Q10" s="295"/>
      <c r="R10" s="296"/>
    </row>
    <row r="11" spans="2:18" x14ac:dyDescent="0.2">
      <c r="B11" s="294"/>
      <c r="C11" s="295"/>
      <c r="D11" s="295"/>
      <c r="E11" s="295"/>
      <c r="F11" s="295"/>
      <c r="G11" s="295"/>
      <c r="H11" s="295"/>
      <c r="I11" s="295"/>
      <c r="J11" s="295"/>
      <c r="K11" s="295"/>
      <c r="L11" s="295"/>
      <c r="M11" s="295"/>
      <c r="N11" s="295"/>
      <c r="O11" s="295"/>
      <c r="P11" s="295"/>
      <c r="Q11" s="295"/>
      <c r="R11" s="296"/>
    </row>
    <row r="12" spans="2:18" x14ac:dyDescent="0.2">
      <c r="B12" s="294"/>
      <c r="C12" s="295"/>
      <c r="D12" s="295"/>
      <c r="E12" s="295"/>
      <c r="F12" s="295"/>
      <c r="G12" s="295"/>
      <c r="H12" s="295"/>
      <c r="I12" s="295"/>
      <c r="J12" s="295"/>
      <c r="K12" s="295"/>
      <c r="L12" s="295"/>
      <c r="M12" s="295"/>
      <c r="N12" s="295"/>
      <c r="O12" s="295"/>
      <c r="P12" s="295"/>
      <c r="Q12" s="295"/>
      <c r="R12" s="296"/>
    </row>
    <row r="13" spans="2:18" x14ac:dyDescent="0.2">
      <c r="B13" s="294"/>
      <c r="C13" s="295"/>
      <c r="D13" s="295"/>
      <c r="E13" s="295"/>
      <c r="F13" s="295"/>
      <c r="G13" s="295"/>
      <c r="H13" s="295"/>
      <c r="I13" s="295"/>
      <c r="J13" s="295"/>
      <c r="K13" s="295"/>
      <c r="L13" s="295"/>
      <c r="M13" s="295"/>
      <c r="N13" s="295"/>
      <c r="O13" s="295"/>
      <c r="P13" s="295"/>
      <c r="Q13" s="295"/>
      <c r="R13" s="296"/>
    </row>
    <row r="14" spans="2:18" x14ac:dyDescent="0.2">
      <c r="B14" s="294"/>
      <c r="C14" s="295"/>
      <c r="D14" s="295"/>
      <c r="E14" s="295"/>
      <c r="F14" s="295"/>
      <c r="G14" s="295"/>
      <c r="H14" s="295"/>
      <c r="I14" s="295"/>
      <c r="J14" s="295"/>
      <c r="K14" s="295"/>
      <c r="L14" s="295"/>
      <c r="M14" s="295"/>
      <c r="N14" s="295"/>
      <c r="O14" s="295"/>
      <c r="P14" s="295"/>
      <c r="Q14" s="295"/>
      <c r="R14" s="296"/>
    </row>
    <row r="15" spans="2:18" x14ac:dyDescent="0.2">
      <c r="B15" s="294"/>
      <c r="C15" s="295"/>
      <c r="D15" s="295"/>
      <c r="E15" s="295"/>
      <c r="F15" s="295"/>
      <c r="G15" s="295"/>
      <c r="H15" s="295"/>
      <c r="I15" s="295"/>
      <c r="J15" s="295"/>
      <c r="K15" s="295"/>
      <c r="L15" s="295"/>
      <c r="M15" s="295"/>
      <c r="N15" s="295"/>
      <c r="O15" s="295"/>
      <c r="P15" s="295"/>
      <c r="Q15" s="295"/>
      <c r="R15" s="296"/>
    </row>
    <row r="16" spans="2:18" x14ac:dyDescent="0.2">
      <c r="B16" s="294"/>
      <c r="C16" s="295"/>
      <c r="D16" s="295"/>
      <c r="E16" s="295"/>
      <c r="F16" s="295"/>
      <c r="G16" s="295"/>
      <c r="H16" s="295"/>
      <c r="I16" s="295"/>
      <c r="J16" s="295"/>
      <c r="K16" s="295"/>
      <c r="L16" s="295"/>
      <c r="M16" s="295"/>
      <c r="N16" s="295"/>
      <c r="O16" s="295"/>
      <c r="P16" s="295"/>
      <c r="Q16" s="295"/>
      <c r="R16" s="296"/>
    </row>
    <row r="17" spans="2:18" x14ac:dyDescent="0.2">
      <c r="B17" s="294"/>
      <c r="C17" s="295"/>
      <c r="D17" s="295"/>
      <c r="E17" s="295"/>
      <c r="F17" s="295"/>
      <c r="G17" s="295"/>
      <c r="H17" s="295"/>
      <c r="I17" s="295"/>
      <c r="J17" s="295"/>
      <c r="K17" s="295"/>
      <c r="L17" s="295"/>
      <c r="M17" s="295"/>
      <c r="N17" s="295"/>
      <c r="O17" s="295"/>
      <c r="P17" s="295"/>
      <c r="Q17" s="295"/>
      <c r="R17" s="296"/>
    </row>
    <row r="18" spans="2:18" x14ac:dyDescent="0.2">
      <c r="B18" s="294"/>
      <c r="C18" s="295"/>
      <c r="D18" s="295"/>
      <c r="E18" s="295"/>
      <c r="F18" s="295"/>
      <c r="G18" s="295"/>
      <c r="H18" s="295"/>
      <c r="I18" s="295"/>
      <c r="J18" s="295"/>
      <c r="K18" s="295"/>
      <c r="L18" s="295"/>
      <c r="M18" s="295"/>
      <c r="N18" s="295"/>
      <c r="O18" s="295"/>
      <c r="P18" s="295"/>
      <c r="Q18" s="295"/>
      <c r="R18" s="296"/>
    </row>
    <row r="19" spans="2:18" x14ac:dyDescent="0.2">
      <c r="B19" s="294"/>
      <c r="C19" s="295"/>
      <c r="D19" s="295"/>
      <c r="E19" s="295"/>
      <c r="F19" s="295"/>
      <c r="G19" s="295"/>
      <c r="H19" s="295"/>
      <c r="I19" s="295"/>
      <c r="J19" s="295"/>
      <c r="K19" s="295"/>
      <c r="L19" s="295"/>
      <c r="M19" s="295"/>
      <c r="N19" s="295"/>
      <c r="O19" s="295"/>
      <c r="P19" s="295"/>
      <c r="Q19" s="295"/>
      <c r="R19" s="296"/>
    </row>
    <row r="20" spans="2:18" x14ac:dyDescent="0.2">
      <c r="B20" s="294"/>
      <c r="C20" s="295"/>
      <c r="D20" s="295"/>
      <c r="E20" s="295"/>
      <c r="F20" s="295"/>
      <c r="G20" s="295"/>
      <c r="H20" s="295"/>
      <c r="I20" s="295"/>
      <c r="J20" s="295"/>
      <c r="K20" s="295"/>
      <c r="L20" s="295"/>
      <c r="M20" s="295"/>
      <c r="N20" s="295"/>
      <c r="O20" s="295"/>
      <c r="P20" s="295"/>
      <c r="Q20" s="295"/>
      <c r="R20" s="296"/>
    </row>
    <row r="21" spans="2:18" x14ac:dyDescent="0.2">
      <c r="B21" s="294"/>
      <c r="C21" s="295"/>
      <c r="D21" s="295"/>
      <c r="E21" s="295"/>
      <c r="F21" s="295"/>
      <c r="G21" s="295"/>
      <c r="H21" s="295"/>
      <c r="I21" s="295"/>
      <c r="J21" s="295"/>
      <c r="K21" s="295"/>
      <c r="L21" s="295"/>
      <c r="M21" s="295"/>
      <c r="N21" s="295"/>
      <c r="O21" s="295"/>
      <c r="P21" s="295"/>
      <c r="Q21" s="295"/>
      <c r="R21" s="296"/>
    </row>
    <row r="22" spans="2:18" x14ac:dyDescent="0.2">
      <c r="B22" s="294"/>
      <c r="C22" s="295"/>
      <c r="D22" s="295"/>
      <c r="E22" s="295"/>
      <c r="F22" s="295"/>
      <c r="G22" s="295"/>
      <c r="H22" s="295"/>
      <c r="I22" s="295"/>
      <c r="J22" s="295"/>
      <c r="K22" s="295"/>
      <c r="L22" s="295"/>
      <c r="M22" s="295"/>
      <c r="N22" s="295"/>
      <c r="O22" s="295"/>
      <c r="P22" s="295"/>
      <c r="Q22" s="295"/>
      <c r="R22" s="296"/>
    </row>
    <row r="23" spans="2:18" x14ac:dyDescent="0.2">
      <c r="B23" s="294"/>
      <c r="C23" s="295"/>
      <c r="D23" s="295"/>
      <c r="E23" s="295"/>
      <c r="F23" s="295"/>
      <c r="G23" s="295"/>
      <c r="H23" s="295"/>
      <c r="I23" s="295"/>
      <c r="J23" s="295"/>
      <c r="K23" s="295"/>
      <c r="L23" s="295"/>
      <c r="M23" s="295"/>
      <c r="N23" s="295"/>
      <c r="O23" s="295"/>
      <c r="P23" s="295"/>
      <c r="Q23" s="295"/>
      <c r="R23" s="296"/>
    </row>
    <row r="24" spans="2:18" x14ac:dyDescent="0.2">
      <c r="B24" s="294"/>
      <c r="C24" s="295"/>
      <c r="D24" s="295"/>
      <c r="E24" s="295"/>
      <c r="F24" s="295"/>
      <c r="G24" s="295"/>
      <c r="H24" s="295"/>
      <c r="I24" s="295"/>
      <c r="J24" s="295"/>
      <c r="K24" s="295"/>
      <c r="L24" s="295"/>
      <c r="M24" s="295"/>
      <c r="N24" s="295"/>
      <c r="O24" s="295"/>
      <c r="P24" s="295"/>
      <c r="Q24" s="295"/>
      <c r="R24" s="296"/>
    </row>
    <row r="25" spans="2:18" x14ac:dyDescent="0.2">
      <c r="B25" s="294"/>
      <c r="C25" s="295"/>
      <c r="D25" s="295"/>
      <c r="E25" s="295"/>
      <c r="F25" s="295"/>
      <c r="G25" s="295"/>
      <c r="H25" s="295"/>
      <c r="I25" s="295"/>
      <c r="J25" s="295"/>
      <c r="K25" s="295"/>
      <c r="L25" s="295"/>
      <c r="M25" s="295"/>
      <c r="N25" s="295"/>
      <c r="O25" s="295"/>
      <c r="P25" s="295"/>
      <c r="Q25" s="295"/>
      <c r="R25" s="296"/>
    </row>
    <row r="26" spans="2:18" x14ac:dyDescent="0.2">
      <c r="B26" s="294"/>
      <c r="C26" s="295"/>
      <c r="D26" s="295"/>
      <c r="E26" s="295"/>
      <c r="F26" s="295"/>
      <c r="G26" s="295"/>
      <c r="H26" s="295"/>
      <c r="I26" s="295"/>
      <c r="J26" s="295"/>
      <c r="K26" s="295"/>
      <c r="L26" s="295"/>
      <c r="M26" s="295"/>
      <c r="N26" s="295"/>
      <c r="O26" s="295"/>
      <c r="P26" s="295"/>
      <c r="Q26" s="295"/>
      <c r="R26" s="296"/>
    </row>
    <row r="27" spans="2:18" x14ac:dyDescent="0.2">
      <c r="B27" s="294"/>
      <c r="C27" s="295"/>
      <c r="D27" s="295"/>
      <c r="E27" s="295"/>
      <c r="F27" s="295"/>
      <c r="G27" s="295"/>
      <c r="H27" s="295"/>
      <c r="I27" s="295"/>
      <c r="J27" s="295"/>
      <c r="K27" s="295"/>
      <c r="L27" s="295"/>
      <c r="M27" s="295"/>
      <c r="N27" s="295"/>
      <c r="O27" s="295"/>
      <c r="P27" s="295"/>
      <c r="Q27" s="295"/>
      <c r="R27" s="296"/>
    </row>
    <row r="28" spans="2:18" x14ac:dyDescent="0.2">
      <c r="B28" s="294"/>
      <c r="C28" s="295"/>
      <c r="D28" s="295"/>
      <c r="E28" s="295"/>
      <c r="F28" s="295"/>
      <c r="G28" s="295"/>
      <c r="H28" s="295"/>
      <c r="I28" s="295"/>
      <c r="J28" s="295"/>
      <c r="K28" s="295"/>
      <c r="L28" s="295"/>
      <c r="M28" s="295"/>
      <c r="N28" s="295"/>
      <c r="O28" s="295"/>
      <c r="P28" s="295"/>
      <c r="Q28" s="295"/>
      <c r="R28" s="296"/>
    </row>
    <row r="29" spans="2:18" x14ac:dyDescent="0.2">
      <c r="B29" s="294"/>
      <c r="C29" s="295"/>
      <c r="D29" s="295"/>
      <c r="E29" s="295"/>
      <c r="F29" s="295"/>
      <c r="G29" s="295"/>
      <c r="H29" s="295"/>
      <c r="I29" s="295"/>
      <c r="J29" s="295"/>
      <c r="K29" s="295"/>
      <c r="L29" s="295"/>
      <c r="M29" s="295"/>
      <c r="N29" s="295"/>
      <c r="O29" s="295"/>
      <c r="P29" s="295"/>
      <c r="Q29" s="295"/>
      <c r="R29" s="296"/>
    </row>
    <row r="30" spans="2:18" x14ac:dyDescent="0.2">
      <c r="B30" s="294"/>
      <c r="C30" s="295"/>
      <c r="D30" s="295"/>
      <c r="E30" s="295"/>
      <c r="F30" s="295"/>
      <c r="G30" s="295"/>
      <c r="H30" s="295"/>
      <c r="I30" s="295"/>
      <c r="J30" s="295"/>
      <c r="K30" s="295"/>
      <c r="L30" s="295"/>
      <c r="M30" s="295"/>
      <c r="N30" s="295"/>
      <c r="O30" s="295"/>
      <c r="P30" s="295"/>
      <c r="Q30" s="295"/>
      <c r="R30" s="296"/>
    </row>
    <row r="31" spans="2:18" x14ac:dyDescent="0.2">
      <c r="B31" s="294"/>
      <c r="C31" s="295"/>
      <c r="D31" s="295"/>
      <c r="E31" s="295"/>
      <c r="F31" s="295"/>
      <c r="G31" s="295"/>
      <c r="H31" s="295"/>
      <c r="I31" s="295"/>
      <c r="J31" s="295"/>
      <c r="K31" s="295"/>
      <c r="L31" s="295"/>
      <c r="M31" s="295"/>
      <c r="N31" s="295"/>
      <c r="O31" s="295"/>
      <c r="P31" s="295"/>
      <c r="Q31" s="295"/>
      <c r="R31" s="296"/>
    </row>
    <row r="32" spans="2:18" x14ac:dyDescent="0.2">
      <c r="B32" s="294"/>
      <c r="C32" s="295"/>
      <c r="D32" s="295"/>
      <c r="E32" s="295"/>
      <c r="F32" s="295"/>
      <c r="G32" s="295"/>
      <c r="H32" s="295"/>
      <c r="I32" s="295"/>
      <c r="J32" s="295"/>
      <c r="K32" s="295"/>
      <c r="L32" s="295"/>
      <c r="M32" s="295"/>
      <c r="N32" s="295"/>
      <c r="O32" s="295"/>
      <c r="P32" s="295"/>
      <c r="Q32" s="295"/>
      <c r="R32" s="296"/>
    </row>
    <row r="33" spans="2:18" x14ac:dyDescent="0.2">
      <c r="B33" s="294"/>
      <c r="C33" s="295"/>
      <c r="D33" s="295"/>
      <c r="E33" s="295"/>
      <c r="F33" s="295"/>
      <c r="G33" s="295"/>
      <c r="H33" s="295"/>
      <c r="I33" s="295"/>
      <c r="J33" s="295"/>
      <c r="K33" s="295"/>
      <c r="L33" s="295"/>
      <c r="M33" s="295"/>
      <c r="N33" s="295"/>
      <c r="O33" s="295"/>
      <c r="P33" s="295"/>
      <c r="Q33" s="295"/>
      <c r="R33" s="296"/>
    </row>
    <row r="34" spans="2:18" x14ac:dyDescent="0.2">
      <c r="B34" s="294"/>
      <c r="C34" s="295"/>
      <c r="D34" s="295"/>
      <c r="E34" s="295"/>
      <c r="F34" s="295"/>
      <c r="G34" s="295"/>
      <c r="H34" s="295"/>
      <c r="I34" s="295"/>
      <c r="J34" s="295"/>
      <c r="K34" s="295"/>
      <c r="L34" s="295"/>
      <c r="M34" s="295"/>
      <c r="N34" s="295"/>
      <c r="O34" s="295"/>
      <c r="P34" s="295"/>
      <c r="Q34" s="295"/>
      <c r="R34" s="296"/>
    </row>
    <row r="35" spans="2:18" x14ac:dyDescent="0.2">
      <c r="B35" s="294"/>
      <c r="C35" s="295"/>
      <c r="D35" s="295"/>
      <c r="E35" s="295"/>
      <c r="F35" s="295"/>
      <c r="G35" s="295"/>
      <c r="H35" s="295"/>
      <c r="I35" s="295"/>
      <c r="J35" s="295"/>
      <c r="K35" s="295"/>
      <c r="L35" s="295"/>
      <c r="M35" s="295"/>
      <c r="N35" s="295"/>
      <c r="O35" s="295"/>
      <c r="P35" s="295"/>
      <c r="Q35" s="295"/>
      <c r="R35" s="296"/>
    </row>
    <row r="36" spans="2:18" x14ac:dyDescent="0.2">
      <c r="B36" s="294"/>
      <c r="C36" s="295"/>
      <c r="D36" s="295"/>
      <c r="E36" s="295"/>
      <c r="F36" s="295"/>
      <c r="G36" s="295"/>
      <c r="H36" s="295"/>
      <c r="I36" s="295"/>
      <c r="J36" s="295"/>
      <c r="K36" s="295"/>
      <c r="L36" s="295"/>
      <c r="M36" s="295"/>
      <c r="N36" s="295"/>
      <c r="O36" s="295"/>
      <c r="P36" s="295"/>
      <c r="Q36" s="295"/>
      <c r="R36" s="296"/>
    </row>
    <row r="37" spans="2:18" x14ac:dyDescent="0.2">
      <c r="B37" s="294"/>
      <c r="C37" s="295"/>
      <c r="D37" s="295"/>
      <c r="E37" s="295"/>
      <c r="F37" s="295"/>
      <c r="G37" s="295"/>
      <c r="H37" s="295"/>
      <c r="I37" s="295"/>
      <c r="J37" s="295"/>
      <c r="K37" s="295"/>
      <c r="L37" s="295"/>
      <c r="M37" s="295"/>
      <c r="N37" s="295"/>
      <c r="O37" s="295"/>
      <c r="P37" s="295"/>
      <c r="Q37" s="295"/>
      <c r="R37" s="296"/>
    </row>
    <row r="38" spans="2:18" x14ac:dyDescent="0.2">
      <c r="B38" s="294"/>
      <c r="C38" s="295"/>
      <c r="D38" s="295"/>
      <c r="E38" s="295"/>
      <c r="F38" s="295"/>
      <c r="G38" s="295"/>
      <c r="H38" s="295"/>
      <c r="I38" s="295"/>
      <c r="J38" s="295"/>
      <c r="K38" s="295"/>
      <c r="L38" s="295"/>
      <c r="M38" s="295"/>
      <c r="N38" s="295"/>
      <c r="O38" s="295"/>
      <c r="P38" s="295"/>
      <c r="Q38" s="295"/>
      <c r="R38" s="296"/>
    </row>
    <row r="39" spans="2:18" x14ac:dyDescent="0.2">
      <c r="B39" s="294"/>
      <c r="C39" s="295"/>
      <c r="D39" s="295"/>
      <c r="E39" s="295"/>
      <c r="F39" s="295"/>
      <c r="G39" s="295"/>
      <c r="H39" s="295"/>
      <c r="I39" s="295"/>
      <c r="J39" s="295"/>
      <c r="K39" s="295"/>
      <c r="L39" s="295"/>
      <c r="M39" s="295"/>
      <c r="N39" s="295"/>
      <c r="O39" s="295"/>
      <c r="P39" s="295"/>
      <c r="Q39" s="295"/>
      <c r="R39" s="296"/>
    </row>
    <row r="40" spans="2:18" x14ac:dyDescent="0.2">
      <c r="B40" s="294"/>
      <c r="C40" s="295"/>
      <c r="D40" s="295"/>
      <c r="E40" s="295"/>
      <c r="F40" s="295"/>
      <c r="G40" s="295"/>
      <c r="H40" s="295"/>
      <c r="I40" s="295"/>
      <c r="J40" s="295"/>
      <c r="K40" s="295"/>
      <c r="L40" s="295"/>
      <c r="M40" s="295"/>
      <c r="N40" s="295"/>
      <c r="O40" s="295"/>
      <c r="P40" s="295"/>
      <c r="Q40" s="295"/>
      <c r="R40" s="296"/>
    </row>
    <row r="41" spans="2:18" x14ac:dyDescent="0.2">
      <c r="B41" s="294"/>
      <c r="C41" s="295"/>
      <c r="D41" s="295"/>
      <c r="E41" s="295"/>
      <c r="F41" s="295"/>
      <c r="G41" s="295"/>
      <c r="H41" s="295"/>
      <c r="I41" s="295"/>
      <c r="J41" s="295"/>
      <c r="K41" s="295"/>
      <c r="L41" s="295"/>
      <c r="M41" s="295"/>
      <c r="N41" s="295"/>
      <c r="O41" s="295"/>
      <c r="P41" s="295"/>
      <c r="Q41" s="295"/>
      <c r="R41" s="296"/>
    </row>
    <row r="42" spans="2:18" x14ac:dyDescent="0.2">
      <c r="B42" s="294"/>
      <c r="C42" s="295"/>
      <c r="D42" s="295"/>
      <c r="E42" s="295"/>
      <c r="F42" s="295"/>
      <c r="G42" s="295"/>
      <c r="H42" s="295"/>
      <c r="I42" s="295"/>
      <c r="J42" s="295"/>
      <c r="K42" s="295"/>
      <c r="L42" s="295"/>
      <c r="M42" s="295"/>
      <c r="N42" s="295"/>
      <c r="O42" s="295"/>
      <c r="P42" s="295"/>
      <c r="Q42" s="295"/>
      <c r="R42" s="296"/>
    </row>
    <row r="43" spans="2:18" x14ac:dyDescent="0.2">
      <c r="B43" s="294"/>
      <c r="C43" s="295"/>
      <c r="D43" s="295"/>
      <c r="E43" s="295"/>
      <c r="F43" s="295"/>
      <c r="G43" s="295"/>
      <c r="H43" s="295"/>
      <c r="I43" s="295"/>
      <c r="J43" s="295"/>
      <c r="K43" s="295"/>
      <c r="L43" s="295"/>
      <c r="M43" s="295"/>
      <c r="N43" s="295"/>
      <c r="O43" s="295"/>
      <c r="P43" s="295"/>
      <c r="Q43" s="295"/>
      <c r="R43" s="296"/>
    </row>
    <row r="44" spans="2:18" x14ac:dyDescent="0.2">
      <c r="B44" s="294"/>
      <c r="C44" s="295"/>
      <c r="D44" s="295"/>
      <c r="E44" s="295"/>
      <c r="F44" s="295"/>
      <c r="G44" s="295"/>
      <c r="H44" s="295"/>
      <c r="I44" s="295"/>
      <c r="J44" s="295"/>
      <c r="K44" s="295"/>
      <c r="L44" s="295"/>
      <c r="M44" s="295"/>
      <c r="N44" s="295"/>
      <c r="O44" s="295"/>
      <c r="P44" s="295"/>
      <c r="Q44" s="295"/>
      <c r="R44" s="296"/>
    </row>
    <row r="45" spans="2:18" x14ac:dyDescent="0.2">
      <c r="B45" s="294"/>
      <c r="C45" s="295"/>
      <c r="D45" s="295"/>
      <c r="E45" s="295"/>
      <c r="F45" s="295"/>
      <c r="G45" s="295"/>
      <c r="H45" s="295"/>
      <c r="I45" s="295"/>
      <c r="J45" s="295"/>
      <c r="K45" s="295"/>
      <c r="L45" s="295"/>
      <c r="M45" s="295"/>
      <c r="N45" s="295"/>
      <c r="O45" s="295"/>
      <c r="P45" s="295"/>
      <c r="Q45" s="295"/>
      <c r="R45" s="296"/>
    </row>
    <row r="46" spans="2:18" x14ac:dyDescent="0.2">
      <c r="B46" s="294"/>
      <c r="C46" s="295"/>
      <c r="D46" s="295"/>
      <c r="E46" s="295"/>
      <c r="F46" s="295"/>
      <c r="G46" s="295"/>
      <c r="H46" s="295"/>
      <c r="I46" s="295"/>
      <c r="J46" s="295"/>
      <c r="K46" s="295"/>
      <c r="L46" s="295"/>
      <c r="M46" s="295"/>
      <c r="N46" s="295"/>
      <c r="O46" s="295"/>
      <c r="P46" s="295"/>
      <c r="Q46" s="295"/>
      <c r="R46" s="296"/>
    </row>
    <row r="47" spans="2:18" x14ac:dyDescent="0.2">
      <c r="B47" s="294"/>
      <c r="C47" s="295"/>
      <c r="D47" s="295"/>
      <c r="E47" s="295"/>
      <c r="F47" s="295"/>
      <c r="G47" s="295"/>
      <c r="H47" s="295"/>
      <c r="I47" s="295"/>
      <c r="J47" s="295"/>
      <c r="K47" s="295"/>
      <c r="L47" s="295"/>
      <c r="M47" s="295"/>
      <c r="N47" s="295"/>
      <c r="O47" s="295"/>
      <c r="P47" s="295"/>
      <c r="Q47" s="295"/>
      <c r="R47" s="296"/>
    </row>
    <row r="48" spans="2:18" x14ac:dyDescent="0.2">
      <c r="B48" s="294"/>
      <c r="C48" s="295"/>
      <c r="D48" s="295"/>
      <c r="E48" s="295"/>
      <c r="F48" s="295"/>
      <c r="G48" s="295"/>
      <c r="H48" s="295"/>
      <c r="I48" s="295"/>
      <c r="J48" s="295"/>
      <c r="K48" s="295"/>
      <c r="L48" s="295"/>
      <c r="M48" s="295"/>
      <c r="N48" s="295"/>
      <c r="O48" s="295"/>
      <c r="P48" s="295"/>
      <c r="Q48" s="295"/>
      <c r="R48" s="296"/>
    </row>
    <row r="49" spans="2:18" x14ac:dyDescent="0.2">
      <c r="B49" s="294"/>
      <c r="C49" s="295"/>
      <c r="D49" s="295"/>
      <c r="E49" s="295"/>
      <c r="F49" s="295"/>
      <c r="G49" s="295"/>
      <c r="H49" s="295"/>
      <c r="I49" s="295"/>
      <c r="J49" s="295"/>
      <c r="K49" s="295"/>
      <c r="L49" s="295"/>
      <c r="M49" s="295"/>
      <c r="N49" s="295"/>
      <c r="O49" s="295"/>
      <c r="P49" s="295"/>
      <c r="Q49" s="295"/>
      <c r="R49" s="296"/>
    </row>
    <row r="50" spans="2:18" x14ac:dyDescent="0.2">
      <c r="B50" s="294"/>
      <c r="C50" s="295"/>
      <c r="D50" s="295"/>
      <c r="E50" s="295"/>
      <c r="F50" s="295"/>
      <c r="G50" s="295"/>
      <c r="H50" s="295"/>
      <c r="I50" s="295"/>
      <c r="J50" s="295"/>
      <c r="K50" s="295"/>
      <c r="L50" s="295"/>
      <c r="M50" s="295"/>
      <c r="N50" s="295"/>
      <c r="O50" s="295"/>
      <c r="P50" s="295"/>
      <c r="Q50" s="295"/>
      <c r="R50" s="296"/>
    </row>
    <row r="51" spans="2:18" x14ac:dyDescent="0.2">
      <c r="B51" s="294"/>
      <c r="C51" s="295"/>
      <c r="D51" s="295"/>
      <c r="E51" s="295"/>
      <c r="F51" s="295"/>
      <c r="G51" s="295"/>
      <c r="H51" s="295"/>
      <c r="I51" s="295"/>
      <c r="J51" s="295"/>
      <c r="K51" s="295"/>
      <c r="L51" s="295"/>
      <c r="M51" s="295"/>
      <c r="N51" s="295"/>
      <c r="O51" s="295"/>
      <c r="P51" s="295"/>
      <c r="Q51" s="295"/>
      <c r="R51" s="296"/>
    </row>
    <row r="52" spans="2:18" x14ac:dyDescent="0.2">
      <c r="B52" s="294"/>
      <c r="C52" s="295"/>
      <c r="D52" s="295"/>
      <c r="E52" s="295"/>
      <c r="F52" s="295"/>
      <c r="G52" s="295"/>
      <c r="H52" s="295"/>
      <c r="I52" s="295"/>
      <c r="J52" s="295"/>
      <c r="K52" s="295"/>
      <c r="L52" s="295"/>
      <c r="M52" s="295"/>
      <c r="N52" s="295"/>
      <c r="O52" s="295"/>
      <c r="P52" s="295"/>
      <c r="Q52" s="295"/>
      <c r="R52" s="296"/>
    </row>
    <row r="53" spans="2:18" x14ac:dyDescent="0.2">
      <c r="B53" s="294"/>
      <c r="C53" s="295"/>
      <c r="D53" s="295"/>
      <c r="E53" s="295"/>
      <c r="F53" s="295"/>
      <c r="G53" s="295"/>
      <c r="H53" s="295"/>
      <c r="I53" s="295"/>
      <c r="J53" s="295"/>
      <c r="K53" s="295"/>
      <c r="L53" s="295"/>
      <c r="M53" s="295"/>
      <c r="N53" s="295"/>
      <c r="O53" s="295"/>
      <c r="P53" s="295"/>
      <c r="Q53" s="295"/>
      <c r="R53" s="296"/>
    </row>
    <row r="54" spans="2:18" x14ac:dyDescent="0.2">
      <c r="B54" s="294"/>
      <c r="C54" s="295"/>
      <c r="D54" s="295"/>
      <c r="E54" s="295"/>
      <c r="F54" s="295"/>
      <c r="G54" s="295"/>
      <c r="H54" s="295"/>
      <c r="I54" s="295"/>
      <c r="J54" s="295"/>
      <c r="K54" s="295"/>
      <c r="L54" s="295"/>
      <c r="M54" s="295"/>
      <c r="N54" s="295"/>
      <c r="O54" s="295"/>
      <c r="P54" s="295"/>
      <c r="Q54" s="295"/>
      <c r="R54" s="296"/>
    </row>
    <row r="55" spans="2:18" x14ac:dyDescent="0.2">
      <c r="B55" s="294"/>
      <c r="C55" s="295"/>
      <c r="D55" s="295"/>
      <c r="E55" s="295"/>
      <c r="F55" s="295"/>
      <c r="G55" s="295"/>
      <c r="H55" s="295"/>
      <c r="I55" s="295"/>
      <c r="J55" s="295"/>
      <c r="K55" s="295"/>
      <c r="L55" s="295"/>
      <c r="M55" s="295"/>
      <c r="N55" s="295"/>
      <c r="O55" s="295"/>
      <c r="P55" s="295"/>
      <c r="Q55" s="295"/>
      <c r="R55" s="296"/>
    </row>
    <row r="56" spans="2:18" x14ac:dyDescent="0.2">
      <c r="B56" s="294"/>
      <c r="C56" s="295"/>
      <c r="D56" s="295"/>
      <c r="E56" s="295"/>
      <c r="F56" s="295"/>
      <c r="G56" s="295"/>
      <c r="H56" s="295"/>
      <c r="I56" s="295"/>
      <c r="J56" s="295"/>
      <c r="K56" s="295"/>
      <c r="L56" s="295"/>
      <c r="M56" s="295"/>
      <c r="N56" s="295"/>
      <c r="O56" s="295"/>
      <c r="P56" s="295"/>
      <c r="Q56" s="295"/>
      <c r="R56" s="296"/>
    </row>
    <row r="57" spans="2:18" x14ac:dyDescent="0.2">
      <c r="B57" s="294"/>
      <c r="C57" s="295"/>
      <c r="D57" s="295"/>
      <c r="E57" s="295"/>
      <c r="F57" s="295"/>
      <c r="G57" s="295"/>
      <c r="H57" s="295"/>
      <c r="I57" s="295"/>
      <c r="J57" s="295"/>
      <c r="K57" s="295"/>
      <c r="L57" s="295"/>
      <c r="M57" s="295"/>
      <c r="N57" s="295"/>
      <c r="O57" s="295"/>
      <c r="P57" s="295"/>
      <c r="Q57" s="295"/>
      <c r="R57" s="296"/>
    </row>
    <row r="58" spans="2:18" x14ac:dyDescent="0.2">
      <c r="B58" s="294"/>
      <c r="C58" s="295"/>
      <c r="D58" s="295"/>
      <c r="E58" s="295"/>
      <c r="F58" s="295"/>
      <c r="G58" s="295"/>
      <c r="H58" s="295"/>
      <c r="I58" s="295"/>
      <c r="J58" s="295"/>
      <c r="K58" s="295"/>
      <c r="L58" s="295"/>
      <c r="M58" s="295"/>
      <c r="N58" s="295"/>
      <c r="O58" s="295"/>
      <c r="P58" s="295"/>
      <c r="Q58" s="295"/>
      <c r="R58" s="296"/>
    </row>
    <row r="59" spans="2:18" x14ac:dyDescent="0.2">
      <c r="B59" s="294"/>
      <c r="C59" s="295"/>
      <c r="D59" s="295"/>
      <c r="E59" s="295"/>
      <c r="F59" s="295"/>
      <c r="G59" s="295"/>
      <c r="H59" s="295"/>
      <c r="I59" s="295"/>
      <c r="J59" s="295"/>
      <c r="K59" s="295"/>
      <c r="L59" s="295"/>
      <c r="M59" s="295"/>
      <c r="N59" s="295"/>
      <c r="O59" s="295"/>
      <c r="P59" s="295"/>
      <c r="Q59" s="295"/>
      <c r="R59" s="296"/>
    </row>
    <row r="60" spans="2:18" x14ac:dyDescent="0.2">
      <c r="B60" s="294"/>
      <c r="C60" s="295"/>
      <c r="D60" s="295"/>
      <c r="E60" s="295"/>
      <c r="F60" s="295"/>
      <c r="G60" s="295"/>
      <c r="H60" s="295"/>
      <c r="I60" s="295"/>
      <c r="J60" s="295"/>
      <c r="K60" s="295"/>
      <c r="L60" s="295"/>
      <c r="M60" s="295"/>
      <c r="N60" s="295"/>
      <c r="O60" s="295"/>
      <c r="P60" s="295"/>
      <c r="Q60" s="295"/>
      <c r="R60" s="296"/>
    </row>
    <row r="61" spans="2:18" x14ac:dyDescent="0.2">
      <c r="B61" s="294"/>
      <c r="C61" s="295"/>
      <c r="D61" s="295"/>
      <c r="E61" s="295"/>
      <c r="F61" s="295"/>
      <c r="G61" s="295"/>
      <c r="H61" s="295"/>
      <c r="I61" s="295"/>
      <c r="J61" s="295"/>
      <c r="K61" s="295"/>
      <c r="L61" s="295"/>
      <c r="M61" s="295"/>
      <c r="N61" s="295"/>
      <c r="O61" s="295"/>
      <c r="P61" s="295"/>
      <c r="Q61" s="295"/>
      <c r="R61" s="296"/>
    </row>
    <row r="62" spans="2:18" x14ac:dyDescent="0.2">
      <c r="B62" s="294"/>
      <c r="C62" s="295"/>
      <c r="D62" s="295"/>
      <c r="E62" s="295"/>
      <c r="F62" s="295"/>
      <c r="G62" s="295"/>
      <c r="H62" s="295"/>
      <c r="I62" s="295"/>
      <c r="J62" s="295"/>
      <c r="K62" s="295"/>
      <c r="L62" s="295"/>
      <c r="M62" s="295"/>
      <c r="N62" s="295"/>
      <c r="O62" s="295"/>
      <c r="P62" s="295"/>
      <c r="Q62" s="295"/>
      <c r="R62" s="296"/>
    </row>
    <row r="63" spans="2:18" x14ac:dyDescent="0.2">
      <c r="B63" s="294"/>
      <c r="C63" s="295"/>
      <c r="D63" s="295"/>
      <c r="E63" s="295"/>
      <c r="F63" s="295"/>
      <c r="G63" s="295"/>
      <c r="H63" s="295"/>
      <c r="I63" s="295"/>
      <c r="J63" s="295"/>
      <c r="K63" s="295"/>
      <c r="L63" s="295"/>
      <c r="M63" s="295"/>
      <c r="N63" s="295"/>
      <c r="O63" s="295"/>
      <c r="P63" s="295"/>
      <c r="Q63" s="295"/>
      <c r="R63" s="296"/>
    </row>
    <row r="64" spans="2:18" x14ac:dyDescent="0.2">
      <c r="B64" s="294"/>
      <c r="C64" s="295"/>
      <c r="D64" s="295"/>
      <c r="E64" s="295"/>
      <c r="F64" s="295"/>
      <c r="G64" s="295"/>
      <c r="H64" s="295"/>
      <c r="I64" s="295"/>
      <c r="J64" s="295"/>
      <c r="K64" s="295"/>
      <c r="L64" s="295"/>
      <c r="M64" s="295"/>
      <c r="N64" s="295"/>
      <c r="O64" s="295"/>
      <c r="P64" s="295"/>
      <c r="Q64" s="295"/>
      <c r="R64" s="296"/>
    </row>
    <row r="65" spans="2:18" x14ac:dyDescent="0.2">
      <c r="B65" s="294"/>
      <c r="C65" s="295"/>
      <c r="D65" s="295"/>
      <c r="E65" s="295"/>
      <c r="F65" s="295"/>
      <c r="G65" s="295"/>
      <c r="H65" s="295"/>
      <c r="I65" s="295"/>
      <c r="J65" s="295"/>
      <c r="K65" s="295"/>
      <c r="L65" s="295"/>
      <c r="M65" s="295"/>
      <c r="N65" s="295"/>
      <c r="O65" s="295"/>
      <c r="P65" s="295"/>
      <c r="Q65" s="295"/>
      <c r="R65" s="296"/>
    </row>
    <row r="66" spans="2:18" x14ac:dyDescent="0.2">
      <c r="B66" s="294"/>
      <c r="C66" s="295"/>
      <c r="D66" s="295"/>
      <c r="E66" s="295"/>
      <c r="F66" s="295"/>
      <c r="G66" s="295"/>
      <c r="H66" s="295"/>
      <c r="I66" s="295"/>
      <c r="J66" s="295"/>
      <c r="K66" s="295"/>
      <c r="L66" s="295"/>
      <c r="M66" s="295"/>
      <c r="N66" s="295"/>
      <c r="O66" s="295"/>
      <c r="P66" s="295"/>
      <c r="Q66" s="295"/>
      <c r="R66" s="296"/>
    </row>
    <row r="67" spans="2:18" x14ac:dyDescent="0.2">
      <c r="B67" s="294"/>
      <c r="C67" s="295"/>
      <c r="D67" s="295"/>
      <c r="E67" s="295"/>
      <c r="F67" s="295"/>
      <c r="G67" s="295"/>
      <c r="H67" s="295"/>
      <c r="I67" s="295"/>
      <c r="J67" s="295"/>
      <c r="K67" s="295"/>
      <c r="L67" s="295"/>
      <c r="M67" s="295"/>
      <c r="N67" s="295"/>
      <c r="O67" s="295"/>
      <c r="P67" s="295"/>
      <c r="Q67" s="295"/>
      <c r="R67" s="296"/>
    </row>
    <row r="68" spans="2:18" x14ac:dyDescent="0.2">
      <c r="B68" s="294"/>
      <c r="C68" s="295"/>
      <c r="D68" s="295"/>
      <c r="E68" s="295"/>
      <c r="F68" s="295"/>
      <c r="G68" s="295"/>
      <c r="H68" s="295"/>
      <c r="I68" s="295"/>
      <c r="J68" s="295"/>
      <c r="K68" s="295"/>
      <c r="L68" s="295"/>
      <c r="M68" s="295"/>
      <c r="N68" s="295"/>
      <c r="O68" s="295"/>
      <c r="P68" s="295"/>
      <c r="Q68" s="295"/>
      <c r="R68" s="296"/>
    </row>
    <row r="69" spans="2:18" x14ac:dyDescent="0.2">
      <c r="B69" s="294"/>
      <c r="C69" s="295"/>
      <c r="D69" s="295"/>
      <c r="E69" s="295"/>
      <c r="F69" s="295"/>
      <c r="G69" s="295"/>
      <c r="H69" s="295"/>
      <c r="I69" s="295"/>
      <c r="J69" s="295"/>
      <c r="K69" s="295"/>
      <c r="L69" s="295"/>
      <c r="M69" s="295"/>
      <c r="N69" s="295"/>
      <c r="O69" s="295"/>
      <c r="P69" s="295"/>
      <c r="Q69" s="295"/>
      <c r="R69" s="296"/>
    </row>
    <row r="70" spans="2:18" x14ac:dyDescent="0.2">
      <c r="B70" s="294"/>
      <c r="C70" s="295"/>
      <c r="D70" s="295"/>
      <c r="E70" s="295"/>
      <c r="F70" s="295"/>
      <c r="G70" s="295"/>
      <c r="H70" s="295"/>
      <c r="I70" s="295"/>
      <c r="J70" s="295"/>
      <c r="K70" s="295"/>
      <c r="L70" s="295"/>
      <c r="M70" s="295"/>
      <c r="N70" s="295"/>
      <c r="O70" s="295"/>
      <c r="P70" s="295"/>
      <c r="Q70" s="295"/>
      <c r="R70" s="296"/>
    </row>
    <row r="71" spans="2:18" x14ac:dyDescent="0.2">
      <c r="B71" s="294"/>
      <c r="C71" s="295"/>
      <c r="D71" s="295"/>
      <c r="E71" s="295"/>
      <c r="F71" s="295"/>
      <c r="G71" s="295"/>
      <c r="H71" s="295"/>
      <c r="I71" s="295"/>
      <c r="J71" s="295"/>
      <c r="K71" s="295"/>
      <c r="L71" s="295"/>
      <c r="M71" s="295"/>
      <c r="N71" s="295"/>
      <c r="O71" s="295"/>
      <c r="P71" s="295"/>
      <c r="Q71" s="295"/>
      <c r="R71" s="296"/>
    </row>
    <row r="72" spans="2:18" x14ac:dyDescent="0.2">
      <c r="B72" s="294"/>
      <c r="C72" s="295"/>
      <c r="D72" s="295"/>
      <c r="E72" s="295"/>
      <c r="F72" s="295"/>
      <c r="G72" s="295"/>
      <c r="H72" s="295"/>
      <c r="I72" s="295"/>
      <c r="J72" s="295"/>
      <c r="K72" s="295"/>
      <c r="L72" s="295"/>
      <c r="M72" s="295"/>
      <c r="N72" s="295"/>
      <c r="O72" s="295"/>
      <c r="P72" s="295"/>
      <c r="Q72" s="295"/>
      <c r="R72" s="296"/>
    </row>
    <row r="73" spans="2:18" x14ac:dyDescent="0.2">
      <c r="B73" s="294"/>
      <c r="C73" s="295"/>
      <c r="D73" s="295"/>
      <c r="E73" s="295"/>
      <c r="F73" s="295"/>
      <c r="G73" s="295"/>
      <c r="H73" s="295"/>
      <c r="I73" s="295"/>
      <c r="J73" s="295"/>
      <c r="K73" s="295"/>
      <c r="L73" s="295"/>
      <c r="M73" s="295"/>
      <c r="N73" s="295"/>
      <c r="O73" s="295"/>
      <c r="P73" s="295"/>
      <c r="Q73" s="295"/>
      <c r="R73" s="296"/>
    </row>
    <row r="74" spans="2:18" x14ac:dyDescent="0.2">
      <c r="B74" s="294"/>
      <c r="C74" s="295"/>
      <c r="D74" s="295"/>
      <c r="E74" s="295"/>
      <c r="F74" s="295"/>
      <c r="G74" s="295"/>
      <c r="H74" s="295"/>
      <c r="I74" s="295"/>
      <c r="J74" s="295"/>
      <c r="K74" s="295"/>
      <c r="L74" s="295"/>
      <c r="M74" s="295"/>
      <c r="N74" s="295"/>
      <c r="O74" s="295"/>
      <c r="P74" s="295"/>
      <c r="Q74" s="295"/>
      <c r="R74" s="296"/>
    </row>
    <row r="75" spans="2:18" x14ac:dyDescent="0.2">
      <c r="B75" s="294"/>
      <c r="C75" s="295"/>
      <c r="D75" s="295"/>
      <c r="E75" s="295"/>
      <c r="F75" s="295"/>
      <c r="G75" s="295"/>
      <c r="H75" s="295"/>
      <c r="I75" s="295"/>
      <c r="J75" s="295"/>
      <c r="K75" s="295"/>
      <c r="L75" s="295"/>
      <c r="M75" s="295"/>
      <c r="N75" s="295"/>
      <c r="O75" s="295"/>
      <c r="P75" s="295"/>
      <c r="Q75" s="295"/>
      <c r="R75" s="296"/>
    </row>
    <row r="76" spans="2:18" x14ac:dyDescent="0.2">
      <c r="B76" s="294"/>
      <c r="C76" s="295"/>
      <c r="D76" s="295"/>
      <c r="E76" s="295"/>
      <c r="F76" s="295"/>
      <c r="G76" s="295"/>
      <c r="H76" s="295"/>
      <c r="I76" s="295"/>
      <c r="J76" s="295"/>
      <c r="K76" s="295"/>
      <c r="L76" s="295"/>
      <c r="M76" s="295"/>
      <c r="N76" s="295"/>
      <c r="O76" s="295"/>
      <c r="P76" s="295"/>
      <c r="Q76" s="295"/>
      <c r="R76" s="296"/>
    </row>
    <row r="77" spans="2:18" x14ac:dyDescent="0.2">
      <c r="B77" s="294"/>
      <c r="C77" s="295"/>
      <c r="D77" s="295"/>
      <c r="E77" s="295"/>
      <c r="F77" s="295"/>
      <c r="G77" s="295"/>
      <c r="H77" s="295"/>
      <c r="I77" s="295"/>
      <c r="J77" s="295"/>
      <c r="K77" s="295"/>
      <c r="L77" s="295"/>
      <c r="M77" s="295"/>
      <c r="N77" s="295"/>
      <c r="O77" s="295"/>
      <c r="P77" s="295"/>
      <c r="Q77" s="295"/>
      <c r="R77" s="296"/>
    </row>
    <row r="78" spans="2:18" x14ac:dyDescent="0.2">
      <c r="B78" s="294"/>
      <c r="C78" s="295"/>
      <c r="D78" s="295"/>
      <c r="E78" s="295"/>
      <c r="F78" s="295"/>
      <c r="G78" s="295"/>
      <c r="H78" s="295"/>
      <c r="I78" s="295"/>
      <c r="J78" s="295"/>
      <c r="K78" s="295"/>
      <c r="L78" s="295"/>
      <c r="M78" s="295"/>
      <c r="N78" s="295"/>
      <c r="O78" s="295"/>
      <c r="P78" s="295"/>
      <c r="Q78" s="295"/>
      <c r="R78" s="296"/>
    </row>
    <row r="79" spans="2:18" x14ac:dyDescent="0.2">
      <c r="B79" s="294"/>
      <c r="C79" s="295"/>
      <c r="D79" s="295"/>
      <c r="E79" s="295"/>
      <c r="F79" s="295"/>
      <c r="G79" s="295"/>
      <c r="H79" s="295"/>
      <c r="I79" s="295"/>
      <c r="J79" s="295"/>
      <c r="K79" s="295"/>
      <c r="L79" s="295"/>
      <c r="M79" s="295"/>
      <c r="N79" s="295"/>
      <c r="O79" s="295"/>
      <c r="P79" s="295"/>
      <c r="Q79" s="295"/>
      <c r="R79" s="296"/>
    </row>
    <row r="80" spans="2:18" x14ac:dyDescent="0.2">
      <c r="B80" s="294"/>
      <c r="C80" s="295"/>
      <c r="D80" s="295"/>
      <c r="E80" s="295"/>
      <c r="F80" s="295"/>
      <c r="G80" s="295"/>
      <c r="H80" s="295"/>
      <c r="I80" s="295"/>
      <c r="J80" s="295"/>
      <c r="K80" s="295"/>
      <c r="L80" s="295"/>
      <c r="M80" s="295"/>
      <c r="N80" s="295"/>
      <c r="O80" s="295"/>
      <c r="P80" s="295"/>
      <c r="Q80" s="295"/>
      <c r="R80" s="296"/>
    </row>
    <row r="81" spans="2:18" x14ac:dyDescent="0.2">
      <c r="B81" s="294"/>
      <c r="C81" s="295"/>
      <c r="D81" s="295"/>
      <c r="E81" s="295"/>
      <c r="F81" s="295"/>
      <c r="G81" s="295"/>
      <c r="H81" s="295"/>
      <c r="I81" s="295"/>
      <c r="J81" s="295"/>
      <c r="K81" s="295"/>
      <c r="L81" s="295"/>
      <c r="M81" s="295"/>
      <c r="N81" s="295"/>
      <c r="O81" s="295"/>
      <c r="P81" s="295"/>
      <c r="Q81" s="295"/>
      <c r="R81" s="296"/>
    </row>
    <row r="82" spans="2:18" x14ac:dyDescent="0.2">
      <c r="B82" s="294"/>
      <c r="C82" s="295"/>
      <c r="D82" s="295"/>
      <c r="E82" s="295"/>
      <c r="F82" s="295"/>
      <c r="G82" s="295"/>
      <c r="H82" s="295"/>
      <c r="I82" s="295"/>
      <c r="J82" s="295"/>
      <c r="K82" s="295"/>
      <c r="L82" s="295"/>
      <c r="M82" s="295"/>
      <c r="N82" s="295"/>
      <c r="O82" s="295"/>
      <c r="P82" s="295"/>
      <c r="Q82" s="295"/>
      <c r="R82" s="296"/>
    </row>
    <row r="83" spans="2:18" x14ac:dyDescent="0.2">
      <c r="B83" s="294"/>
      <c r="C83" s="295"/>
      <c r="D83" s="295"/>
      <c r="E83" s="295"/>
      <c r="F83" s="295"/>
      <c r="G83" s="295"/>
      <c r="H83" s="295"/>
      <c r="I83" s="295"/>
      <c r="J83" s="295"/>
      <c r="K83" s="295"/>
      <c r="L83" s="295"/>
      <c r="M83" s="295"/>
      <c r="N83" s="295"/>
      <c r="O83" s="295"/>
      <c r="P83" s="295"/>
      <c r="Q83" s="295"/>
      <c r="R83" s="296"/>
    </row>
    <row r="84" spans="2:18" x14ac:dyDescent="0.2">
      <c r="B84" s="294"/>
      <c r="C84" s="295"/>
      <c r="D84" s="295"/>
      <c r="E84" s="295"/>
      <c r="F84" s="295"/>
      <c r="G84" s="295"/>
      <c r="H84" s="295"/>
      <c r="I84" s="295"/>
      <c r="J84" s="295"/>
      <c r="K84" s="295"/>
      <c r="L84" s="295"/>
      <c r="M84" s="295"/>
      <c r="N84" s="295"/>
      <c r="O84" s="295"/>
      <c r="P84" s="295"/>
      <c r="Q84" s="295"/>
      <c r="R84" s="296"/>
    </row>
    <row r="85" spans="2:18" x14ac:dyDescent="0.2">
      <c r="B85" s="294"/>
      <c r="C85" s="295"/>
      <c r="D85" s="295"/>
      <c r="E85" s="295"/>
      <c r="F85" s="295"/>
      <c r="G85" s="295"/>
      <c r="H85" s="295"/>
      <c r="I85" s="295"/>
      <c r="J85" s="295"/>
      <c r="K85" s="295"/>
      <c r="L85" s="295"/>
      <c r="M85" s="295"/>
      <c r="N85" s="295"/>
      <c r="O85" s="295"/>
      <c r="P85" s="295"/>
      <c r="Q85" s="295"/>
      <c r="R85" s="296"/>
    </row>
    <row r="86" spans="2:18" x14ac:dyDescent="0.2">
      <c r="B86" s="294"/>
      <c r="C86" s="295"/>
      <c r="D86" s="295"/>
      <c r="E86" s="295"/>
      <c r="F86" s="295"/>
      <c r="G86" s="295"/>
      <c r="H86" s="295"/>
      <c r="I86" s="295"/>
      <c r="J86" s="295"/>
      <c r="K86" s="295"/>
      <c r="L86" s="295"/>
      <c r="M86" s="295"/>
      <c r="N86" s="295"/>
      <c r="O86" s="295"/>
      <c r="P86" s="295"/>
      <c r="Q86" s="295"/>
      <c r="R86" s="296"/>
    </row>
    <row r="87" spans="2:18" x14ac:dyDescent="0.2">
      <c r="B87" s="294"/>
      <c r="C87" s="295"/>
      <c r="D87" s="295"/>
      <c r="E87" s="295"/>
      <c r="F87" s="295"/>
      <c r="G87" s="295"/>
      <c r="H87" s="295"/>
      <c r="I87" s="295"/>
      <c r="J87" s="295"/>
      <c r="K87" s="295"/>
      <c r="L87" s="295"/>
      <c r="M87" s="295"/>
      <c r="N87" s="295"/>
      <c r="O87" s="295"/>
      <c r="P87" s="295"/>
      <c r="Q87" s="295"/>
      <c r="R87" s="296"/>
    </row>
    <row r="88" spans="2:18" x14ac:dyDescent="0.2">
      <c r="B88" s="294"/>
      <c r="C88" s="295"/>
      <c r="D88" s="295"/>
      <c r="E88" s="295"/>
      <c r="F88" s="295"/>
      <c r="G88" s="295"/>
      <c r="H88" s="295"/>
      <c r="I88" s="295"/>
      <c r="J88" s="295"/>
      <c r="K88" s="295"/>
      <c r="L88" s="295"/>
      <c r="M88" s="295"/>
      <c r="N88" s="295"/>
      <c r="O88" s="295"/>
      <c r="P88" s="295"/>
      <c r="Q88" s="295"/>
      <c r="R88" s="296"/>
    </row>
    <row r="89" spans="2:18" x14ac:dyDescent="0.2">
      <c r="B89" s="294"/>
      <c r="C89" s="295"/>
      <c r="D89" s="295"/>
      <c r="E89" s="295"/>
      <c r="F89" s="295"/>
      <c r="G89" s="295"/>
      <c r="H89" s="295"/>
      <c r="I89" s="295"/>
      <c r="J89" s="295"/>
      <c r="K89" s="295"/>
      <c r="L89" s="295"/>
      <c r="M89" s="295"/>
      <c r="N89" s="295"/>
      <c r="O89" s="295"/>
      <c r="P89" s="295"/>
      <c r="Q89" s="295"/>
      <c r="R89" s="296"/>
    </row>
    <row r="90" spans="2:18" x14ac:dyDescent="0.2">
      <c r="B90" s="294"/>
      <c r="C90" s="295"/>
      <c r="D90" s="295"/>
      <c r="E90" s="295"/>
      <c r="F90" s="295"/>
      <c r="G90" s="295"/>
      <c r="H90" s="295"/>
      <c r="I90" s="295"/>
      <c r="J90" s="295"/>
      <c r="K90" s="295"/>
      <c r="L90" s="295"/>
      <c r="M90" s="295"/>
      <c r="N90" s="295"/>
      <c r="O90" s="295"/>
      <c r="P90" s="295"/>
      <c r="Q90" s="295"/>
      <c r="R90" s="296"/>
    </row>
    <row r="91" spans="2:18" x14ac:dyDescent="0.2">
      <c r="B91" s="294"/>
      <c r="C91" s="295"/>
      <c r="D91" s="295"/>
      <c r="E91" s="295"/>
      <c r="F91" s="295"/>
      <c r="G91" s="295"/>
      <c r="H91" s="295"/>
      <c r="I91" s="295"/>
      <c r="J91" s="295"/>
      <c r="K91" s="295"/>
      <c r="L91" s="295"/>
      <c r="M91" s="295"/>
      <c r="N91" s="295"/>
      <c r="O91" s="295"/>
      <c r="P91" s="295"/>
      <c r="Q91" s="295"/>
      <c r="R91" s="296"/>
    </row>
    <row r="92" spans="2:18" x14ac:dyDescent="0.2">
      <c r="B92" s="294"/>
      <c r="C92" s="295"/>
      <c r="D92" s="295"/>
      <c r="E92" s="295"/>
      <c r="F92" s="295"/>
      <c r="G92" s="295"/>
      <c r="H92" s="295"/>
      <c r="I92" s="295"/>
      <c r="J92" s="295"/>
      <c r="K92" s="295"/>
      <c r="L92" s="295"/>
      <c r="M92" s="295"/>
      <c r="N92" s="295"/>
      <c r="O92" s="295"/>
      <c r="P92" s="295"/>
      <c r="Q92" s="295"/>
      <c r="R92" s="296"/>
    </row>
    <row r="93" spans="2:18" x14ac:dyDescent="0.2">
      <c r="B93" s="294"/>
      <c r="C93" s="295"/>
      <c r="D93" s="295"/>
      <c r="E93" s="295"/>
      <c r="F93" s="295"/>
      <c r="G93" s="295"/>
      <c r="H93" s="295"/>
      <c r="I93" s="295"/>
      <c r="J93" s="295"/>
      <c r="K93" s="295"/>
      <c r="L93" s="295"/>
      <c r="M93" s="295"/>
      <c r="N93" s="295"/>
      <c r="O93" s="295"/>
      <c r="P93" s="295"/>
      <c r="Q93" s="295"/>
      <c r="R93" s="296"/>
    </row>
    <row r="94" spans="2:18" ht="15" x14ac:dyDescent="0.25">
      <c r="B94" s="301"/>
      <c r="C94" s="302"/>
      <c r="D94" s="302"/>
      <c r="E94" s="302"/>
      <c r="F94" s="302"/>
      <c r="G94" s="302"/>
      <c r="H94" s="302"/>
      <c r="I94" s="302"/>
      <c r="J94" s="302"/>
      <c r="K94" s="302"/>
      <c r="L94" s="302"/>
      <c r="M94" s="302"/>
      <c r="N94" s="302"/>
      <c r="O94" s="302"/>
      <c r="P94" s="302"/>
      <c r="Q94" s="42" t="s">
        <v>165</v>
      </c>
      <c r="R94" s="303"/>
    </row>
    <row r="171" spans="2:3" ht="18.75" x14ac:dyDescent="0.3">
      <c r="B171" s="304"/>
      <c r="C171" s="304"/>
    </row>
  </sheetData>
  <sheetProtection algorithmName="SHA-512" hashValue="IObp1gk7V+q5+lEFQEhDengGeVk8f+qUtEmRQ84b2sQgwYTnVUfN/9to/gP4hX8A8sASUqqS7pT0rSWzucacbw==" saltValue="9GS3cph3+PipNPsW6+E4vA==" spinCount="100000" sheet="1" objects="1" scenarios="1"/>
  <pageMargins left="0.7" right="0.7" top="0.75" bottom="0.75" header="0.3" footer="0.3"/>
  <pageSetup paperSize="9" scale="60" orientation="portrait" r:id="rId1"/>
  <headerFooter>
    <oddHeader>&amp;L&amp;"Arial,Vet"&amp;F&amp;R&amp;"Arial,Vet"&amp;A</oddHeader>
    <oddFooter>&amp;L&amp;"Arial,Vet"keizer / goedhart&amp;C&amp;"Arial,Vet"pagina &amp;P&amp;R&amp;"Arial,Vet"&amp;D</oddFooter>
  </headerFooter>
  <rowBreaks count="1" manualBreakCount="1">
    <brk id="94" min="1" max="17"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110"/>
  <sheetViews>
    <sheetView zoomScale="85" zoomScaleNormal="85" workbookViewId="0">
      <selection activeCell="B2" sqref="B2"/>
    </sheetView>
  </sheetViews>
  <sheetFormatPr defaultColWidth="9.140625" defaultRowHeight="12.75" x14ac:dyDescent="0.2"/>
  <cols>
    <col min="1" max="1" width="3.7109375" style="34" customWidth="1"/>
    <col min="2" max="3" width="2.7109375" style="34" customWidth="1"/>
    <col min="4" max="4" width="45.7109375" style="34" customWidth="1"/>
    <col min="5" max="5" width="2.7109375" style="34" customWidth="1"/>
    <col min="6" max="6" width="17.140625" style="34" customWidth="1"/>
    <col min="7" max="9" width="13.42578125" style="34" customWidth="1"/>
    <col min="10" max="10" width="2.5703125" style="34" customWidth="1"/>
    <col min="11" max="12" width="2.7109375" style="34" customWidth="1"/>
    <col min="13" max="16384" width="9.140625" style="34"/>
  </cols>
  <sheetData>
    <row r="2" spans="2:11" x14ac:dyDescent="0.2">
      <c r="B2" s="9"/>
      <c r="C2" s="10"/>
      <c r="D2" s="10"/>
      <c r="E2" s="10"/>
      <c r="F2" s="10"/>
      <c r="G2" s="10"/>
      <c r="H2" s="10"/>
      <c r="I2" s="10"/>
      <c r="J2" s="10"/>
      <c r="K2" s="12"/>
    </row>
    <row r="3" spans="2:11" x14ac:dyDescent="0.2">
      <c r="B3" s="18"/>
      <c r="C3" s="20"/>
      <c r="D3" s="20"/>
      <c r="E3" s="20"/>
      <c r="F3" s="20"/>
      <c r="G3" s="20"/>
      <c r="H3" s="20"/>
      <c r="I3" s="20"/>
      <c r="J3" s="20"/>
      <c r="K3" s="22"/>
    </row>
    <row r="4" spans="2:11" s="138" customFormat="1" ht="18.75" x14ac:dyDescent="0.3">
      <c r="B4" s="180"/>
      <c r="C4" s="363" t="s">
        <v>291</v>
      </c>
      <c r="D4" s="181"/>
      <c r="E4" s="14"/>
      <c r="F4" s="14"/>
      <c r="G4" s="14"/>
      <c r="H4" s="14"/>
      <c r="I4" s="14"/>
      <c r="J4" s="14"/>
      <c r="K4" s="15"/>
    </row>
    <row r="5" spans="2:11" ht="18.75" x14ac:dyDescent="0.3">
      <c r="B5" s="182"/>
      <c r="C5" s="96" t="str">
        <f>+geg!G9</f>
        <v>De Speciale school</v>
      </c>
      <c r="D5" s="186"/>
      <c r="E5" s="20"/>
      <c r="F5" s="20"/>
      <c r="G5" s="20"/>
      <c r="H5" s="20"/>
      <c r="I5" s="20"/>
      <c r="J5" s="20"/>
      <c r="K5" s="22"/>
    </row>
    <row r="6" spans="2:11" ht="13.15" customHeight="1" x14ac:dyDescent="0.2">
      <c r="B6" s="18"/>
      <c r="C6" s="20"/>
      <c r="D6" s="20"/>
      <c r="E6" s="20"/>
      <c r="F6" s="20"/>
      <c r="G6" s="20"/>
      <c r="H6" s="20"/>
      <c r="I6" s="20"/>
      <c r="J6" s="20"/>
      <c r="K6" s="22"/>
    </row>
    <row r="7" spans="2:11" ht="13.15" customHeight="1" x14ac:dyDescent="0.2">
      <c r="B7" s="18"/>
      <c r="C7" s="20"/>
      <c r="D7" s="20"/>
      <c r="E7" s="20"/>
      <c r="F7" s="20"/>
      <c r="G7" s="20"/>
      <c r="H7" s="20"/>
      <c r="I7" s="20"/>
      <c r="J7" s="20"/>
      <c r="K7" s="22"/>
    </row>
    <row r="8" spans="2:11" ht="13.15" customHeight="1" x14ac:dyDescent="0.2">
      <c r="B8" s="18"/>
      <c r="C8" s="20"/>
      <c r="D8" s="1081" t="s">
        <v>292</v>
      </c>
      <c r="E8" s="658"/>
      <c r="F8" s="658"/>
      <c r="G8" s="658"/>
      <c r="H8" s="658"/>
      <c r="I8" s="20"/>
      <c r="J8" s="20"/>
      <c r="K8" s="22"/>
    </row>
    <row r="9" spans="2:11" ht="13.15" customHeight="1" x14ac:dyDescent="0.2">
      <c r="B9" s="18"/>
      <c r="C9" s="20"/>
      <c r="D9" s="1173" t="s">
        <v>562</v>
      </c>
      <c r="E9" s="658"/>
      <c r="F9" s="1412"/>
      <c r="G9" s="1412"/>
      <c r="H9" s="1185"/>
      <c r="I9" s="305"/>
      <c r="J9" s="20"/>
      <c r="K9" s="22"/>
    </row>
    <row r="10" spans="2:11" ht="13.15" customHeight="1" x14ac:dyDescent="0.2">
      <c r="B10" s="18"/>
      <c r="C10" s="20"/>
      <c r="D10" s="1173" t="s">
        <v>293</v>
      </c>
      <c r="E10" s="658"/>
      <c r="F10" s="1111"/>
      <c r="G10" s="1111"/>
      <c r="H10" s="1185"/>
      <c r="I10" s="305"/>
      <c r="J10" s="20"/>
      <c r="K10" s="22"/>
    </row>
    <row r="11" spans="2:11" ht="13.15" customHeight="1" x14ac:dyDescent="0.2">
      <c r="B11" s="18"/>
      <c r="C11" s="20"/>
      <c r="D11" s="1186" t="s">
        <v>451</v>
      </c>
      <c r="E11" s="658"/>
      <c r="F11" s="1111"/>
      <c r="G11" s="1111"/>
      <c r="H11" s="1185"/>
      <c r="I11" s="305"/>
      <c r="J11" s="20"/>
      <c r="K11" s="22"/>
    </row>
    <row r="12" spans="2:11" ht="13.15" customHeight="1" x14ac:dyDescent="0.2">
      <c r="B12" s="18"/>
      <c r="C12" s="20"/>
      <c r="D12" s="1186" t="s">
        <v>294</v>
      </c>
      <c r="E12" s="658"/>
      <c r="F12" s="1111"/>
      <c r="G12" s="1111"/>
      <c r="H12" s="1185"/>
      <c r="I12" s="305"/>
      <c r="J12" s="20"/>
      <c r="K12" s="22"/>
    </row>
    <row r="13" spans="2:11" ht="13.15" customHeight="1" x14ac:dyDescent="0.2">
      <c r="B13" s="18"/>
      <c r="C13" s="20"/>
      <c r="D13" s="1186" t="s">
        <v>295</v>
      </c>
      <c r="E13" s="658"/>
      <c r="F13" s="1111"/>
      <c r="G13" s="1111"/>
      <c r="H13" s="1185"/>
      <c r="I13" s="305"/>
      <c r="J13" s="20"/>
      <c r="K13" s="22"/>
    </row>
    <row r="14" spans="2:11" ht="13.15" customHeight="1" x14ac:dyDescent="0.2">
      <c r="B14" s="18"/>
      <c r="C14" s="20"/>
      <c r="D14" s="1186"/>
      <c r="E14" s="1187"/>
      <c r="F14" s="1112"/>
      <c r="G14" s="1112"/>
      <c r="H14" s="1112"/>
      <c r="I14" s="188"/>
      <c r="J14" s="235"/>
      <c r="K14" s="236"/>
    </row>
    <row r="15" spans="2:11" ht="13.15" customHeight="1" x14ac:dyDescent="0.2">
      <c r="B15" s="18"/>
      <c r="C15" s="20"/>
      <c r="D15" s="1186"/>
      <c r="E15" s="1187"/>
      <c r="F15" s="1112"/>
      <c r="G15" s="1112"/>
      <c r="H15" s="1112"/>
      <c r="I15" s="188"/>
      <c r="J15" s="235"/>
      <c r="K15" s="236"/>
    </row>
    <row r="16" spans="2:11" s="138" customFormat="1" ht="13.15" customHeight="1" x14ac:dyDescent="0.2">
      <c r="B16" s="13"/>
      <c r="C16" s="14"/>
      <c r="D16" s="1113" t="s">
        <v>53</v>
      </c>
      <c r="E16" s="1187"/>
      <c r="F16" s="1112">
        <f>tab!F4</f>
        <v>2020</v>
      </c>
      <c r="G16" s="1112">
        <f>tab!G4</f>
        <v>2021</v>
      </c>
      <c r="H16" s="1112">
        <f>tab!H4</f>
        <v>2022</v>
      </c>
      <c r="I16" s="1112">
        <f>tab!I4</f>
        <v>2023</v>
      </c>
      <c r="J16" s="306"/>
      <c r="K16" s="307"/>
    </row>
    <row r="17" spans="1:13" ht="13.15" customHeight="1" x14ac:dyDescent="0.2">
      <c r="B17" s="18"/>
      <c r="C17" s="20"/>
      <c r="D17" s="658"/>
      <c r="E17" s="1187"/>
      <c r="F17" s="658"/>
      <c r="G17" s="658"/>
      <c r="H17" s="658"/>
      <c r="I17" s="20"/>
      <c r="J17" s="235"/>
      <c r="K17" s="236"/>
    </row>
    <row r="18" spans="1:13" ht="13.15" customHeight="1" x14ac:dyDescent="0.2">
      <c r="B18" s="18"/>
      <c r="C18" s="23"/>
      <c r="D18" s="205"/>
      <c r="E18" s="24"/>
      <c r="F18" s="106"/>
      <c r="G18" s="106"/>
      <c r="H18" s="24"/>
      <c r="I18" s="26"/>
      <c r="J18" s="26"/>
      <c r="K18" s="22"/>
    </row>
    <row r="19" spans="1:13" ht="13.15" customHeight="1" x14ac:dyDescent="0.2">
      <c r="B19" s="18"/>
      <c r="C19" s="31"/>
      <c r="D19" s="1" t="s">
        <v>84</v>
      </c>
      <c r="E19" s="3"/>
      <c r="F19" s="1188" t="str">
        <f>+geg!G9</f>
        <v>De Speciale school</v>
      </c>
      <c r="G19" s="1122"/>
      <c r="H19" s="1189"/>
      <c r="I19" s="1333"/>
      <c r="J19" s="6"/>
      <c r="K19" s="22"/>
      <c r="M19" s="71"/>
    </row>
    <row r="20" spans="1:13" ht="13.15" customHeight="1" x14ac:dyDescent="0.2">
      <c r="B20" s="18"/>
      <c r="C20" s="31"/>
      <c r="D20" s="1" t="s">
        <v>85</v>
      </c>
      <c r="E20" s="3"/>
      <c r="F20" s="1188" t="str">
        <f>+geg!G10</f>
        <v>99ZZ</v>
      </c>
      <c r="G20" s="1122"/>
      <c r="H20" s="1189"/>
      <c r="I20" s="1333"/>
      <c r="J20" s="6"/>
      <c r="K20" s="22"/>
      <c r="M20" s="71"/>
    </row>
    <row r="21" spans="1:13" ht="13.15" customHeight="1" x14ac:dyDescent="0.2">
      <c r="B21" s="18"/>
      <c r="C21" s="31"/>
      <c r="D21" s="1" t="s">
        <v>296</v>
      </c>
      <c r="E21" s="3"/>
      <c r="F21" s="1418">
        <f ca="1">TODAY()</f>
        <v>43760</v>
      </c>
      <c r="G21" s="1122"/>
      <c r="H21" s="1189"/>
      <c r="I21" s="1333"/>
      <c r="J21" s="6"/>
      <c r="K21" s="22"/>
      <c r="M21" s="71"/>
    </row>
    <row r="22" spans="1:13" ht="13.15" customHeight="1" x14ac:dyDescent="0.2">
      <c r="A22" s="308"/>
      <c r="B22" s="254"/>
      <c r="C22" s="255"/>
      <c r="D22" s="1" t="s">
        <v>297</v>
      </c>
      <c r="E22" s="3"/>
      <c r="F22" s="1241">
        <f>begr!H14</f>
        <v>422597.33499999996</v>
      </c>
      <c r="G22" s="1241">
        <f>begr!I14</f>
        <v>424590.23499999999</v>
      </c>
      <c r="H22" s="1241">
        <f>begr!J14</f>
        <v>426583.13500000001</v>
      </c>
      <c r="I22" s="1241">
        <f>begr!K14</f>
        <v>428576.03500000003</v>
      </c>
      <c r="J22" s="309"/>
      <c r="K22" s="310"/>
      <c r="M22" s="71"/>
    </row>
    <row r="23" spans="1:13" ht="13.15" customHeight="1" x14ac:dyDescent="0.2">
      <c r="A23" s="308"/>
      <c r="B23" s="254"/>
      <c r="C23" s="255"/>
      <c r="D23" s="1" t="s">
        <v>298</v>
      </c>
      <c r="E23" s="286"/>
      <c r="F23" s="1241">
        <f>begr!H15</f>
        <v>0</v>
      </c>
      <c r="G23" s="1241">
        <f>begr!I15</f>
        <v>0</v>
      </c>
      <c r="H23" s="1241">
        <f>begr!J15</f>
        <v>0</v>
      </c>
      <c r="I23" s="1241">
        <f>begr!K15</f>
        <v>0</v>
      </c>
      <c r="J23" s="309"/>
      <c r="K23" s="310"/>
      <c r="M23" s="71"/>
    </row>
    <row r="24" spans="1:13" ht="13.15" customHeight="1" x14ac:dyDescent="0.2">
      <c r="A24" s="308"/>
      <c r="B24" s="254"/>
      <c r="C24" s="255"/>
      <c r="D24" s="1" t="s">
        <v>299</v>
      </c>
      <c r="E24" s="286"/>
      <c r="F24" s="1241">
        <f>begr!H16</f>
        <v>0</v>
      </c>
      <c r="G24" s="1241">
        <f>begr!I16</f>
        <v>0</v>
      </c>
      <c r="H24" s="1241">
        <f>begr!J16</f>
        <v>0</v>
      </c>
      <c r="I24" s="1241">
        <f>begr!K16</f>
        <v>0</v>
      </c>
      <c r="J24" s="309"/>
      <c r="K24" s="310"/>
      <c r="M24" s="71"/>
    </row>
    <row r="25" spans="1:13" ht="13.15" customHeight="1" x14ac:dyDescent="0.2">
      <c r="A25" s="308"/>
      <c r="B25" s="254"/>
      <c r="C25" s="255"/>
      <c r="D25" s="1" t="s">
        <v>300</v>
      </c>
      <c r="E25" s="286"/>
      <c r="F25" s="1241">
        <f>begr!H17</f>
        <v>0</v>
      </c>
      <c r="G25" s="1241">
        <f>begr!I17</f>
        <v>0</v>
      </c>
      <c r="H25" s="1241">
        <f>begr!J17</f>
        <v>0</v>
      </c>
      <c r="I25" s="1241">
        <f>begr!K17</f>
        <v>0</v>
      </c>
      <c r="J25" s="309"/>
      <c r="K25" s="310"/>
      <c r="M25" s="71"/>
    </row>
    <row r="26" spans="1:13" ht="13.15" customHeight="1" x14ac:dyDescent="0.2">
      <c r="B26" s="18"/>
      <c r="C26" s="31"/>
      <c r="D26" s="3" t="s">
        <v>301</v>
      </c>
      <c r="E26" s="3"/>
      <c r="F26" s="1241">
        <f>begr!H18</f>
        <v>0</v>
      </c>
      <c r="G26" s="1241">
        <f>begr!I18</f>
        <v>0</v>
      </c>
      <c r="H26" s="1241">
        <f>begr!J18</f>
        <v>0</v>
      </c>
      <c r="I26" s="1241">
        <f>begr!K18</f>
        <v>0</v>
      </c>
      <c r="J26" s="6"/>
      <c r="K26" s="22"/>
    </row>
    <row r="27" spans="1:13" ht="13.15" customHeight="1" x14ac:dyDescent="0.2">
      <c r="B27" s="18"/>
      <c r="C27" s="31"/>
      <c r="D27" s="226" t="s">
        <v>207</v>
      </c>
      <c r="E27" s="3"/>
      <c r="F27" s="1241">
        <f>lasten!K150</f>
        <v>212432</v>
      </c>
      <c r="G27" s="1241">
        <f>lasten!L150</f>
        <v>218201.60000000003</v>
      </c>
      <c r="H27" s="1241">
        <f>lasten!M150</f>
        <v>224022.40000000002</v>
      </c>
      <c r="I27" s="1241">
        <f>lasten!N150</f>
        <v>230060.80000000005</v>
      </c>
      <c r="J27" s="6"/>
      <c r="K27" s="22"/>
      <c r="M27" s="73"/>
    </row>
    <row r="28" spans="1:13" ht="13.15" customHeight="1" x14ac:dyDescent="0.2">
      <c r="B28" s="18"/>
      <c r="C28" s="31"/>
      <c r="D28" s="226" t="s">
        <v>208</v>
      </c>
      <c r="E28" s="3"/>
      <c r="F28" s="1241">
        <f>lasten!K151</f>
        <v>0</v>
      </c>
      <c r="G28" s="1241">
        <f>lasten!L151</f>
        <v>0</v>
      </c>
      <c r="H28" s="1241">
        <f>lasten!M151</f>
        <v>0</v>
      </c>
      <c r="I28" s="1241">
        <f>lasten!N151</f>
        <v>0</v>
      </c>
      <c r="J28" s="6"/>
      <c r="K28" s="22"/>
      <c r="M28" s="73"/>
    </row>
    <row r="29" spans="1:13" ht="13.15" customHeight="1" x14ac:dyDescent="0.2">
      <c r="B29" s="18"/>
      <c r="C29" s="31"/>
      <c r="D29" s="3" t="s">
        <v>196</v>
      </c>
      <c r="E29" s="3"/>
      <c r="F29" s="1241">
        <f>begr!H22</f>
        <v>5000</v>
      </c>
      <c r="G29" s="1241">
        <f>begr!I22</f>
        <v>5000</v>
      </c>
      <c r="H29" s="1241">
        <f>begr!J22</f>
        <v>5000</v>
      </c>
      <c r="I29" s="1241">
        <f>begr!K22</f>
        <v>5000</v>
      </c>
      <c r="J29" s="6"/>
      <c r="K29" s="22"/>
    </row>
    <row r="30" spans="1:13" ht="13.15" customHeight="1" x14ac:dyDescent="0.2">
      <c r="B30" s="18"/>
      <c r="C30" s="31"/>
      <c r="D30" s="3" t="s">
        <v>302</v>
      </c>
      <c r="E30" s="3"/>
      <c r="F30" s="1241">
        <f>begr!H23</f>
        <v>0</v>
      </c>
      <c r="G30" s="1241">
        <f>begr!I23</f>
        <v>0</v>
      </c>
      <c r="H30" s="1241">
        <f>begr!J23</f>
        <v>0</v>
      </c>
      <c r="I30" s="1241">
        <f>begr!K23</f>
        <v>0</v>
      </c>
      <c r="J30" s="6"/>
      <c r="K30" s="22"/>
    </row>
    <row r="31" spans="1:13" ht="13.15" customHeight="1" x14ac:dyDescent="0.2">
      <c r="B31" s="18"/>
      <c r="C31" s="31"/>
      <c r="D31" s="3" t="s">
        <v>303</v>
      </c>
      <c r="E31" s="3"/>
      <c r="F31" s="1241">
        <f>begr!H24</f>
        <v>0</v>
      </c>
      <c r="G31" s="1241">
        <f>begr!I24</f>
        <v>0</v>
      </c>
      <c r="H31" s="1241">
        <f>begr!J24</f>
        <v>0</v>
      </c>
      <c r="I31" s="1241">
        <f>begr!K24</f>
        <v>0</v>
      </c>
      <c r="J31" s="6"/>
      <c r="K31" s="22"/>
    </row>
    <row r="32" spans="1:13" ht="13.15" customHeight="1" x14ac:dyDescent="0.2">
      <c r="B32" s="18"/>
      <c r="C32" s="31"/>
      <c r="D32" s="1" t="s">
        <v>304</v>
      </c>
      <c r="E32" s="224"/>
      <c r="F32" s="1241">
        <f>+begr!H33</f>
        <v>0</v>
      </c>
      <c r="G32" s="1241">
        <f>+begr!I33</f>
        <v>0</v>
      </c>
      <c r="H32" s="1241">
        <f>+begr!J33</f>
        <v>0</v>
      </c>
      <c r="I32" s="1241">
        <f>+begr!K33</f>
        <v>0</v>
      </c>
      <c r="J32" s="6"/>
      <c r="K32" s="22"/>
      <c r="M32" s="71"/>
    </row>
    <row r="33" spans="2:13" ht="13.15" customHeight="1" x14ac:dyDescent="0.2">
      <c r="B33" s="18"/>
      <c r="C33" s="31"/>
      <c r="D33" s="1" t="s">
        <v>305</v>
      </c>
      <c r="E33" s="224"/>
      <c r="F33" s="1241">
        <f>+begr!H34</f>
        <v>0</v>
      </c>
      <c r="G33" s="1241">
        <f>+begr!I34</f>
        <v>0</v>
      </c>
      <c r="H33" s="1241">
        <f>+begr!J34</f>
        <v>0</v>
      </c>
      <c r="I33" s="1241">
        <f>+begr!K34</f>
        <v>0</v>
      </c>
      <c r="J33" s="6"/>
      <c r="K33" s="22"/>
      <c r="M33" s="71"/>
    </row>
    <row r="34" spans="2:13" ht="13.15" customHeight="1" x14ac:dyDescent="0.2">
      <c r="B34" s="18"/>
      <c r="C34" s="31"/>
      <c r="D34" s="1" t="s">
        <v>218</v>
      </c>
      <c r="E34" s="224"/>
      <c r="F34" s="1241">
        <f>begr!H40</f>
        <v>205165.33499999996</v>
      </c>
      <c r="G34" s="1241">
        <f>begr!I40</f>
        <v>201388.63499999995</v>
      </c>
      <c r="H34" s="1241">
        <f>begr!J40</f>
        <v>197560.73499999999</v>
      </c>
      <c r="I34" s="1241">
        <f>begr!K40</f>
        <v>193515.23499999999</v>
      </c>
      <c r="J34" s="6"/>
      <c r="K34" s="22"/>
      <c r="M34" s="71"/>
    </row>
    <row r="35" spans="2:13" ht="13.15" customHeight="1" x14ac:dyDescent="0.2">
      <c r="B35" s="18"/>
      <c r="C35" s="31"/>
      <c r="D35" s="3" t="s">
        <v>306</v>
      </c>
      <c r="E35" s="3"/>
      <c r="F35" s="1241">
        <f>bal!H17</f>
        <v>65000</v>
      </c>
      <c r="G35" s="1241">
        <f>bal!I17</f>
        <v>60000</v>
      </c>
      <c r="H35" s="1241">
        <f>bal!J17</f>
        <v>55000</v>
      </c>
      <c r="I35" s="1241">
        <f>bal!K17</f>
        <v>50000</v>
      </c>
      <c r="J35" s="6"/>
      <c r="K35" s="22"/>
    </row>
    <row r="36" spans="2:13" ht="13.15" customHeight="1" x14ac:dyDescent="0.2">
      <c r="B36" s="18"/>
      <c r="C36" s="31"/>
      <c r="D36" s="3" t="s">
        <v>225</v>
      </c>
      <c r="E36" s="3"/>
      <c r="F36" s="1241">
        <f>bal!H23</f>
        <v>136684.61916666673</v>
      </c>
      <c r="G36" s="1241">
        <f>bal!I23</f>
        <v>346849.95416666672</v>
      </c>
      <c r="H36" s="1241">
        <f>bal!J23</f>
        <v>553238.58916666661</v>
      </c>
      <c r="I36" s="1241">
        <f>bal!K23</f>
        <v>755799.32416666672</v>
      </c>
      <c r="J36" s="6"/>
      <c r="K36" s="22"/>
    </row>
    <row r="37" spans="2:13" ht="13.15" customHeight="1" x14ac:dyDescent="0.2">
      <c r="B37" s="18"/>
      <c r="C37" s="31"/>
      <c r="D37" s="3" t="s">
        <v>307</v>
      </c>
      <c r="E37" s="3"/>
      <c r="F37" s="1241">
        <f>bal!H36</f>
        <v>101684.61916666673</v>
      </c>
      <c r="G37" s="1241">
        <f>bal!I36</f>
        <v>306849.95416666672</v>
      </c>
      <c r="H37" s="1241">
        <f>bal!J36</f>
        <v>508238.58916666667</v>
      </c>
      <c r="I37" s="1241">
        <f>bal!K36</f>
        <v>705799.32416666672</v>
      </c>
      <c r="J37" s="6"/>
      <c r="K37" s="22"/>
    </row>
    <row r="38" spans="2:13" ht="13.15" customHeight="1" x14ac:dyDescent="0.2">
      <c r="B38" s="18"/>
      <c r="C38" s="31"/>
      <c r="D38" s="3" t="s">
        <v>232</v>
      </c>
      <c r="E38" s="3"/>
      <c r="F38" s="1241">
        <f>bal!H42</f>
        <v>100000</v>
      </c>
      <c r="G38" s="1241">
        <f>bal!I42</f>
        <v>100000</v>
      </c>
      <c r="H38" s="1241">
        <f>bal!J42</f>
        <v>100000</v>
      </c>
      <c r="I38" s="1241">
        <f>bal!K42</f>
        <v>100000</v>
      </c>
      <c r="J38" s="6"/>
      <c r="K38" s="22"/>
    </row>
    <row r="39" spans="2:13" ht="13.15" customHeight="1" x14ac:dyDescent="0.2">
      <c r="B39" s="18"/>
      <c r="C39" s="31"/>
      <c r="D39" s="3" t="s">
        <v>233</v>
      </c>
      <c r="E39" s="3"/>
      <c r="F39" s="1241">
        <f>bal!H46</f>
        <v>0</v>
      </c>
      <c r="G39" s="1241">
        <f>bal!I46</f>
        <v>0</v>
      </c>
      <c r="H39" s="1241">
        <f>bal!J46</f>
        <v>0</v>
      </c>
      <c r="I39" s="1241">
        <f>bal!K46</f>
        <v>0</v>
      </c>
      <c r="J39" s="6"/>
      <c r="K39" s="22"/>
    </row>
    <row r="40" spans="2:13" ht="13.15" customHeight="1" x14ac:dyDescent="0.2">
      <c r="B40" s="18"/>
      <c r="C40" s="31"/>
      <c r="D40" s="3" t="s">
        <v>236</v>
      </c>
      <c r="E40" s="3"/>
      <c r="F40" s="1241">
        <f>bal!H55</f>
        <v>0</v>
      </c>
      <c r="G40" s="1241">
        <f>bal!I55</f>
        <v>0</v>
      </c>
      <c r="H40" s="1241">
        <f>bal!J55</f>
        <v>0</v>
      </c>
      <c r="I40" s="1241">
        <f>bal!K55</f>
        <v>0</v>
      </c>
      <c r="J40" s="6"/>
      <c r="K40" s="22"/>
    </row>
    <row r="41" spans="2:13" ht="13.15" customHeight="1" x14ac:dyDescent="0.2">
      <c r="B41" s="18"/>
      <c r="C41" s="31"/>
      <c r="D41" s="3" t="s">
        <v>308</v>
      </c>
      <c r="E41" s="3"/>
      <c r="F41" s="1182"/>
      <c r="G41" s="1182"/>
      <c r="H41" s="1182"/>
      <c r="I41" s="1182"/>
      <c r="J41" s="6"/>
      <c r="K41" s="22"/>
    </row>
    <row r="42" spans="2:13" ht="13.15" customHeight="1" x14ac:dyDescent="0.2">
      <c r="B42" s="18"/>
      <c r="C42" s="31"/>
      <c r="D42" s="3" t="s">
        <v>309</v>
      </c>
      <c r="E42" s="3"/>
      <c r="F42" s="1182"/>
      <c r="G42" s="1182"/>
      <c r="H42" s="1182"/>
      <c r="I42" s="1182"/>
      <c r="J42" s="6"/>
      <c r="K42" s="22"/>
    </row>
    <row r="43" spans="2:13" ht="13.15" customHeight="1" x14ac:dyDescent="0.2">
      <c r="B43" s="18"/>
      <c r="C43" s="31"/>
      <c r="D43" s="1" t="s">
        <v>310</v>
      </c>
      <c r="E43" s="3"/>
      <c r="F43" s="1182"/>
      <c r="G43" s="1182"/>
      <c r="H43" s="1182"/>
      <c r="I43" s="1182"/>
      <c r="J43" s="6"/>
      <c r="K43" s="22"/>
      <c r="M43" s="71"/>
    </row>
    <row r="44" spans="2:13" ht="13.15" customHeight="1" x14ac:dyDescent="0.2">
      <c r="B44" s="18"/>
      <c r="C44" s="31"/>
      <c r="D44" s="1" t="s">
        <v>311</v>
      </c>
      <c r="E44" s="3"/>
      <c r="F44" s="1182"/>
      <c r="G44" s="1182"/>
      <c r="H44" s="1182"/>
      <c r="I44" s="1182"/>
      <c r="J44" s="6"/>
      <c r="K44" s="22"/>
      <c r="M44" s="71"/>
    </row>
    <row r="45" spans="2:13" ht="13.15" customHeight="1" x14ac:dyDescent="0.2">
      <c r="B45" s="18"/>
      <c r="C45" s="31"/>
      <c r="D45" s="1" t="s">
        <v>312</v>
      </c>
      <c r="E45" s="3"/>
      <c r="F45" s="1182"/>
      <c r="G45" s="1182"/>
      <c r="H45" s="1182"/>
      <c r="I45" s="1182"/>
      <c r="J45" s="6"/>
      <c r="K45" s="22"/>
      <c r="M45" s="71"/>
    </row>
    <row r="46" spans="2:13" ht="13.15" customHeight="1" x14ac:dyDescent="0.2">
      <c r="B46" s="18"/>
      <c r="C46" s="31"/>
      <c r="D46" s="1" t="s">
        <v>537</v>
      </c>
      <c r="E46" s="3"/>
      <c r="F46" s="1182"/>
      <c r="G46" s="1182"/>
      <c r="H46" s="1182"/>
      <c r="I46" s="1182"/>
      <c r="J46" s="6"/>
      <c r="K46" s="22"/>
      <c r="M46" s="71"/>
    </row>
    <row r="47" spans="2:13" ht="13.15" customHeight="1" x14ac:dyDescent="0.2">
      <c r="B47" s="18"/>
      <c r="C47" s="31"/>
      <c r="D47" s="1" t="s">
        <v>383</v>
      </c>
      <c r="E47" s="3"/>
      <c r="F47" s="1182">
        <f>+geg!I26</f>
        <v>3</v>
      </c>
      <c r="G47" s="1182">
        <f>+geg!J26</f>
        <v>3</v>
      </c>
      <c r="H47" s="1182">
        <f>+geg!K26</f>
        <v>3</v>
      </c>
      <c r="I47" s="1182">
        <f>+geg!L26</f>
        <v>3</v>
      </c>
      <c r="J47" s="6"/>
      <c r="K47" s="22"/>
      <c r="M47" s="71"/>
    </row>
    <row r="48" spans="2:13" ht="13.15" customHeight="1" x14ac:dyDescent="0.2">
      <c r="B48" s="18"/>
      <c r="C48" s="31"/>
      <c r="D48" s="1" t="s">
        <v>384</v>
      </c>
      <c r="E48" s="3"/>
      <c r="F48" s="1182">
        <f>+geg!I31</f>
        <v>3</v>
      </c>
      <c r="G48" s="1182">
        <f>+geg!J31</f>
        <v>3</v>
      </c>
      <c r="H48" s="1182">
        <f>+geg!K31</f>
        <v>3</v>
      </c>
      <c r="I48" s="1182">
        <f>+geg!L31</f>
        <v>3</v>
      </c>
      <c r="J48" s="6"/>
      <c r="K48" s="22"/>
      <c r="M48" s="71"/>
    </row>
    <row r="49" spans="2:13" ht="13.15" customHeight="1" x14ac:dyDescent="0.2">
      <c r="B49" s="18"/>
      <c r="C49" s="31"/>
      <c r="D49" s="1" t="s">
        <v>385</v>
      </c>
      <c r="E49" s="3"/>
      <c r="F49" s="1182">
        <f>+geg!I36</f>
        <v>3</v>
      </c>
      <c r="G49" s="1182">
        <f>+geg!J36</f>
        <v>3</v>
      </c>
      <c r="H49" s="1182">
        <f>+geg!K36</f>
        <v>3</v>
      </c>
      <c r="I49" s="1182">
        <f>+geg!L36</f>
        <v>3</v>
      </c>
      <c r="J49" s="6"/>
      <c r="K49" s="22"/>
      <c r="M49" s="71"/>
    </row>
    <row r="50" spans="2:13" ht="13.15" customHeight="1" x14ac:dyDescent="0.2">
      <c r="B50" s="18"/>
      <c r="C50" s="31"/>
      <c r="D50" s="1" t="s">
        <v>313</v>
      </c>
      <c r="E50" s="3"/>
      <c r="F50" s="1182">
        <f>+geg!I41</f>
        <v>5</v>
      </c>
      <c r="G50" s="1182">
        <f>+geg!J41</f>
        <v>5</v>
      </c>
      <c r="H50" s="1182">
        <f>+geg!K41</f>
        <v>5</v>
      </c>
      <c r="I50" s="1182">
        <f>+geg!L41</f>
        <v>5</v>
      </c>
      <c r="J50" s="6"/>
      <c r="K50" s="22"/>
      <c r="M50" s="71"/>
    </row>
    <row r="51" spans="2:13" ht="13.15" customHeight="1" x14ac:dyDescent="0.2">
      <c r="B51" s="18"/>
      <c r="C51" s="31"/>
      <c r="D51" s="2" t="s">
        <v>314</v>
      </c>
      <c r="E51" s="3"/>
      <c r="F51" s="1182">
        <f>+geg!I38</f>
        <v>6</v>
      </c>
      <c r="G51" s="1182">
        <f>+geg!J38</f>
        <v>6</v>
      </c>
      <c r="H51" s="1182">
        <f>+geg!K38</f>
        <v>6</v>
      </c>
      <c r="I51" s="1182">
        <f>+geg!L38</f>
        <v>6</v>
      </c>
      <c r="J51" s="6"/>
      <c r="K51" s="22"/>
      <c r="M51" s="362"/>
    </row>
    <row r="52" spans="2:13" ht="13.15" customHeight="1" x14ac:dyDescent="0.2">
      <c r="B52" s="18"/>
      <c r="C52" s="31"/>
      <c r="D52" s="2" t="s">
        <v>315</v>
      </c>
      <c r="E52" s="3"/>
      <c r="F52" s="1182">
        <f>+geg!I39</f>
        <v>3</v>
      </c>
      <c r="G52" s="1182">
        <f>+geg!J39</f>
        <v>3</v>
      </c>
      <c r="H52" s="1182">
        <f>+geg!K39</f>
        <v>3</v>
      </c>
      <c r="I52" s="1182">
        <f>+geg!L39</f>
        <v>3</v>
      </c>
      <c r="J52" s="6"/>
      <c r="K52" s="22"/>
      <c r="M52" s="362"/>
    </row>
    <row r="53" spans="2:13" ht="13.15" customHeight="1" x14ac:dyDescent="0.2">
      <c r="B53" s="18"/>
      <c r="C53" s="31"/>
      <c r="D53" s="2" t="s">
        <v>487</v>
      </c>
      <c r="E53" s="3"/>
      <c r="F53" s="1182">
        <f>+geg!I46</f>
        <v>0</v>
      </c>
      <c r="G53" s="1182">
        <f>+geg!J46</f>
        <v>0</v>
      </c>
      <c r="H53" s="1182">
        <f>+geg!K46</f>
        <v>0</v>
      </c>
      <c r="I53" s="1182">
        <f>+geg!L46</f>
        <v>0</v>
      </c>
      <c r="J53" s="6"/>
      <c r="K53" s="22"/>
      <c r="M53" s="362"/>
    </row>
    <row r="54" spans="2:13" ht="13.15" customHeight="1" x14ac:dyDescent="0.2">
      <c r="B54" s="18"/>
      <c r="C54" s="31"/>
      <c r="D54" s="527" t="s">
        <v>500</v>
      </c>
      <c r="E54" s="3"/>
      <c r="F54" s="1182">
        <f>+geg!I44</f>
        <v>0</v>
      </c>
      <c r="G54" s="1182">
        <f>+geg!J44</f>
        <v>0</v>
      </c>
      <c r="H54" s="1182">
        <f>+geg!K44</f>
        <v>0</v>
      </c>
      <c r="I54" s="1182">
        <f>+geg!L44</f>
        <v>0</v>
      </c>
      <c r="J54" s="6"/>
      <c r="K54" s="22"/>
      <c r="M54" s="362"/>
    </row>
    <row r="55" spans="2:13" ht="13.15" customHeight="1" x14ac:dyDescent="0.2">
      <c r="B55" s="18"/>
      <c r="C55" s="31"/>
      <c r="D55" s="527" t="s">
        <v>499</v>
      </c>
      <c r="E55" s="3"/>
      <c r="F55" s="1182">
        <f>+geg!I45</f>
        <v>0</v>
      </c>
      <c r="G55" s="1182">
        <f>+geg!J45</f>
        <v>0</v>
      </c>
      <c r="H55" s="1182">
        <f>+geg!K45</f>
        <v>0</v>
      </c>
      <c r="I55" s="1182">
        <f>+geg!L45</f>
        <v>0</v>
      </c>
      <c r="J55" s="6"/>
      <c r="K55" s="22"/>
      <c r="M55" s="362"/>
    </row>
    <row r="56" spans="2:13" ht="13.15" customHeight="1" x14ac:dyDescent="0.2">
      <c r="B56" s="18"/>
      <c r="C56" s="31"/>
      <c r="D56" s="1" t="str">
        <f>+lasten!D159</f>
        <v>Kosten Duurzame inzetbaarheid</v>
      </c>
      <c r="E56" s="3"/>
      <c r="F56" s="1199">
        <f>+lasten!K159</f>
        <v>5121.9288728149495</v>
      </c>
      <c r="G56" s="1199">
        <f>+lasten!L159</f>
        <v>5202.4014466546114</v>
      </c>
      <c r="H56" s="1199">
        <f>+lasten!M159</f>
        <v>5343.1320072332746</v>
      </c>
      <c r="I56" s="1199">
        <f>+lasten!N159</f>
        <v>5482.9367088607596</v>
      </c>
      <c r="J56" s="6"/>
      <c r="K56" s="22"/>
      <c r="M56" s="71"/>
    </row>
    <row r="57" spans="2:13" ht="13.15" customHeight="1" x14ac:dyDescent="0.2">
      <c r="B57" s="18"/>
      <c r="C57" s="31"/>
      <c r="D57" s="1" t="s">
        <v>316</v>
      </c>
      <c r="E57" s="3"/>
      <c r="F57" s="1199">
        <f>+lasten!K161</f>
        <v>0</v>
      </c>
      <c r="G57" s="1199">
        <f>+lasten!L161</f>
        <v>0</v>
      </c>
      <c r="H57" s="1199">
        <f>+lasten!M161</f>
        <v>0</v>
      </c>
      <c r="I57" s="1199">
        <f>+lasten!N161</f>
        <v>0</v>
      </c>
      <c r="J57" s="6"/>
      <c r="K57" s="22"/>
      <c r="M57" s="71"/>
    </row>
    <row r="58" spans="2:13" ht="13.15" customHeight="1" x14ac:dyDescent="0.2">
      <c r="B58" s="18"/>
      <c r="C58" s="31"/>
      <c r="D58" s="3" t="s">
        <v>317</v>
      </c>
      <c r="E58" s="3"/>
      <c r="F58" s="1199">
        <f>+lasten!K160</f>
        <v>0</v>
      </c>
      <c r="G58" s="1199">
        <f>+lasten!L160</f>
        <v>0</v>
      </c>
      <c r="H58" s="1199">
        <f>+lasten!M160</f>
        <v>0</v>
      </c>
      <c r="I58" s="1199">
        <f>+lasten!N160</f>
        <v>0</v>
      </c>
      <c r="J58" s="6"/>
      <c r="K58" s="22"/>
    </row>
    <row r="59" spans="2:13" ht="13.15" customHeight="1" x14ac:dyDescent="0.2">
      <c r="B59" s="18"/>
      <c r="C59" s="31"/>
      <c r="D59" s="226" t="s">
        <v>318</v>
      </c>
      <c r="E59" s="3"/>
      <c r="F59" s="1190">
        <f>7/12*ken!F60+5/12*ken!G60</f>
        <v>1</v>
      </c>
      <c r="G59" s="1190">
        <f>7/12*ken!G60+5/12*ken!H60</f>
        <v>1</v>
      </c>
      <c r="H59" s="1190">
        <f>7/12*ken!H60+5/12*ken!I60</f>
        <v>1</v>
      </c>
      <c r="I59" s="1190">
        <f>ken!I60</f>
        <v>1</v>
      </c>
      <c r="J59" s="528"/>
      <c r="K59" s="22"/>
      <c r="M59" s="73"/>
    </row>
    <row r="60" spans="2:13" ht="13.15" customHeight="1" x14ac:dyDescent="0.2">
      <c r="B60" s="18"/>
      <c r="C60" s="31"/>
      <c r="D60" s="226" t="s">
        <v>319</v>
      </c>
      <c r="E60" s="3"/>
      <c r="F60" s="1190">
        <f>7/12*ken!F61+5/12*ken!G61</f>
        <v>1</v>
      </c>
      <c r="G60" s="1190">
        <f>7/12*ken!G61+5/12*ken!H61</f>
        <v>1</v>
      </c>
      <c r="H60" s="1190">
        <f>7/12*ken!H61+5/12*ken!I61</f>
        <v>1</v>
      </c>
      <c r="I60" s="1190">
        <f>ken!I61</f>
        <v>1</v>
      </c>
      <c r="J60" s="6"/>
      <c r="K60" s="22"/>
      <c r="M60" s="73"/>
    </row>
    <row r="61" spans="2:13" ht="13.15" customHeight="1" x14ac:dyDescent="0.2">
      <c r="B61" s="18"/>
      <c r="C61" s="31"/>
      <c r="D61" s="226" t="s">
        <v>320</v>
      </c>
      <c r="E61" s="3"/>
      <c r="F61" s="1190">
        <f>7/12*ken!F62+5/12*ken!G62</f>
        <v>1</v>
      </c>
      <c r="G61" s="1190">
        <f>7/12*ken!G62+5/12*ken!H62</f>
        <v>1</v>
      </c>
      <c r="H61" s="1190">
        <f>7/12*ken!H62+5/12*ken!I62</f>
        <v>1</v>
      </c>
      <c r="I61" s="1190">
        <f>ken!I62</f>
        <v>1</v>
      </c>
      <c r="J61" s="6"/>
      <c r="K61" s="22"/>
      <c r="M61" s="73"/>
    </row>
    <row r="62" spans="2:13" ht="13.15" customHeight="1" x14ac:dyDescent="0.2">
      <c r="B62" s="18"/>
      <c r="C62" s="31"/>
      <c r="D62" s="3" t="s">
        <v>321</v>
      </c>
      <c r="E62" s="3"/>
      <c r="F62" s="1199">
        <f>+baten!I187</f>
        <v>0</v>
      </c>
      <c r="G62" s="1199">
        <f>+baten!J187</f>
        <v>0</v>
      </c>
      <c r="H62" s="1199">
        <f>+baten!K187</f>
        <v>0</v>
      </c>
      <c r="I62" s="1199">
        <f>+baten!L187</f>
        <v>0</v>
      </c>
      <c r="J62" s="6"/>
      <c r="K62" s="22"/>
    </row>
    <row r="63" spans="2:13" ht="13.15" customHeight="1" x14ac:dyDescent="0.2">
      <c r="B63" s="18"/>
      <c r="C63" s="31"/>
      <c r="D63" s="3" t="s">
        <v>322</v>
      </c>
      <c r="E63" s="3"/>
      <c r="F63" s="1199">
        <f>+baten!I200</f>
        <v>0</v>
      </c>
      <c r="G63" s="1199">
        <f>+baten!J200</f>
        <v>0</v>
      </c>
      <c r="H63" s="1199">
        <f>+baten!K200</f>
        <v>0</v>
      </c>
      <c r="I63" s="1199">
        <f>+baten!L200</f>
        <v>0</v>
      </c>
      <c r="J63" s="6"/>
      <c r="K63" s="22"/>
    </row>
    <row r="64" spans="2:13" ht="13.15" customHeight="1" x14ac:dyDescent="0.2">
      <c r="B64" s="18"/>
      <c r="C64" s="31"/>
      <c r="D64" s="1" t="s">
        <v>323</v>
      </c>
      <c r="E64" s="3"/>
      <c r="F64" s="1199">
        <f>+act!H29</f>
        <v>0</v>
      </c>
      <c r="G64" s="1199">
        <f>+act!I29</f>
        <v>0</v>
      </c>
      <c r="H64" s="1199">
        <f>+act!J29</f>
        <v>0</v>
      </c>
      <c r="I64" s="1199">
        <f>+act!K29</f>
        <v>0</v>
      </c>
      <c r="J64" s="6"/>
      <c r="K64" s="22"/>
      <c r="M64" s="71"/>
    </row>
    <row r="65" spans="2:13" ht="13.15" customHeight="1" x14ac:dyDescent="0.2">
      <c r="B65" s="18"/>
      <c r="C65" s="31"/>
      <c r="D65" s="1" t="s">
        <v>324</v>
      </c>
      <c r="E65" s="3"/>
      <c r="F65" s="1199">
        <f>+mop!I18</f>
        <v>0</v>
      </c>
      <c r="G65" s="1199">
        <f>+mop!J18</f>
        <v>0</v>
      </c>
      <c r="H65" s="1199">
        <f>+mop!K18</f>
        <v>0</v>
      </c>
      <c r="I65" s="1199">
        <f>+mop!L18</f>
        <v>0</v>
      </c>
      <c r="J65" s="6"/>
      <c r="K65" s="22"/>
      <c r="M65" s="71"/>
    </row>
    <row r="66" spans="2:13" ht="13.15" customHeight="1" x14ac:dyDescent="0.2">
      <c r="B66" s="18"/>
      <c r="C66" s="31"/>
      <c r="D66" s="1" t="s">
        <v>615</v>
      </c>
      <c r="E66" s="3"/>
      <c r="F66" s="1199">
        <f>begr!H19+begr!H33</f>
        <v>422597.33499999996</v>
      </c>
      <c r="G66" s="1199">
        <f>begr!I19+begr!I33</f>
        <v>424590.23499999999</v>
      </c>
      <c r="H66" s="1199">
        <f>begr!J19+begr!J33</f>
        <v>426583.13500000001</v>
      </c>
      <c r="I66" s="1199">
        <f>begr!K19+begr!K33</f>
        <v>428576.03500000003</v>
      </c>
      <c r="J66" s="6"/>
      <c r="K66" s="22"/>
      <c r="M66" s="71"/>
    </row>
    <row r="67" spans="2:13" s="316" customFormat="1" ht="13.15" customHeight="1" x14ac:dyDescent="0.2">
      <c r="B67" s="311"/>
      <c r="C67" s="312"/>
      <c r="D67" s="1" t="s">
        <v>538</v>
      </c>
      <c r="E67" s="313"/>
      <c r="F67" s="1199">
        <f>baten!I183+baten!I198</f>
        <v>0</v>
      </c>
      <c r="G67" s="1199">
        <f>baten!J183+baten!J198</f>
        <v>0</v>
      </c>
      <c r="H67" s="1199">
        <f>baten!K183+baten!K198</f>
        <v>0</v>
      </c>
      <c r="I67" s="1199">
        <f>baten!L183+baten!L198</f>
        <v>0</v>
      </c>
      <c r="J67" s="314"/>
      <c r="K67" s="315"/>
      <c r="M67" s="71"/>
    </row>
    <row r="68" spans="2:13" ht="13.15" customHeight="1" x14ac:dyDescent="0.2">
      <c r="B68" s="18"/>
      <c r="C68" s="36"/>
      <c r="D68" s="127"/>
      <c r="E68" s="196"/>
      <c r="F68" s="196"/>
      <c r="G68" s="317"/>
      <c r="H68" s="196"/>
      <c r="I68" s="38"/>
      <c r="J68" s="38"/>
      <c r="K68" s="22"/>
    </row>
    <row r="69" spans="2:13" ht="13.15" customHeight="1" x14ac:dyDescent="0.2">
      <c r="B69" s="18"/>
      <c r="C69" s="20"/>
      <c r="D69" s="20"/>
      <c r="E69" s="20"/>
      <c r="F69" s="20"/>
      <c r="G69" s="318"/>
      <c r="H69" s="20"/>
      <c r="I69" s="20"/>
      <c r="J69" s="20"/>
      <c r="K69" s="22"/>
    </row>
    <row r="70" spans="2:13" ht="13.15" customHeight="1" x14ac:dyDescent="0.25">
      <c r="B70" s="39"/>
      <c r="C70" s="40"/>
      <c r="D70" s="40"/>
      <c r="E70" s="40"/>
      <c r="F70" s="40"/>
      <c r="G70" s="319"/>
      <c r="H70" s="40"/>
      <c r="I70" s="40"/>
      <c r="J70" s="42"/>
      <c r="K70" s="43"/>
    </row>
    <row r="71" spans="2:13" ht="13.15" customHeight="1" x14ac:dyDescent="0.2">
      <c r="H71" s="79"/>
    </row>
    <row r="72" spans="2:13" ht="13.15" customHeight="1" x14ac:dyDescent="0.2">
      <c r="H72" s="79"/>
    </row>
    <row r="73" spans="2:13" ht="13.15" customHeight="1" x14ac:dyDescent="0.2">
      <c r="H73" s="79"/>
    </row>
    <row r="74" spans="2:13" ht="13.15" customHeight="1" x14ac:dyDescent="0.2">
      <c r="H74" s="79"/>
    </row>
    <row r="75" spans="2:13" ht="13.15" customHeight="1" x14ac:dyDescent="0.2">
      <c r="H75" s="79"/>
    </row>
    <row r="76" spans="2:13" ht="13.15" customHeight="1" x14ac:dyDescent="0.2">
      <c r="H76" s="79"/>
    </row>
    <row r="77" spans="2:13" ht="13.15" customHeight="1" x14ac:dyDescent="0.2">
      <c r="H77" s="79"/>
    </row>
    <row r="78" spans="2:13" ht="13.15" customHeight="1" x14ac:dyDescent="0.2">
      <c r="H78" s="79"/>
    </row>
    <row r="79" spans="2:13" ht="13.15" customHeight="1" x14ac:dyDescent="0.2">
      <c r="H79" s="79"/>
    </row>
    <row r="80" spans="2:13" ht="13.15" customHeight="1" x14ac:dyDescent="0.2">
      <c r="H80" s="79"/>
    </row>
    <row r="81" spans="8:8" ht="13.15" customHeight="1" x14ac:dyDescent="0.2">
      <c r="H81" s="79"/>
    </row>
    <row r="82" spans="8:8" ht="13.15" customHeight="1" x14ac:dyDescent="0.2">
      <c r="H82" s="79"/>
    </row>
    <row r="83" spans="8:8" ht="13.15" customHeight="1" x14ac:dyDescent="0.2">
      <c r="H83" s="79"/>
    </row>
    <row r="84" spans="8:8" ht="13.15" customHeight="1" x14ac:dyDescent="0.2">
      <c r="H84" s="79"/>
    </row>
    <row r="85" spans="8:8" ht="13.15" customHeight="1" x14ac:dyDescent="0.2">
      <c r="H85" s="79"/>
    </row>
    <row r="86" spans="8:8" ht="13.15" customHeight="1" x14ac:dyDescent="0.2">
      <c r="H86" s="79"/>
    </row>
    <row r="87" spans="8:8" ht="13.15" customHeight="1" x14ac:dyDescent="0.2">
      <c r="H87" s="79"/>
    </row>
    <row r="88" spans="8:8" ht="13.15" customHeight="1" x14ac:dyDescent="0.2">
      <c r="H88" s="79"/>
    </row>
    <row r="89" spans="8:8" ht="13.15" customHeight="1" x14ac:dyDescent="0.2">
      <c r="H89" s="79"/>
    </row>
    <row r="90" spans="8:8" ht="13.15" customHeight="1" x14ac:dyDescent="0.2">
      <c r="H90" s="79"/>
    </row>
    <row r="91" spans="8:8" ht="13.15" customHeight="1" x14ac:dyDescent="0.2">
      <c r="H91" s="79"/>
    </row>
    <row r="92" spans="8:8" ht="13.15" customHeight="1" x14ac:dyDescent="0.2">
      <c r="H92" s="79"/>
    </row>
    <row r="93" spans="8:8" ht="13.15" customHeight="1" x14ac:dyDescent="0.2">
      <c r="H93" s="79"/>
    </row>
    <row r="94" spans="8:8" ht="13.15" customHeight="1" x14ac:dyDescent="0.2">
      <c r="H94" s="79"/>
    </row>
    <row r="95" spans="8:8" ht="13.15" customHeight="1" x14ac:dyDescent="0.2">
      <c r="H95" s="79"/>
    </row>
    <row r="96" spans="8:8" ht="13.15" customHeight="1" x14ac:dyDescent="0.2">
      <c r="H96" s="79"/>
    </row>
    <row r="97" spans="8:8" ht="13.15" customHeight="1" x14ac:dyDescent="0.2">
      <c r="H97" s="79"/>
    </row>
    <row r="98" spans="8:8" ht="13.15" customHeight="1" x14ac:dyDescent="0.2">
      <c r="H98" s="79"/>
    </row>
    <row r="99" spans="8:8" ht="13.15" customHeight="1" x14ac:dyDescent="0.2">
      <c r="H99" s="79"/>
    </row>
    <row r="100" spans="8:8" ht="13.15" customHeight="1" x14ac:dyDescent="0.2">
      <c r="H100" s="79"/>
    </row>
    <row r="101" spans="8:8" ht="13.15" customHeight="1" x14ac:dyDescent="0.2">
      <c r="H101" s="79"/>
    </row>
    <row r="102" spans="8:8" ht="13.15" customHeight="1" x14ac:dyDescent="0.2">
      <c r="H102" s="79"/>
    </row>
    <row r="103" spans="8:8" ht="13.15" customHeight="1" x14ac:dyDescent="0.2">
      <c r="H103" s="79"/>
    </row>
    <row r="104" spans="8:8" ht="13.15" customHeight="1" x14ac:dyDescent="0.2">
      <c r="H104" s="79"/>
    </row>
    <row r="105" spans="8:8" ht="13.15" customHeight="1" x14ac:dyDescent="0.2">
      <c r="H105" s="79"/>
    </row>
    <row r="106" spans="8:8" ht="13.15" customHeight="1" x14ac:dyDescent="0.2">
      <c r="H106" s="79"/>
    </row>
    <row r="107" spans="8:8" ht="13.15" customHeight="1" x14ac:dyDescent="0.2">
      <c r="H107" s="79"/>
    </row>
    <row r="108" spans="8:8" ht="13.15" customHeight="1" x14ac:dyDescent="0.2">
      <c r="H108" s="79"/>
    </row>
    <row r="109" spans="8:8" ht="13.15" customHeight="1" x14ac:dyDescent="0.2">
      <c r="H109" s="79"/>
    </row>
    <row r="110" spans="8:8" x14ac:dyDescent="0.2">
      <c r="H110" s="79"/>
    </row>
  </sheetData>
  <sheetProtection algorithmName="SHA-512" hashValue="PiClssxkkAxBjevQGxrAubLrIVMf4XwjcDBtg0tVjiFupNK2xsGc3+9Ge7GQUozbKy87hRY9qY8opoyEhvQvcg==" saltValue="vHSVDcApI+JhTTJiPKS86w==" spinCount="100000" sheet="1" objects="1" scenarios="1"/>
  <pageMargins left="0.70866141732283472" right="0.70866141732283472" top="0.74803149606299213" bottom="0.74803149606299213" header="0.31496062992125984" footer="0.31496062992125984"/>
  <pageSetup paperSize="9" scale="76" orientation="portrait" r:id="rId1"/>
  <headerFooter>
    <oddHeader>&amp;L&amp;"Arial,Vet"&amp;F&amp;R&amp;"Arial,Vet"&amp;A</oddHeader>
    <oddFooter>&amp;L&amp;"Arial,Vet"keizer / goedhart&amp;C&amp;"Arial,Vet"pagina &amp;P&amp;R&amp;"Arial,Vet"&amp;D</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309"/>
  <sheetViews>
    <sheetView zoomScale="80" zoomScaleNormal="80" workbookViewId="0">
      <selection activeCell="B1" sqref="B1"/>
    </sheetView>
  </sheetViews>
  <sheetFormatPr defaultColWidth="9.140625" defaultRowHeight="12.75" x14ac:dyDescent="0.2"/>
  <cols>
    <col min="1" max="1" width="4" style="425" customWidth="1"/>
    <col min="2" max="2" width="42.85546875" style="425" customWidth="1"/>
    <col min="3" max="9" width="16.85546875" style="425" customWidth="1"/>
    <col min="10" max="12" width="14.85546875" style="425" customWidth="1"/>
    <col min="13" max="16384" width="9.140625" style="425"/>
  </cols>
  <sheetData>
    <row r="2" spans="2:11" s="4" customFormat="1" x14ac:dyDescent="0.2">
      <c r="B2" s="4" t="s">
        <v>48</v>
      </c>
      <c r="C2" s="422" t="s">
        <v>49</v>
      </c>
      <c r="D2" s="422" t="s">
        <v>50</v>
      </c>
      <c r="E2" s="422" t="s">
        <v>51</v>
      </c>
      <c r="F2" s="422" t="s">
        <v>80</v>
      </c>
      <c r="G2" s="422" t="s">
        <v>350</v>
      </c>
      <c r="H2" s="422" t="s">
        <v>352</v>
      </c>
      <c r="I2" s="422" t="s">
        <v>454</v>
      </c>
      <c r="J2" s="422" t="s">
        <v>589</v>
      </c>
      <c r="K2" s="422"/>
    </row>
    <row r="3" spans="2:11" s="4" customFormat="1" x14ac:dyDescent="0.2">
      <c r="B3" s="4" t="s">
        <v>52</v>
      </c>
      <c r="C3" s="423">
        <v>42644</v>
      </c>
      <c r="D3" s="423">
        <v>43009</v>
      </c>
      <c r="E3" s="423">
        <v>43374</v>
      </c>
      <c r="F3" s="423">
        <v>43739</v>
      </c>
      <c r="G3" s="423">
        <v>44105</v>
      </c>
      <c r="H3" s="423">
        <v>44470</v>
      </c>
      <c r="I3" s="423">
        <v>44835</v>
      </c>
      <c r="J3" s="423">
        <v>45200</v>
      </c>
      <c r="K3" s="423"/>
    </row>
    <row r="4" spans="2:11" s="4" customFormat="1" x14ac:dyDescent="0.2">
      <c r="B4" s="4" t="s">
        <v>53</v>
      </c>
      <c r="C4" s="4">
        <v>2017</v>
      </c>
      <c r="D4" s="4">
        <v>2018</v>
      </c>
      <c r="E4" s="4">
        <v>2019</v>
      </c>
      <c r="F4" s="4">
        <v>2020</v>
      </c>
      <c r="G4" s="4">
        <v>2021</v>
      </c>
      <c r="H4" s="4">
        <v>2022</v>
      </c>
      <c r="I4" s="4">
        <v>2023</v>
      </c>
      <c r="J4" s="4">
        <v>2024</v>
      </c>
    </row>
    <row r="5" spans="2:11" s="4" customFormat="1" x14ac:dyDescent="0.2">
      <c r="B5" s="4" t="s">
        <v>90</v>
      </c>
      <c r="C5" s="423">
        <v>42767</v>
      </c>
      <c r="D5" s="423">
        <v>43132</v>
      </c>
      <c r="E5" s="423">
        <v>43497</v>
      </c>
      <c r="F5" s="423">
        <v>43862</v>
      </c>
      <c r="G5" s="423">
        <v>44228</v>
      </c>
      <c r="H5" s="423">
        <v>44593</v>
      </c>
      <c r="I5" s="423">
        <v>44958</v>
      </c>
      <c r="J5" s="423">
        <v>45323</v>
      </c>
      <c r="K5" s="423"/>
    </row>
    <row r="7" spans="2:11" x14ac:dyDescent="0.2">
      <c r="B7" s="424" t="s">
        <v>54</v>
      </c>
      <c r="C7" s="424"/>
      <c r="D7" s="424"/>
    </row>
    <row r="8" spans="2:11" x14ac:dyDescent="0.2">
      <c r="B8" s="425" t="s">
        <v>55</v>
      </c>
      <c r="C8" s="426">
        <f>+C9+C12</f>
        <v>90677.7</v>
      </c>
      <c r="D8" s="426">
        <f>+D9+D12</f>
        <v>93509.97</v>
      </c>
      <c r="E8" s="426">
        <f>+E9+E12</f>
        <v>94361.44</v>
      </c>
      <c r="G8" s="482"/>
      <c r="J8" s="4"/>
      <c r="K8" s="4"/>
    </row>
    <row r="9" spans="2:11" x14ac:dyDescent="0.2">
      <c r="B9" s="425" t="s">
        <v>56</v>
      </c>
      <c r="C9" s="1380">
        <v>87972.7</v>
      </c>
      <c r="D9" s="1423">
        <v>90720.97</v>
      </c>
      <c r="E9" s="522">
        <v>91547.44</v>
      </c>
      <c r="G9" s="482"/>
    </row>
    <row r="10" spans="2:11" x14ac:dyDescent="0.2">
      <c r="B10" s="425" t="s">
        <v>57</v>
      </c>
      <c r="C10" s="1380">
        <v>69301.42</v>
      </c>
      <c r="D10" s="1423">
        <v>72532.25</v>
      </c>
      <c r="E10" s="1416">
        <v>73230.009999999995</v>
      </c>
      <c r="G10" s="482"/>
    </row>
    <row r="11" spans="2:11" x14ac:dyDescent="0.2">
      <c r="B11" s="425" t="s">
        <v>58</v>
      </c>
      <c r="C11" s="426">
        <f>+C9-C10</f>
        <v>18671.28</v>
      </c>
      <c r="D11" s="426">
        <f>+D9-D10</f>
        <v>18188.72</v>
      </c>
      <c r="E11" s="426">
        <f>+E9-E10</f>
        <v>18317.430000000008</v>
      </c>
      <c r="F11" s="1289"/>
      <c r="G11" s="482"/>
    </row>
    <row r="12" spans="2:11" x14ac:dyDescent="0.2">
      <c r="B12" s="425" t="s">
        <v>59</v>
      </c>
      <c r="C12" s="1381">
        <v>2705</v>
      </c>
      <c r="D12" s="1424">
        <v>2789</v>
      </c>
      <c r="E12" s="1318">
        <f>F12-E11</f>
        <v>2813.9999999999927</v>
      </c>
      <c r="F12" s="1391">
        <v>21131.43</v>
      </c>
      <c r="G12" s="482"/>
      <c r="I12" s="427"/>
    </row>
    <row r="13" spans="2:11" x14ac:dyDescent="0.2">
      <c r="B13" s="425" t="s">
        <v>442</v>
      </c>
      <c r="C13" s="1380">
        <v>40117.99</v>
      </c>
      <c r="D13" s="1423">
        <v>41371.279999999999</v>
      </c>
      <c r="E13" s="522">
        <v>41748.17</v>
      </c>
      <c r="F13" s="44"/>
      <c r="G13" s="482"/>
      <c r="H13" s="44"/>
      <c r="I13" s="44"/>
    </row>
    <row r="14" spans="2:11" x14ac:dyDescent="0.2">
      <c r="B14" s="425" t="s">
        <v>60</v>
      </c>
      <c r="C14" s="1380">
        <v>24060.11</v>
      </c>
      <c r="D14" s="1423">
        <v>25225.43</v>
      </c>
      <c r="E14" s="1391">
        <v>25448.05</v>
      </c>
      <c r="G14" s="482"/>
    </row>
    <row r="15" spans="2:11" x14ac:dyDescent="0.2">
      <c r="B15" s="425" t="s">
        <v>61</v>
      </c>
      <c r="C15" s="1380">
        <v>1089.8900000000001</v>
      </c>
      <c r="D15" s="1423">
        <v>1142.68</v>
      </c>
      <c r="E15" s="1391">
        <v>1152.76</v>
      </c>
      <c r="G15" s="482"/>
    </row>
    <row r="16" spans="2:11" x14ac:dyDescent="0.2">
      <c r="B16" s="428" t="s">
        <v>62</v>
      </c>
      <c r="C16" s="1380">
        <v>492.78</v>
      </c>
      <c r="D16" s="1423">
        <v>674.02</v>
      </c>
      <c r="E16" s="1391">
        <v>745.71</v>
      </c>
    </row>
    <row r="17" spans="2:13" x14ac:dyDescent="0.2">
      <c r="B17" s="425" t="s">
        <v>63</v>
      </c>
      <c r="C17" s="1382">
        <v>41.51</v>
      </c>
      <c r="D17" s="1425">
        <v>41.4</v>
      </c>
      <c r="E17" s="425">
        <v>41.45</v>
      </c>
    </row>
    <row r="18" spans="2:13" x14ac:dyDescent="0.2">
      <c r="D18" s="428"/>
    </row>
    <row r="19" spans="2:13" x14ac:dyDescent="0.2">
      <c r="B19" s="1291" t="s">
        <v>575</v>
      </c>
      <c r="C19" s="1290"/>
      <c r="D19" s="1426"/>
      <c r="E19" s="1290"/>
      <c r="F19" s="1290"/>
      <c r="G19" s="1290"/>
      <c r="H19" s="1290"/>
    </row>
    <row r="20" spans="2:13" x14ac:dyDescent="0.2">
      <c r="B20" s="425" t="s">
        <v>566</v>
      </c>
      <c r="C20" s="1380">
        <v>9676.35</v>
      </c>
      <c r="D20" s="1423">
        <v>10052.01</v>
      </c>
      <c r="E20" s="1391">
        <v>10146.219999999999</v>
      </c>
      <c r="F20" s="427"/>
      <c r="G20" s="427"/>
      <c r="H20" s="427"/>
      <c r="I20" s="1292"/>
      <c r="J20" s="1292"/>
      <c r="K20" s="1292"/>
    </row>
    <row r="21" spans="2:13" x14ac:dyDescent="0.2">
      <c r="B21" s="425" t="s">
        <v>567</v>
      </c>
      <c r="C21" s="1380">
        <v>14118.67</v>
      </c>
      <c r="D21" s="1427">
        <v>14635.78</v>
      </c>
      <c r="E21" s="1417">
        <v>14771.75</v>
      </c>
      <c r="F21" s="427"/>
      <c r="G21" s="427"/>
      <c r="H21" s="427"/>
      <c r="I21" s="1292"/>
      <c r="J21" s="1292"/>
      <c r="K21" s="1292"/>
    </row>
    <row r="22" spans="2:13" x14ac:dyDescent="0.2">
      <c r="B22" s="425" t="s">
        <v>568</v>
      </c>
      <c r="C22" s="1380">
        <v>21574.47</v>
      </c>
      <c r="D22" s="1427">
        <v>22401.58</v>
      </c>
      <c r="E22" s="1417">
        <v>22610.97</v>
      </c>
      <c r="F22" s="427"/>
      <c r="G22" s="427"/>
      <c r="H22" s="427"/>
      <c r="I22" s="1292"/>
      <c r="J22" s="1292"/>
      <c r="K22" s="1292"/>
    </row>
    <row r="23" spans="2:13" x14ac:dyDescent="0.2">
      <c r="B23" s="425" t="s">
        <v>569</v>
      </c>
      <c r="C23" s="1380">
        <v>8827.0499999999993</v>
      </c>
      <c r="D23" s="1423">
        <v>9198.81</v>
      </c>
      <c r="E23" s="1391">
        <v>9285.85</v>
      </c>
      <c r="F23" s="427"/>
      <c r="G23" s="427"/>
      <c r="H23" s="427"/>
      <c r="I23" s="1292"/>
      <c r="J23" s="1292"/>
      <c r="K23" s="1292"/>
    </row>
    <row r="24" spans="2:13" x14ac:dyDescent="0.2">
      <c r="B24" s="425" t="s">
        <v>571</v>
      </c>
      <c r="C24" s="1380">
        <v>15310.66</v>
      </c>
      <c r="D24" s="1427">
        <v>15883.33</v>
      </c>
      <c r="E24" s="1417">
        <v>16031.3</v>
      </c>
      <c r="F24" s="427"/>
      <c r="G24" s="427"/>
      <c r="H24" s="427"/>
      <c r="I24" s="1292"/>
      <c r="J24" s="1292"/>
      <c r="K24" s="1292"/>
    </row>
    <row r="25" spans="2:13" x14ac:dyDescent="0.2">
      <c r="B25" s="425" t="s">
        <v>570</v>
      </c>
      <c r="C25" s="1380">
        <v>22766.45</v>
      </c>
      <c r="D25" s="1427">
        <v>23649.13</v>
      </c>
      <c r="E25" s="1417">
        <v>23870.53</v>
      </c>
      <c r="F25" s="427"/>
      <c r="G25" s="427"/>
      <c r="H25" s="427"/>
      <c r="I25" s="1292"/>
      <c r="J25" s="1292"/>
      <c r="K25" s="1292"/>
    </row>
    <row r="26" spans="2:13" x14ac:dyDescent="0.2">
      <c r="B26" s="425" t="s">
        <v>572</v>
      </c>
      <c r="C26" s="1380">
        <v>9847.2199999999993</v>
      </c>
      <c r="D26" s="1423">
        <v>10273.66</v>
      </c>
      <c r="E26" s="1391">
        <v>10371.379999999999</v>
      </c>
      <c r="F26" s="427"/>
      <c r="G26" s="427"/>
      <c r="H26" s="427"/>
      <c r="I26" s="1292"/>
      <c r="J26" s="1292"/>
      <c r="K26" s="1292"/>
    </row>
    <row r="27" spans="2:13" x14ac:dyDescent="0.2">
      <c r="B27" s="425" t="s">
        <v>573</v>
      </c>
      <c r="C27" s="1380">
        <v>17352.82</v>
      </c>
      <c r="D27" s="1427">
        <v>18040.75</v>
      </c>
      <c r="E27" s="1417">
        <v>18210.16</v>
      </c>
      <c r="F27" s="427"/>
      <c r="G27" s="427"/>
      <c r="H27" s="427"/>
      <c r="I27" s="1292"/>
      <c r="J27" s="1292"/>
      <c r="K27" s="1292"/>
    </row>
    <row r="28" spans="2:13" x14ac:dyDescent="0.2">
      <c r="B28" s="425" t="s">
        <v>574</v>
      </c>
      <c r="C28" s="1380">
        <v>21529.33</v>
      </c>
      <c r="D28" s="1427">
        <v>22354.59</v>
      </c>
      <c r="E28" s="1417">
        <v>22563.53</v>
      </c>
      <c r="F28" s="427"/>
      <c r="G28" s="427"/>
      <c r="H28" s="427"/>
      <c r="I28" s="1292"/>
      <c r="J28" s="1292"/>
      <c r="K28" s="1292"/>
    </row>
    <row r="29" spans="2:13" x14ac:dyDescent="0.2">
      <c r="D29" s="428"/>
      <c r="E29" s="428"/>
    </row>
    <row r="30" spans="2:13" x14ac:dyDescent="0.2">
      <c r="B30" s="429" t="s">
        <v>590</v>
      </c>
      <c r="C30" s="430"/>
      <c r="D30" s="430"/>
      <c r="E30" s="430"/>
      <c r="F30" s="430"/>
      <c r="G30" s="430"/>
      <c r="H30" s="430"/>
      <c r="I30" s="430"/>
      <c r="J30" s="430"/>
      <c r="K30" s="430"/>
      <c r="L30" s="430"/>
      <c r="M30" s="430"/>
    </row>
    <row r="31" spans="2:13" x14ac:dyDescent="0.2">
      <c r="B31" s="429" t="s">
        <v>21</v>
      </c>
      <c r="C31" s="430"/>
      <c r="D31" s="430"/>
      <c r="E31" s="430"/>
      <c r="F31" s="430"/>
      <c r="G31" s="430"/>
      <c r="H31" s="430"/>
      <c r="I31" s="430"/>
      <c r="J31" s="430"/>
      <c r="K31" s="430"/>
      <c r="L31" s="430"/>
      <c r="M31" s="430"/>
    </row>
    <row r="32" spans="2:13" x14ac:dyDescent="0.2">
      <c r="B32" s="431"/>
      <c r="C32" s="432" t="s">
        <v>22</v>
      </c>
      <c r="D32" s="433"/>
      <c r="E32" s="434" t="s">
        <v>23</v>
      </c>
      <c r="F32" s="432"/>
      <c r="G32" s="433"/>
      <c r="H32" s="434" t="s">
        <v>24</v>
      </c>
      <c r="I32" s="432"/>
      <c r="J32" s="433"/>
      <c r="K32" s="446" t="s">
        <v>25</v>
      </c>
      <c r="L32" s="432"/>
      <c r="M32" s="433"/>
    </row>
    <row r="33" spans="2:14" x14ac:dyDescent="0.2">
      <c r="B33" s="435"/>
      <c r="C33" s="436" t="s">
        <v>26</v>
      </c>
      <c r="D33" s="436" t="s">
        <v>27</v>
      </c>
      <c r="E33" s="437" t="s">
        <v>28</v>
      </c>
      <c r="F33" s="437" t="s">
        <v>29</v>
      </c>
      <c r="G33" s="436" t="s">
        <v>30</v>
      </c>
      <c r="H33" s="437" t="s">
        <v>28</v>
      </c>
      <c r="I33" s="437" t="s">
        <v>29</v>
      </c>
      <c r="J33" s="436" t="s">
        <v>30</v>
      </c>
      <c r="K33" s="478" t="s">
        <v>28</v>
      </c>
      <c r="L33" s="437" t="s">
        <v>29</v>
      </c>
      <c r="M33" s="436" t="s">
        <v>30</v>
      </c>
    </row>
    <row r="34" spans="2:14" x14ac:dyDescent="0.2">
      <c r="B34" s="438" t="s">
        <v>31</v>
      </c>
      <c r="C34" s="439">
        <v>1.1734</v>
      </c>
      <c r="D34" s="508">
        <f>D10*C34</f>
        <v>85109.342149999997</v>
      </c>
      <c r="E34" s="440"/>
      <c r="F34" s="440"/>
      <c r="G34" s="439"/>
      <c r="H34" s="440"/>
      <c r="I34" s="440"/>
      <c r="J34" s="439"/>
      <c r="K34" s="438"/>
      <c r="L34" s="440"/>
      <c r="M34" s="439"/>
    </row>
    <row r="35" spans="2:14" x14ac:dyDescent="0.2">
      <c r="B35" s="438" t="s">
        <v>7</v>
      </c>
      <c r="C35" s="439">
        <v>5.6500000000000002E-2</v>
      </c>
      <c r="D35" s="507">
        <f>ROUND(+C35*D$10,2)</f>
        <v>4098.07</v>
      </c>
      <c r="E35" s="489">
        <v>6.3700000000000007E-2</v>
      </c>
      <c r="F35" s="489">
        <v>6.1600000000000002E-2</v>
      </c>
      <c r="G35" s="490">
        <v>0.13039999999999999</v>
      </c>
      <c r="H35" s="489">
        <v>0.11799999999999999</v>
      </c>
      <c r="I35" s="489">
        <v>0.22869999999999999</v>
      </c>
      <c r="J35" s="490">
        <v>0.28960000000000002</v>
      </c>
      <c r="K35" s="1294">
        <f>D20-(E35*$D$10+H35*$D$13)</f>
        <v>549.89463500000056</v>
      </c>
      <c r="L35" s="1293">
        <f>D21-(F35*$D$10+I35*$D$13)</f>
        <v>706.18166400000155</v>
      </c>
      <c r="M35" s="1295">
        <f>D22-(G35*$D$10+J35*$D$13)</f>
        <v>962.25191199999972</v>
      </c>
    </row>
    <row r="36" spans="2:14" x14ac:dyDescent="0.2">
      <c r="B36" s="438" t="s">
        <v>492</v>
      </c>
      <c r="C36" s="439">
        <v>3.9300000000000002E-2</v>
      </c>
      <c r="D36" s="507">
        <f>ROUND(+C36*D$10,2)</f>
        <v>2850.52</v>
      </c>
      <c r="E36" s="489">
        <v>0.08</v>
      </c>
      <c r="F36" s="489">
        <v>7.8799999999999995E-2</v>
      </c>
      <c r="G36" s="490">
        <v>0.14760000000000001</v>
      </c>
      <c r="H36" s="489">
        <v>6.88E-2</v>
      </c>
      <c r="I36" s="489">
        <v>0.22869999999999999</v>
      </c>
      <c r="J36" s="490">
        <v>0.28960000000000002</v>
      </c>
      <c r="K36" s="1294">
        <f>D23-(E36*$D$10+H36*$D$13)</f>
        <v>549.88593600000058</v>
      </c>
      <c r="L36" s="1293">
        <f>D24-(F36*$D$10+I36*$D$13)</f>
        <v>706.17696400000023</v>
      </c>
      <c r="M36" s="1295">
        <f>D25-(G36*$D$10+J36*$D$13)</f>
        <v>962.2472119999984</v>
      </c>
    </row>
    <row r="37" spans="2:14" x14ac:dyDescent="0.2">
      <c r="B37" s="438" t="s">
        <v>9</v>
      </c>
      <c r="C37" s="439">
        <v>7.6499999999999999E-2</v>
      </c>
      <c r="D37" s="507">
        <f>ROUND(+C37*D$10,2)</f>
        <v>5548.72</v>
      </c>
      <c r="E37" s="489">
        <v>0.10290000000000001</v>
      </c>
      <c r="F37" s="489">
        <v>0.12540000000000001</v>
      </c>
      <c r="G37" s="490">
        <v>0.12970000000000001</v>
      </c>
      <c r="H37" s="489">
        <v>5.2900000000000003E-2</v>
      </c>
      <c r="I37" s="489">
        <v>0.19620000000000001</v>
      </c>
      <c r="J37" s="490">
        <v>0.28920000000000001</v>
      </c>
      <c r="K37" s="1294">
        <f>D26-(E37*$D$10+H37*$D$13)</f>
        <v>621.55076299999928</v>
      </c>
      <c r="L37" s="1293">
        <f>D27-(F37*$D$10+I37*$D$13)</f>
        <v>828.16071399999782</v>
      </c>
      <c r="M37" s="1295">
        <f>D28-(G37*$D$10+J37*$D$13)</f>
        <v>982.58299900000202</v>
      </c>
    </row>
    <row r="38" spans="2:14" x14ac:dyDescent="0.2">
      <c r="B38" s="438" t="s">
        <v>354</v>
      </c>
      <c r="C38" s="439">
        <v>3.85E-2</v>
      </c>
      <c r="D38" s="507">
        <f>ROUND(+C38*D$10,2)</f>
        <v>2792.49</v>
      </c>
      <c r="E38" s="440"/>
      <c r="F38" s="440"/>
      <c r="G38" s="439"/>
      <c r="H38" s="440"/>
      <c r="I38" s="440"/>
      <c r="J38" s="439"/>
      <c r="K38" s="438"/>
      <c r="L38" s="440"/>
      <c r="M38" s="439"/>
    </row>
    <row r="39" spans="2:14" x14ac:dyDescent="0.2">
      <c r="B39" s="438" t="s">
        <v>10</v>
      </c>
      <c r="C39" s="439"/>
      <c r="D39" s="441">
        <f>D16</f>
        <v>674.02</v>
      </c>
      <c r="E39" s="440"/>
      <c r="F39" s="440"/>
      <c r="G39" s="439"/>
      <c r="H39" s="440"/>
      <c r="I39" s="440"/>
      <c r="J39" s="439"/>
      <c r="K39" s="438"/>
      <c r="L39" s="440"/>
      <c r="M39" s="439"/>
    </row>
    <row r="40" spans="2:14" x14ac:dyDescent="0.2">
      <c r="B40" s="442" t="s">
        <v>353</v>
      </c>
      <c r="C40" s="443"/>
      <c r="D40" s="1428">
        <v>150.61000000000001</v>
      </c>
      <c r="E40" s="444"/>
      <c r="F40" s="444"/>
      <c r="G40" s="443"/>
      <c r="H40" s="444"/>
      <c r="I40" s="444"/>
      <c r="J40" s="443"/>
      <c r="K40" s="442"/>
      <c r="L40" s="444"/>
      <c r="M40" s="443"/>
    </row>
    <row r="41" spans="2:14" x14ac:dyDescent="0.2">
      <c r="B41" s="445" t="s">
        <v>591</v>
      </c>
      <c r="C41" s="430"/>
      <c r="D41" s="430"/>
      <c r="E41" s="430"/>
      <c r="F41" s="430"/>
      <c r="G41" s="430"/>
      <c r="H41" s="430"/>
      <c r="I41" s="430"/>
      <c r="J41" s="430"/>
      <c r="K41" s="430"/>
      <c r="L41" s="430"/>
      <c r="M41" s="430"/>
    </row>
    <row r="42" spans="2:14" x14ac:dyDescent="0.2">
      <c r="B42" s="431"/>
      <c r="C42" s="1441" t="s">
        <v>32</v>
      </c>
      <c r="D42" s="1442"/>
      <c r="E42" s="1398"/>
      <c r="F42" s="446" t="s">
        <v>33</v>
      </c>
      <c r="G42" s="447"/>
      <c r="H42" s="448"/>
      <c r="I42" s="430"/>
      <c r="J42" s="430"/>
      <c r="K42" s="430"/>
      <c r="L42" s="430"/>
      <c r="M42" s="430"/>
      <c r="N42" s="430"/>
    </row>
    <row r="43" spans="2:14" x14ac:dyDescent="0.2">
      <c r="B43" s="449"/>
      <c r="C43" s="450" t="s">
        <v>34</v>
      </c>
      <c r="D43" s="451" t="s">
        <v>35</v>
      </c>
      <c r="E43" s="1395" t="s">
        <v>618</v>
      </c>
      <c r="F43" s="435" t="s">
        <v>28</v>
      </c>
      <c r="G43" s="452" t="s">
        <v>29</v>
      </c>
      <c r="H43" s="453" t="s">
        <v>30</v>
      </c>
      <c r="I43" s="430"/>
      <c r="J43" s="430"/>
      <c r="K43" s="430"/>
      <c r="L43" s="430"/>
      <c r="M43" s="430"/>
      <c r="N43" s="430"/>
    </row>
    <row r="44" spans="2:14" x14ac:dyDescent="0.2">
      <c r="B44" s="454" t="s">
        <v>36</v>
      </c>
      <c r="C44" s="455">
        <f>ROUND(+C$34*$D$14,2)</f>
        <v>29599.52</v>
      </c>
      <c r="D44" s="455">
        <f>ROUND(+C$34*$D$15,2)</f>
        <v>1340.82</v>
      </c>
      <c r="E44" s="1399">
        <f>C34*$D$10</f>
        <v>85109.342149999997</v>
      </c>
      <c r="F44" s="438"/>
      <c r="G44" s="440"/>
      <c r="H44" s="439"/>
      <c r="I44" s="430"/>
      <c r="J44" s="430"/>
      <c r="K44" s="430"/>
      <c r="L44" s="430"/>
      <c r="M44" s="430"/>
      <c r="N44" s="430"/>
    </row>
    <row r="45" spans="2:14" x14ac:dyDescent="0.2">
      <c r="B45" s="456" t="s">
        <v>7</v>
      </c>
      <c r="C45" s="455">
        <f>ROUND(+C$35*$D$14,2)</f>
        <v>1425.24</v>
      </c>
      <c r="D45" s="455">
        <f>ROUND(+C$35*$D$15,2)</f>
        <v>64.56</v>
      </c>
      <c r="E45" s="1399">
        <f t="shared" ref="E45:E48" si="0">C35*$D$10</f>
        <v>4098.0721249999997</v>
      </c>
      <c r="F45" s="455">
        <f t="shared" ref="F45:H47" si="1">+E35*$D$10+H35*$D$13+K35</f>
        <v>10052.01</v>
      </c>
      <c r="G45" s="455">
        <f t="shared" si="1"/>
        <v>14635.78</v>
      </c>
      <c r="H45" s="455">
        <f t="shared" si="1"/>
        <v>22401.58</v>
      </c>
      <c r="I45" s="494"/>
      <c r="J45" s="457">
        <f t="shared" ref="J45:L47" si="2">F45+G119</f>
        <v>10821.61</v>
      </c>
      <c r="K45" s="457">
        <f t="shared" si="2"/>
        <v>15894.36</v>
      </c>
      <c r="L45" s="457">
        <f t="shared" si="2"/>
        <v>24049.43</v>
      </c>
      <c r="M45" s="430"/>
      <c r="N45" s="430"/>
    </row>
    <row r="46" spans="2:14" x14ac:dyDescent="0.2">
      <c r="B46" s="456" t="s">
        <v>492</v>
      </c>
      <c r="C46" s="455">
        <f>ROUND(+C$36*$D$14,2)</f>
        <v>991.36</v>
      </c>
      <c r="D46" s="455">
        <f>ROUND(+C$36*$D$15,2)</f>
        <v>44.91</v>
      </c>
      <c r="E46" s="1399">
        <f t="shared" si="0"/>
        <v>2850.517425</v>
      </c>
      <c r="F46" s="455">
        <f t="shared" si="1"/>
        <v>9198.81</v>
      </c>
      <c r="G46" s="455">
        <f t="shared" si="1"/>
        <v>15883.33</v>
      </c>
      <c r="H46" s="455">
        <f t="shared" si="1"/>
        <v>23649.13</v>
      </c>
      <c r="I46" s="494"/>
      <c r="J46" s="457">
        <f t="shared" si="2"/>
        <v>10053.969999999999</v>
      </c>
      <c r="K46" s="457">
        <f t="shared" si="2"/>
        <v>17225.98</v>
      </c>
      <c r="L46" s="457">
        <f t="shared" si="2"/>
        <v>25290.34</v>
      </c>
      <c r="M46" s="430"/>
      <c r="N46" s="430"/>
    </row>
    <row r="47" spans="2:14" x14ac:dyDescent="0.2">
      <c r="B47" s="456" t="s">
        <v>9</v>
      </c>
      <c r="C47" s="455">
        <f>ROUND(+C$37*$D$14,2)</f>
        <v>1929.75</v>
      </c>
      <c r="D47" s="455">
        <f>ROUND(+C$37*$D$15,2)</f>
        <v>87.42</v>
      </c>
      <c r="E47" s="1399">
        <f t="shared" si="0"/>
        <v>5548.7171250000001</v>
      </c>
      <c r="F47" s="455">
        <f t="shared" si="1"/>
        <v>10273.66</v>
      </c>
      <c r="G47" s="455">
        <f t="shared" si="1"/>
        <v>18040.75</v>
      </c>
      <c r="H47" s="455">
        <f t="shared" si="1"/>
        <v>22354.59</v>
      </c>
      <c r="I47" s="494"/>
      <c r="J47" s="457">
        <f t="shared" si="2"/>
        <v>10910.99</v>
      </c>
      <c r="K47" s="457">
        <f t="shared" si="2"/>
        <v>19032.080000000002</v>
      </c>
      <c r="L47" s="457">
        <f t="shared" si="2"/>
        <v>23504.010000000002</v>
      </c>
      <c r="M47" s="430"/>
      <c r="N47" s="430"/>
    </row>
    <row r="48" spans="2:14" x14ac:dyDescent="0.2">
      <c r="B48" s="458" t="s">
        <v>354</v>
      </c>
      <c r="C48" s="459">
        <f>ROUND(+C$38*$D$14,2)</f>
        <v>971.18</v>
      </c>
      <c r="D48" s="459">
        <f>ROUND(+C$38*$D$15,2)</f>
        <v>43.99</v>
      </c>
      <c r="E48" s="1399">
        <f t="shared" si="0"/>
        <v>2792.4916250000001</v>
      </c>
      <c r="F48" s="459"/>
      <c r="G48" s="459"/>
      <c r="H48" s="459"/>
      <c r="I48" s="430"/>
      <c r="J48" s="460"/>
      <c r="K48" s="460"/>
      <c r="L48" s="460"/>
      <c r="M48" s="430"/>
      <c r="N48" s="430"/>
    </row>
    <row r="49" spans="2:13" x14ac:dyDescent="0.2">
      <c r="B49" s="461" t="s">
        <v>418</v>
      </c>
      <c r="C49" s="462"/>
      <c r="D49" s="440"/>
      <c r="E49" s="430"/>
      <c r="F49" s="430"/>
      <c r="G49" s="430"/>
      <c r="H49" s="430"/>
      <c r="I49" s="491"/>
      <c r="J49" s="491"/>
      <c r="K49" s="491"/>
      <c r="L49" s="430"/>
      <c r="M49" s="430"/>
    </row>
    <row r="50" spans="2:13" x14ac:dyDescent="0.2">
      <c r="B50" s="463" t="s">
        <v>37</v>
      </c>
      <c r="C50" s="464" t="s">
        <v>38</v>
      </c>
      <c r="D50" s="437" t="s">
        <v>39</v>
      </c>
      <c r="E50" s="437" t="s">
        <v>40</v>
      </c>
      <c r="F50" s="436" t="s">
        <v>41</v>
      </c>
      <c r="G50" s="430"/>
      <c r="H50" s="465"/>
      <c r="I50" s="491"/>
      <c r="J50" s="492"/>
      <c r="K50" s="491"/>
      <c r="L50" s="430"/>
      <c r="M50" s="430"/>
    </row>
    <row r="51" spans="2:13" x14ac:dyDescent="0.2">
      <c r="B51" s="466" t="s">
        <v>584</v>
      </c>
      <c r="C51" s="467">
        <f>D$11+D$12</f>
        <v>20977.72</v>
      </c>
      <c r="D51" s="467">
        <f>C51</f>
        <v>20977.72</v>
      </c>
      <c r="E51" s="467">
        <f>C51+D11</f>
        <v>39166.44</v>
      </c>
      <c r="F51" s="468">
        <f>E51</f>
        <v>39166.44</v>
      </c>
      <c r="G51" s="430"/>
      <c r="H51" s="430"/>
      <c r="I51" s="493"/>
      <c r="J51" s="492"/>
      <c r="K51" s="491"/>
      <c r="L51" s="430"/>
      <c r="M51" s="430"/>
    </row>
    <row r="52" spans="2:13" x14ac:dyDescent="0.2">
      <c r="B52" s="469" t="s">
        <v>585</v>
      </c>
      <c r="C52" s="470">
        <f>+C$51+D$11</f>
        <v>39166.44</v>
      </c>
      <c r="D52" s="470">
        <f>C52+D11</f>
        <v>57355.16</v>
      </c>
      <c r="E52" s="470">
        <f>E51</f>
        <v>39166.44</v>
      </c>
      <c r="F52" s="471">
        <f>D52</f>
        <v>57355.16</v>
      </c>
      <c r="G52" s="430"/>
      <c r="H52" s="430"/>
      <c r="I52" s="493"/>
      <c r="J52" s="492"/>
      <c r="K52" s="491"/>
      <c r="L52" s="430"/>
      <c r="M52" s="430"/>
    </row>
    <row r="53" spans="2:13" x14ac:dyDescent="0.2">
      <c r="B53" s="1419"/>
      <c r="C53" s="467"/>
      <c r="D53" s="467"/>
      <c r="E53" s="467"/>
      <c r="F53" s="467"/>
      <c r="G53" s="430"/>
      <c r="H53" s="430"/>
      <c r="I53" s="493"/>
      <c r="J53" s="492"/>
      <c r="K53" s="491"/>
      <c r="L53" s="430"/>
      <c r="M53" s="430"/>
    </row>
    <row r="54" spans="2:13" x14ac:dyDescent="0.2">
      <c r="B54" s="476" t="s">
        <v>630</v>
      </c>
      <c r="C54" s="430"/>
      <c r="D54" s="430"/>
      <c r="E54" s="430"/>
      <c r="F54" s="430"/>
      <c r="G54" s="430"/>
      <c r="H54" s="430"/>
      <c r="I54" s="430"/>
      <c r="J54" s="430"/>
      <c r="K54" s="430"/>
      <c r="L54" s="430"/>
      <c r="M54" s="430"/>
    </row>
    <row r="55" spans="2:13" x14ac:dyDescent="0.2">
      <c r="B55" s="429" t="s">
        <v>21</v>
      </c>
      <c r="C55" s="430"/>
      <c r="D55" s="430"/>
      <c r="E55" s="430"/>
      <c r="F55" s="430"/>
      <c r="G55" s="430"/>
      <c r="H55" s="430"/>
      <c r="I55" s="430"/>
      <c r="J55" s="430"/>
      <c r="K55" s="430"/>
      <c r="L55" s="430"/>
      <c r="M55" s="430"/>
    </row>
    <row r="56" spans="2:13" x14ac:dyDescent="0.2">
      <c r="B56" s="431"/>
      <c r="C56" s="432" t="s">
        <v>22</v>
      </c>
      <c r="D56" s="433"/>
      <c r="E56" s="434" t="s">
        <v>23</v>
      </c>
      <c r="F56" s="432"/>
      <c r="G56" s="433"/>
      <c r="H56" s="434" t="s">
        <v>24</v>
      </c>
      <c r="I56" s="432"/>
      <c r="J56" s="433"/>
      <c r="K56" s="446" t="s">
        <v>25</v>
      </c>
      <c r="L56" s="432"/>
      <c r="M56" s="433"/>
    </row>
    <row r="57" spans="2:13" x14ac:dyDescent="0.2">
      <c r="B57" s="435"/>
      <c r="C57" s="436" t="s">
        <v>26</v>
      </c>
      <c r="D57" s="436" t="s">
        <v>27</v>
      </c>
      <c r="E57" s="437" t="s">
        <v>28</v>
      </c>
      <c r="F57" s="437" t="s">
        <v>29</v>
      </c>
      <c r="G57" s="436" t="s">
        <v>30</v>
      </c>
      <c r="H57" s="437" t="s">
        <v>28</v>
      </c>
      <c r="I57" s="437" t="s">
        <v>29</v>
      </c>
      <c r="J57" s="436" t="s">
        <v>30</v>
      </c>
      <c r="K57" s="478" t="s">
        <v>28</v>
      </c>
      <c r="L57" s="437" t="s">
        <v>29</v>
      </c>
      <c r="M57" s="436" t="s">
        <v>30</v>
      </c>
    </row>
    <row r="58" spans="2:13" x14ac:dyDescent="0.2">
      <c r="B58" s="438" t="s">
        <v>31</v>
      </c>
      <c r="C58" s="439">
        <v>1.1734</v>
      </c>
      <c r="D58" s="508">
        <f>D34*C58</f>
        <v>99867.302078809997</v>
      </c>
      <c r="E58" s="440"/>
      <c r="F58" s="440"/>
      <c r="G58" s="439"/>
      <c r="H58" s="440"/>
      <c r="I58" s="440"/>
      <c r="J58" s="439"/>
      <c r="K58" s="438"/>
      <c r="L58" s="440"/>
      <c r="M58" s="439"/>
    </row>
    <row r="59" spans="2:13" x14ac:dyDescent="0.2">
      <c r="B59" s="438" t="s">
        <v>7</v>
      </c>
      <c r="C59" s="439">
        <v>5.6500000000000002E-2</v>
      </c>
      <c r="D59" s="507">
        <f>ROUND(+C59*D$10,2)</f>
        <v>4098.07</v>
      </c>
      <c r="E59" s="489">
        <v>6.3700000000000007E-2</v>
      </c>
      <c r="F59" s="489">
        <v>6.1600000000000002E-2</v>
      </c>
      <c r="G59" s="490">
        <v>0.13039999999999999</v>
      </c>
      <c r="H59" s="489">
        <v>0.11799999999999999</v>
      </c>
      <c r="I59" s="489">
        <v>0.22869999999999999</v>
      </c>
      <c r="J59" s="490">
        <v>0.28960000000000002</v>
      </c>
      <c r="K59" s="1294">
        <f>E20-(E35*$E$10+H35*$E$13)</f>
        <v>555.184303</v>
      </c>
      <c r="L59" s="1294">
        <f>E21-(F35*$E$10+I35*$E$13)</f>
        <v>712.97490500000094</v>
      </c>
      <c r="M59" s="1420">
        <f>E22-(G35*$E$10+J35*$E$13)</f>
        <v>971.50666400000046</v>
      </c>
    </row>
    <row r="60" spans="2:13" x14ac:dyDescent="0.2">
      <c r="B60" s="438" t="s">
        <v>492</v>
      </c>
      <c r="C60" s="439">
        <v>3.9300000000000002E-2</v>
      </c>
      <c r="D60" s="507">
        <f>ROUND(+C60*D$10,2)</f>
        <v>2850.52</v>
      </c>
      <c r="E60" s="489">
        <v>0.08</v>
      </c>
      <c r="F60" s="489">
        <v>7.8799999999999995E-2</v>
      </c>
      <c r="G60" s="490">
        <v>0.14760000000000001</v>
      </c>
      <c r="H60" s="489">
        <v>6.88E-2</v>
      </c>
      <c r="I60" s="489">
        <v>0.22869999999999999</v>
      </c>
      <c r="J60" s="490">
        <v>0.28960000000000002</v>
      </c>
      <c r="K60" s="1294">
        <f>E23-(E36*$E$10+H36*$E$13)</f>
        <v>555.17510399999992</v>
      </c>
      <c r="L60" s="1294">
        <f>E24-(F36*$E$10+I36*$E$13)</f>
        <v>712.96873300000152</v>
      </c>
      <c r="M60" s="1420">
        <f>E25-(G36*$E$10+J36*$E$13)</f>
        <v>971.51049200000125</v>
      </c>
    </row>
    <row r="61" spans="2:13" x14ac:dyDescent="0.2">
      <c r="B61" s="438" t="s">
        <v>9</v>
      </c>
      <c r="C61" s="439">
        <v>7.6499999999999999E-2</v>
      </c>
      <c r="D61" s="507">
        <f>ROUND(+C61*D$10,2)</f>
        <v>5548.72</v>
      </c>
      <c r="E61" s="489">
        <v>0.10290000000000001</v>
      </c>
      <c r="F61" s="489">
        <v>0.12540000000000001</v>
      </c>
      <c r="G61" s="490">
        <v>0.12970000000000001</v>
      </c>
      <c r="H61" s="489">
        <v>5.2900000000000003E-2</v>
      </c>
      <c r="I61" s="489">
        <v>0.19620000000000001</v>
      </c>
      <c r="J61" s="490">
        <v>0.28920000000000001</v>
      </c>
      <c r="K61" s="1294">
        <f>E26-(E37*$E$10+H37*$E$13)</f>
        <v>627.53377799999907</v>
      </c>
      <c r="L61" s="1294">
        <f>E27-(F37*$E$10+I37*$E$13)</f>
        <v>836.12579199999891</v>
      </c>
      <c r="M61" s="1420">
        <f>E28-(G37*$E$10+J37*$E$13)</f>
        <v>992.0269389999994</v>
      </c>
    </row>
    <row r="62" spans="2:13" x14ac:dyDescent="0.2">
      <c r="B62" s="438" t="s">
        <v>354</v>
      </c>
      <c r="C62" s="439">
        <v>3.85E-2</v>
      </c>
      <c r="D62" s="507">
        <f>ROUND(+C62*D$10,2)</f>
        <v>2792.49</v>
      </c>
      <c r="E62" s="440"/>
      <c r="F62" s="440"/>
      <c r="G62" s="439"/>
      <c r="H62" s="440"/>
      <c r="I62" s="440"/>
      <c r="J62" s="439"/>
      <c r="K62" s="438"/>
      <c r="L62" s="440"/>
      <c r="M62" s="439"/>
    </row>
    <row r="63" spans="2:13" x14ac:dyDescent="0.2">
      <c r="B63" s="438" t="s">
        <v>10</v>
      </c>
      <c r="C63" s="439"/>
      <c r="D63" s="1430">
        <v>745.71</v>
      </c>
      <c r="E63" s="440"/>
      <c r="F63" s="440"/>
      <c r="G63" s="439"/>
      <c r="H63" s="440"/>
      <c r="I63" s="440"/>
      <c r="J63" s="439"/>
      <c r="K63" s="438"/>
      <c r="L63" s="440"/>
      <c r="M63" s="439"/>
    </row>
    <row r="64" spans="2:13" x14ac:dyDescent="0.2">
      <c r="B64" s="442" t="s">
        <v>353</v>
      </c>
      <c r="C64" s="443"/>
      <c r="D64" s="1319">
        <v>152.06</v>
      </c>
      <c r="E64" s="444"/>
      <c r="F64" s="444"/>
      <c r="G64" s="443"/>
      <c r="H64" s="444"/>
      <c r="I64" s="444"/>
      <c r="J64" s="443"/>
      <c r="K64" s="442"/>
      <c r="L64" s="444"/>
      <c r="M64" s="443"/>
    </row>
    <row r="65" spans="2:13" x14ac:dyDescent="0.2">
      <c r="B65" s="445" t="s">
        <v>629</v>
      </c>
      <c r="C65" s="430"/>
      <c r="D65" s="430"/>
      <c r="E65" s="430"/>
      <c r="F65" s="430"/>
      <c r="G65" s="430"/>
      <c r="H65" s="430"/>
      <c r="I65" s="430"/>
      <c r="J65" s="430"/>
      <c r="K65" s="430"/>
      <c r="L65" s="430"/>
      <c r="M65" s="430"/>
    </row>
    <row r="66" spans="2:13" x14ac:dyDescent="0.2">
      <c r="B66" s="431"/>
      <c r="C66" s="1441" t="s">
        <v>32</v>
      </c>
      <c r="D66" s="1442"/>
      <c r="E66" s="1398"/>
      <c r="F66" s="446" t="s">
        <v>33</v>
      </c>
      <c r="G66" s="447"/>
      <c r="H66" s="448"/>
      <c r="I66" s="430"/>
      <c r="J66" s="430"/>
      <c r="K66" s="430"/>
      <c r="L66" s="430"/>
      <c r="M66" s="430"/>
    </row>
    <row r="67" spans="2:13" x14ac:dyDescent="0.2">
      <c r="B67" s="449"/>
      <c r="C67" s="450" t="s">
        <v>34</v>
      </c>
      <c r="D67" s="451" t="s">
        <v>35</v>
      </c>
      <c r="E67" s="1413" t="s">
        <v>618</v>
      </c>
      <c r="F67" s="435" t="s">
        <v>28</v>
      </c>
      <c r="G67" s="452" t="s">
        <v>29</v>
      </c>
      <c r="H67" s="453" t="s">
        <v>30</v>
      </c>
      <c r="I67" s="430"/>
      <c r="J67" s="430"/>
      <c r="K67" s="430"/>
      <c r="L67" s="430"/>
      <c r="M67" s="430"/>
    </row>
    <row r="68" spans="2:13" x14ac:dyDescent="0.2">
      <c r="B68" s="454" t="s">
        <v>36</v>
      </c>
      <c r="C68" s="455">
        <f>ROUND(+C$34*$E$14,2)</f>
        <v>29860.74</v>
      </c>
      <c r="D68" s="455">
        <f>ROUND(+C$34*$E$15,2)+0.01</f>
        <v>1352.66</v>
      </c>
      <c r="E68" s="1399">
        <f>C34*$E$10</f>
        <v>85928.093733999995</v>
      </c>
      <c r="F68" s="438"/>
      <c r="G68" s="440"/>
      <c r="H68" s="439"/>
      <c r="I68" s="430"/>
      <c r="J68" s="430"/>
      <c r="K68" s="430"/>
      <c r="L68" s="430"/>
      <c r="M68" s="430"/>
    </row>
    <row r="69" spans="2:13" x14ac:dyDescent="0.2">
      <c r="B69" s="456" t="s">
        <v>7</v>
      </c>
      <c r="C69" s="455">
        <f>ROUND(+C$35*$E$14,2)</f>
        <v>1437.81</v>
      </c>
      <c r="D69" s="455">
        <f>ROUND(+C$35*$E$15,2)</f>
        <v>65.13</v>
      </c>
      <c r="E69" s="1399">
        <f>C35*$E$10</f>
        <v>4137.4955650000002</v>
      </c>
      <c r="F69" s="455">
        <f t="shared" ref="F69:H71" si="3">+E35*$E$10+H35*$E$13+K59</f>
        <v>10146.219999999999</v>
      </c>
      <c r="G69" s="455">
        <f t="shared" si="3"/>
        <v>14771.75</v>
      </c>
      <c r="H69" s="455">
        <f t="shared" si="3"/>
        <v>22610.97</v>
      </c>
      <c r="I69" s="430"/>
      <c r="J69" s="430"/>
      <c r="K69" s="430"/>
      <c r="L69" s="430"/>
      <c r="M69" s="430"/>
    </row>
    <row r="70" spans="2:13" x14ac:dyDescent="0.2">
      <c r="B70" s="456" t="s">
        <v>492</v>
      </c>
      <c r="C70" s="455">
        <f>ROUND(+C$36*$E$14,2)</f>
        <v>1000.11</v>
      </c>
      <c r="D70" s="455">
        <f>ROUND(+C$36*$E$15,2)</f>
        <v>45.3</v>
      </c>
      <c r="E70" s="1399">
        <f>C36*$E$10</f>
        <v>2877.9393930000001</v>
      </c>
      <c r="F70" s="455">
        <f t="shared" si="3"/>
        <v>9285.85</v>
      </c>
      <c r="G70" s="455">
        <f t="shared" si="3"/>
        <v>16031.3</v>
      </c>
      <c r="H70" s="455">
        <f t="shared" si="3"/>
        <v>23870.53</v>
      </c>
      <c r="I70" s="430"/>
      <c r="J70" s="430"/>
      <c r="K70" s="430"/>
      <c r="L70" s="430"/>
      <c r="M70" s="430"/>
    </row>
    <row r="71" spans="2:13" x14ac:dyDescent="0.2">
      <c r="B71" s="456" t="s">
        <v>9</v>
      </c>
      <c r="C71" s="455">
        <f>ROUND(+C$37*$E$14,2)</f>
        <v>1946.78</v>
      </c>
      <c r="D71" s="455">
        <f>ROUND(+C$37*$E$15,2)</f>
        <v>88.19</v>
      </c>
      <c r="E71" s="1399">
        <f>C37*$E$10</f>
        <v>5602.0957649999991</v>
      </c>
      <c r="F71" s="455">
        <f t="shared" si="3"/>
        <v>10371.379999999999</v>
      </c>
      <c r="G71" s="455">
        <f t="shared" si="3"/>
        <v>18210.16</v>
      </c>
      <c r="H71" s="455">
        <f t="shared" si="3"/>
        <v>22563.53</v>
      </c>
      <c r="I71" s="430"/>
      <c r="J71" s="430"/>
      <c r="K71" s="430"/>
      <c r="L71" s="430"/>
      <c r="M71" s="430"/>
    </row>
    <row r="72" spans="2:13" x14ac:dyDescent="0.2">
      <c r="B72" s="458" t="s">
        <v>354</v>
      </c>
      <c r="C72" s="459">
        <f>ROUND(+C$38*$E$14,2)</f>
        <v>979.75</v>
      </c>
      <c r="D72" s="459">
        <f>ROUND(+C$38*$E$15,2)</f>
        <v>44.38</v>
      </c>
      <c r="E72" s="459">
        <f>C38*$E$10</f>
        <v>2819.3553849999998</v>
      </c>
      <c r="F72" s="459"/>
      <c r="G72" s="459"/>
      <c r="H72" s="459"/>
      <c r="I72" s="430"/>
      <c r="J72" s="430"/>
      <c r="K72" s="430"/>
      <c r="L72" s="430"/>
      <c r="M72" s="430"/>
    </row>
    <row r="73" spans="2:13" x14ac:dyDescent="0.2">
      <c r="B73" s="461" t="s">
        <v>418</v>
      </c>
      <c r="C73" s="462"/>
      <c r="D73" s="440"/>
      <c r="E73" s="430"/>
      <c r="F73" s="430"/>
      <c r="G73" s="430"/>
      <c r="H73" s="430"/>
      <c r="I73" s="430"/>
      <c r="J73" s="430"/>
      <c r="K73" s="430"/>
      <c r="L73" s="430"/>
      <c r="M73" s="430"/>
    </row>
    <row r="74" spans="2:13" x14ac:dyDescent="0.2">
      <c r="B74" s="463" t="s">
        <v>37</v>
      </c>
      <c r="C74" s="464" t="s">
        <v>38</v>
      </c>
      <c r="D74" s="437" t="s">
        <v>39</v>
      </c>
      <c r="E74" s="437" t="s">
        <v>40</v>
      </c>
      <c r="F74" s="436" t="s">
        <v>41</v>
      </c>
      <c r="G74" s="430"/>
      <c r="H74" s="465"/>
      <c r="I74" s="430"/>
      <c r="J74" s="430"/>
      <c r="K74" s="430"/>
      <c r="L74" s="430"/>
      <c r="M74" s="430"/>
    </row>
    <row r="75" spans="2:13" x14ac:dyDescent="0.2">
      <c r="B75" s="466" t="s">
        <v>584</v>
      </c>
      <c r="C75" s="467">
        <f>E$11+E$12</f>
        <v>21131.43</v>
      </c>
      <c r="D75" s="467">
        <f>C75</f>
        <v>21131.43</v>
      </c>
      <c r="E75" s="467">
        <f>C76</f>
        <v>39448.860000000008</v>
      </c>
      <c r="F75" s="468">
        <f>E75</f>
        <v>39448.860000000008</v>
      </c>
      <c r="G75" s="430"/>
      <c r="H75" s="430"/>
      <c r="I75" s="430"/>
      <c r="J75" s="430"/>
      <c r="K75" s="430"/>
      <c r="L75" s="430"/>
      <c r="M75" s="430"/>
    </row>
    <row r="76" spans="2:13" x14ac:dyDescent="0.2">
      <c r="B76" s="469" t="s">
        <v>585</v>
      </c>
      <c r="C76" s="470">
        <f>+C$75+E$11</f>
        <v>39448.860000000008</v>
      </c>
      <c r="D76" s="470">
        <f>C76+E11</f>
        <v>57766.290000000015</v>
      </c>
      <c r="E76" s="470">
        <f>E75</f>
        <v>39448.860000000008</v>
      </c>
      <c r="F76" s="471">
        <f>D76</f>
        <v>57766.290000000015</v>
      </c>
      <c r="G76" s="430"/>
      <c r="H76" s="430"/>
      <c r="I76" s="430"/>
      <c r="J76" s="430"/>
      <c r="K76" s="430"/>
      <c r="L76" s="430"/>
      <c r="M76" s="430"/>
    </row>
    <row r="77" spans="2:13" x14ac:dyDescent="0.2">
      <c r="B77" s="472"/>
      <c r="C77" s="462"/>
      <c r="D77" s="440"/>
      <c r="E77" s="430"/>
      <c r="F77" s="430"/>
      <c r="G77" s="430"/>
      <c r="H77" s="430"/>
      <c r="I77" s="430"/>
      <c r="J77" s="430"/>
      <c r="K77" s="430"/>
      <c r="L77" s="430"/>
      <c r="M77" s="430"/>
    </row>
    <row r="78" spans="2:13" x14ac:dyDescent="0.2">
      <c r="B78" s="1291" t="s">
        <v>633</v>
      </c>
    </row>
    <row r="79" spans="2:13" x14ac:dyDescent="0.2">
      <c r="B79" s="425" t="s">
        <v>97</v>
      </c>
      <c r="C79" s="1423">
        <v>35537.769999999997</v>
      </c>
      <c r="D79" s="1423">
        <v>37194.54</v>
      </c>
      <c r="E79" s="1391">
        <v>37552.35</v>
      </c>
    </row>
    <row r="80" spans="2:13" x14ac:dyDescent="0.2">
      <c r="B80" s="425" t="s">
        <v>95</v>
      </c>
      <c r="C80" s="1423">
        <v>4024.39</v>
      </c>
      <c r="D80" s="1423">
        <v>4228.25</v>
      </c>
      <c r="E80" s="1391">
        <v>4283.72</v>
      </c>
      <c r="H80" s="482"/>
      <c r="I80" s="482"/>
    </row>
    <row r="81" spans="2:9" x14ac:dyDescent="0.2">
      <c r="B81" s="1291" t="s">
        <v>98</v>
      </c>
      <c r="C81" s="428"/>
      <c r="D81" s="428"/>
      <c r="H81" s="482"/>
      <c r="I81" s="482"/>
    </row>
    <row r="82" spans="2:9" x14ac:dyDescent="0.2">
      <c r="B82" s="425" t="s">
        <v>99</v>
      </c>
      <c r="C82" s="1423">
        <v>15641.56</v>
      </c>
      <c r="D82" s="1423">
        <v>16496.400000000001</v>
      </c>
      <c r="E82" s="1391">
        <v>16719.189999999999</v>
      </c>
      <c r="H82" s="482"/>
      <c r="I82" s="482"/>
    </row>
    <row r="83" spans="2:9" x14ac:dyDescent="0.2">
      <c r="B83" s="425" t="s">
        <v>100</v>
      </c>
      <c r="C83" s="1423">
        <v>1812.28</v>
      </c>
      <c r="D83" s="1423">
        <v>1852.33</v>
      </c>
      <c r="E83" s="1391">
        <v>1880.11</v>
      </c>
      <c r="H83" s="482"/>
      <c r="I83" s="482"/>
    </row>
    <row r="84" spans="2:9" x14ac:dyDescent="0.2">
      <c r="C84" s="428"/>
      <c r="D84" s="428"/>
    </row>
    <row r="85" spans="2:9" x14ac:dyDescent="0.2">
      <c r="B85" s="45" t="s">
        <v>101</v>
      </c>
      <c r="C85" s="1296"/>
      <c r="D85" s="46"/>
      <c r="E85" s="47"/>
    </row>
    <row r="86" spans="2:9" x14ac:dyDescent="0.2">
      <c r="B86" s="48" t="s">
        <v>102</v>
      </c>
      <c r="C86" s="1429">
        <v>173.45</v>
      </c>
      <c r="D86" s="1423">
        <v>193.86</v>
      </c>
      <c r="E86" s="1391">
        <v>196.47</v>
      </c>
    </row>
    <row r="87" spans="2:9" hidden="1" x14ac:dyDescent="0.2">
      <c r="B87" s="424" t="s">
        <v>64</v>
      </c>
    </row>
    <row r="88" spans="2:9" hidden="1" x14ac:dyDescent="0.2"/>
    <row r="89" spans="2:9" hidden="1" x14ac:dyDescent="0.2">
      <c r="B89" s="473" t="s">
        <v>65</v>
      </c>
      <c r="C89" s="425" t="s">
        <v>26</v>
      </c>
      <c r="D89" s="425" t="s">
        <v>34</v>
      </c>
      <c r="E89" s="425" t="s">
        <v>66</v>
      </c>
      <c r="F89" s="425" t="s">
        <v>598</v>
      </c>
    </row>
    <row r="90" spans="2:9" hidden="1" x14ac:dyDescent="0.2">
      <c r="B90" s="428" t="s">
        <v>67</v>
      </c>
      <c r="C90" s="1343">
        <v>0.9</v>
      </c>
      <c r="D90" s="522">
        <f>ROUND((+C90*C14+2*C11+C12),2)</f>
        <v>61701.66</v>
      </c>
      <c r="E90" s="522">
        <f>ROUND(C90*C$15,2)</f>
        <v>980.9</v>
      </c>
      <c r="F90" s="1344">
        <f>ROUND((D90+E90*$C$17),2)</f>
        <v>102418.82</v>
      </c>
    </row>
    <row r="91" spans="2:9" hidden="1" x14ac:dyDescent="0.2">
      <c r="B91" s="428" t="s">
        <v>68</v>
      </c>
      <c r="C91" s="1343">
        <v>0.9</v>
      </c>
      <c r="D91" s="522">
        <f>ROUND((+C90*C14+2*C11+C12),2)</f>
        <v>61701.66</v>
      </c>
      <c r="E91" s="522">
        <f>ROUND(+C90*C$15,2)</f>
        <v>980.9</v>
      </c>
      <c r="F91" s="1344">
        <f>ROUND((D90+E90*$C$17),2)</f>
        <v>102418.82</v>
      </c>
    </row>
    <row r="92" spans="2:9" hidden="1" x14ac:dyDescent="0.2">
      <c r="B92" s="428" t="s">
        <v>69</v>
      </c>
      <c r="C92" s="1343">
        <f>SUM(C90:C91)</f>
        <v>1.8</v>
      </c>
      <c r="D92" s="522">
        <f>SUM(D90:D91)</f>
        <v>123403.32</v>
      </c>
      <c r="E92" s="522">
        <f>SUM(E90:E91)</f>
        <v>1961.8</v>
      </c>
      <c r="F92" s="522">
        <f>SUM(F90:F91)</f>
        <v>204837.64</v>
      </c>
    </row>
    <row r="93" spans="2:9" hidden="1" x14ac:dyDescent="0.2">
      <c r="B93" s="425" t="s">
        <v>7</v>
      </c>
      <c r="C93" s="425">
        <v>5.6500000000000002E-2</v>
      </c>
      <c r="D93" s="427">
        <f>+C93*C$14+C$16</f>
        <v>1852.176215</v>
      </c>
      <c r="E93" s="427">
        <f>+C93*C$15</f>
        <v>61.578785000000011</v>
      </c>
      <c r="F93" s="474">
        <f>ROUND(C93*$C$10,2)</f>
        <v>3915.53</v>
      </c>
    </row>
    <row r="94" spans="2:9" hidden="1" x14ac:dyDescent="0.2">
      <c r="B94" s="425" t="s">
        <v>8</v>
      </c>
      <c r="C94" s="425">
        <v>3.9300000000000002E-2</v>
      </c>
      <c r="D94" s="427">
        <f>+C94*C$14+C$16</f>
        <v>1438.3423230000001</v>
      </c>
      <c r="E94" s="427">
        <f>+C94*C$15</f>
        <v>42.832677000000004</v>
      </c>
      <c r="F94" s="474">
        <f>ROUND(C94*$C$10,2)</f>
        <v>2723.55</v>
      </c>
    </row>
    <row r="95" spans="2:9" hidden="1" x14ac:dyDescent="0.2">
      <c r="B95" s="425" t="s">
        <v>9</v>
      </c>
      <c r="C95" s="425">
        <v>7.6499999999999999E-2</v>
      </c>
      <c r="D95" s="427">
        <f>+C95*C$14+C$16</f>
        <v>2333.3784150000001</v>
      </c>
      <c r="E95" s="427">
        <f>+C95*C$15</f>
        <v>83.376585000000006</v>
      </c>
      <c r="F95" s="474">
        <f>ROUND(C95*$C$10,2)</f>
        <v>5301.56</v>
      </c>
    </row>
    <row r="96" spans="2:9" x14ac:dyDescent="0.2">
      <c r="E96" s="475"/>
      <c r="F96" s="475"/>
    </row>
    <row r="97" spans="2:11" x14ac:dyDescent="0.2">
      <c r="B97" s="476" t="s">
        <v>586</v>
      </c>
      <c r="C97" s="1334"/>
      <c r="D97" s="430"/>
      <c r="E97" s="430"/>
      <c r="F97" s="430"/>
      <c r="G97" s="430"/>
      <c r="H97" s="430"/>
      <c r="I97" s="430"/>
    </row>
    <row r="98" spans="2:11" x14ac:dyDescent="0.2">
      <c r="B98" s="1439" t="s">
        <v>42</v>
      </c>
      <c r="C98" s="1440"/>
      <c r="D98" s="1440"/>
      <c r="E98" s="1440"/>
      <c r="F98" s="477"/>
      <c r="G98" s="446" t="s">
        <v>43</v>
      </c>
      <c r="H98" s="447"/>
      <c r="I98" s="448"/>
    </row>
    <row r="99" spans="2:11" x14ac:dyDescent="0.2">
      <c r="B99" s="478" t="s">
        <v>44</v>
      </c>
      <c r="C99" s="437" t="s">
        <v>5</v>
      </c>
      <c r="D99" s="437" t="s">
        <v>12</v>
      </c>
      <c r="E99" s="437" t="s">
        <v>13</v>
      </c>
      <c r="F99" s="436" t="s">
        <v>105</v>
      </c>
      <c r="G99" s="449" t="s">
        <v>28</v>
      </c>
      <c r="H99" s="479" t="s">
        <v>29</v>
      </c>
      <c r="I99" s="480" t="s">
        <v>30</v>
      </c>
    </row>
    <row r="100" spans="2:11" x14ac:dyDescent="0.2">
      <c r="B100" s="481" t="s">
        <v>45</v>
      </c>
      <c r="C100" s="462">
        <v>19367.23</v>
      </c>
      <c r="D100" s="462">
        <v>8360.8700000000008</v>
      </c>
      <c r="E100" s="484">
        <v>14753.22</v>
      </c>
      <c r="F100" s="462">
        <f>D100+E100</f>
        <v>23114.09</v>
      </c>
      <c r="G100" s="431"/>
      <c r="H100" s="432"/>
      <c r="I100" s="433"/>
      <c r="K100" s="1397"/>
    </row>
    <row r="101" spans="2:11" x14ac:dyDescent="0.2">
      <c r="B101" s="49" t="s">
        <v>46</v>
      </c>
      <c r="C101" s="462">
        <v>27687.62</v>
      </c>
      <c r="D101" s="462">
        <v>20917.919999999998</v>
      </c>
      <c r="E101" s="462">
        <v>20828.3</v>
      </c>
      <c r="F101" s="462">
        <f t="shared" ref="F101:F104" si="4">D101+E101</f>
        <v>41746.22</v>
      </c>
      <c r="G101" s="438"/>
      <c r="H101" s="440"/>
      <c r="I101" s="439"/>
    </row>
    <row r="102" spans="2:11" x14ac:dyDescent="0.2">
      <c r="B102" s="481" t="s">
        <v>89</v>
      </c>
      <c r="C102" s="462">
        <v>21284.38</v>
      </c>
      <c r="D102" s="462">
        <v>8847.93</v>
      </c>
      <c r="E102" s="462">
        <v>13801.57</v>
      </c>
      <c r="F102" s="462">
        <f t="shared" si="4"/>
        <v>22649.5</v>
      </c>
      <c r="G102" s="438"/>
      <c r="H102" s="440"/>
      <c r="I102" s="439"/>
    </row>
    <row r="103" spans="2:11" x14ac:dyDescent="0.2">
      <c r="B103" s="481" t="s">
        <v>91</v>
      </c>
      <c r="C103" s="462">
        <v>25168.69</v>
      </c>
      <c r="D103" s="462">
        <v>7394.29</v>
      </c>
      <c r="E103" s="462">
        <v>10173.51</v>
      </c>
      <c r="F103" s="462">
        <f t="shared" si="4"/>
        <v>17567.8</v>
      </c>
      <c r="G103" s="438"/>
      <c r="H103" s="440"/>
      <c r="I103" s="439"/>
    </row>
    <row r="104" spans="2:11" x14ac:dyDescent="0.2">
      <c r="B104" s="49" t="s">
        <v>47</v>
      </c>
      <c r="C104" s="462">
        <v>20597.36</v>
      </c>
      <c r="D104" s="462">
        <v>10648.65</v>
      </c>
      <c r="E104" s="462">
        <v>13362.16</v>
      </c>
      <c r="F104" s="462">
        <f t="shared" si="4"/>
        <v>24010.809999999998</v>
      </c>
      <c r="G104" s="438"/>
      <c r="H104" s="440"/>
      <c r="I104" s="439"/>
    </row>
    <row r="105" spans="2:11" x14ac:dyDescent="0.2">
      <c r="B105" s="438" t="s">
        <v>437</v>
      </c>
      <c r="C105" s="488"/>
      <c r="D105" s="462">
        <v>4068.1</v>
      </c>
      <c r="E105" s="440"/>
      <c r="F105" s="439"/>
      <c r="G105" s="438"/>
      <c r="H105" s="440"/>
      <c r="I105" s="439"/>
    </row>
    <row r="106" spans="2:11" x14ac:dyDescent="0.2">
      <c r="B106" s="483" t="s">
        <v>7</v>
      </c>
      <c r="C106" s="1335">
        <v>680.8</v>
      </c>
      <c r="D106" s="1320"/>
      <c r="E106" s="1320"/>
      <c r="F106" s="1321"/>
      <c r="G106" s="1335">
        <v>758.23</v>
      </c>
      <c r="H106" s="1335">
        <v>1239.98</v>
      </c>
      <c r="I106" s="1336">
        <v>1623.5</v>
      </c>
    </row>
    <row r="107" spans="2:11" x14ac:dyDescent="0.2">
      <c r="B107" s="483" t="s">
        <v>492</v>
      </c>
      <c r="C107" s="1335">
        <v>598.5</v>
      </c>
      <c r="D107" s="1320"/>
      <c r="E107" s="1320"/>
      <c r="F107" s="1321"/>
      <c r="G107" s="1335">
        <v>842.5200000000001</v>
      </c>
      <c r="H107" s="1335">
        <v>1322.81</v>
      </c>
      <c r="I107" s="1336">
        <v>1616.96</v>
      </c>
    </row>
    <row r="108" spans="2:11" x14ac:dyDescent="0.2">
      <c r="B108" s="449" t="s">
        <v>9</v>
      </c>
      <c r="C108" s="1337">
        <v>1232.8700000000001</v>
      </c>
      <c r="D108" s="1322"/>
      <c r="E108" s="1322"/>
      <c r="F108" s="1323"/>
      <c r="G108" s="1337">
        <v>627.91000000000008</v>
      </c>
      <c r="H108" s="1337">
        <v>976.68000000000006</v>
      </c>
      <c r="I108" s="1338">
        <v>1132.43</v>
      </c>
    </row>
    <row r="110" spans="2:11" x14ac:dyDescent="0.2">
      <c r="B110" s="476" t="s">
        <v>610</v>
      </c>
      <c r="C110" s="1334">
        <v>1.4999999999999999E-2</v>
      </c>
      <c r="D110" s="430"/>
      <c r="E110" s="430"/>
      <c r="F110" s="430"/>
      <c r="G110" s="430"/>
      <c r="H110" s="430"/>
      <c r="I110" s="430"/>
    </row>
    <row r="111" spans="2:11" x14ac:dyDescent="0.2">
      <c r="B111" s="1439" t="s">
        <v>42</v>
      </c>
      <c r="C111" s="1440"/>
      <c r="D111" s="1440"/>
      <c r="E111" s="1440"/>
      <c r="F111" s="477"/>
      <c r="G111" s="446" t="s">
        <v>43</v>
      </c>
      <c r="H111" s="447"/>
      <c r="I111" s="448"/>
    </row>
    <row r="112" spans="2:11" x14ac:dyDescent="0.2">
      <c r="B112" s="478" t="s">
        <v>44</v>
      </c>
      <c r="C112" s="437" t="s">
        <v>5</v>
      </c>
      <c r="D112" s="437" t="s">
        <v>12</v>
      </c>
      <c r="E112" s="437" t="s">
        <v>13</v>
      </c>
      <c r="F112" s="436" t="s">
        <v>105</v>
      </c>
      <c r="G112" s="449" t="s">
        <v>28</v>
      </c>
      <c r="H112" s="479" t="s">
        <v>29</v>
      </c>
      <c r="I112" s="480" t="s">
        <v>30</v>
      </c>
    </row>
    <row r="113" spans="2:9" x14ac:dyDescent="0.2">
      <c r="B113" s="481" t="s">
        <v>45</v>
      </c>
      <c r="C113" s="462">
        <v>19657.740000000002</v>
      </c>
      <c r="D113" s="462">
        <v>8486.2800000000007</v>
      </c>
      <c r="E113" s="462">
        <v>14974.52</v>
      </c>
      <c r="F113" s="462">
        <v>23460.800000000003</v>
      </c>
      <c r="G113" s="431"/>
      <c r="H113" s="432"/>
      <c r="I113" s="433"/>
    </row>
    <row r="114" spans="2:9" x14ac:dyDescent="0.2">
      <c r="B114" s="49" t="s">
        <v>46</v>
      </c>
      <c r="C114" s="462">
        <v>28102.93</v>
      </c>
      <c r="D114" s="462">
        <v>21231.69</v>
      </c>
      <c r="E114" s="462">
        <v>21140.720000000001</v>
      </c>
      <c r="F114" s="462">
        <v>42372.41</v>
      </c>
      <c r="G114" s="438"/>
      <c r="H114" s="440"/>
      <c r="I114" s="439"/>
    </row>
    <row r="115" spans="2:9" x14ac:dyDescent="0.2">
      <c r="B115" s="481" t="s">
        <v>89</v>
      </c>
      <c r="C115" s="462">
        <v>21603.65</v>
      </c>
      <c r="D115" s="462">
        <v>8980.65</v>
      </c>
      <c r="E115" s="462">
        <v>14008.59</v>
      </c>
      <c r="F115" s="462">
        <v>22989.239999999998</v>
      </c>
      <c r="G115" s="438"/>
      <c r="H115" s="440"/>
      <c r="I115" s="439"/>
    </row>
    <row r="116" spans="2:9" x14ac:dyDescent="0.2">
      <c r="B116" s="481" t="s">
        <v>91</v>
      </c>
      <c r="C116" s="462">
        <v>25546.22</v>
      </c>
      <c r="D116" s="462">
        <v>7505.2</v>
      </c>
      <c r="E116" s="462">
        <v>10325.6</v>
      </c>
      <c r="F116" s="462">
        <v>17830.8</v>
      </c>
      <c r="G116" s="438"/>
      <c r="H116" s="440"/>
      <c r="I116" s="439"/>
    </row>
    <row r="117" spans="2:9" x14ac:dyDescent="0.2">
      <c r="B117" s="49" t="s">
        <v>47</v>
      </c>
      <c r="C117" s="462">
        <v>20906.32</v>
      </c>
      <c r="D117" s="462">
        <v>10808.38</v>
      </c>
      <c r="E117" s="462">
        <v>13562.59</v>
      </c>
      <c r="F117" s="462">
        <v>24370.97</v>
      </c>
      <c r="G117" s="438"/>
      <c r="H117" s="440"/>
      <c r="I117" s="439"/>
    </row>
    <row r="118" spans="2:9" x14ac:dyDescent="0.2">
      <c r="B118" s="438" t="s">
        <v>437</v>
      </c>
      <c r="C118" s="488"/>
      <c r="D118" s="462">
        <v>4129.12</v>
      </c>
      <c r="E118" s="440"/>
      <c r="F118" s="439"/>
      <c r="G118" s="438"/>
      <c r="H118" s="440"/>
      <c r="I118" s="439"/>
    </row>
    <row r="119" spans="2:9" x14ac:dyDescent="0.2">
      <c r="B119" s="483" t="s">
        <v>7</v>
      </c>
      <c r="C119" s="462">
        <v>692.67</v>
      </c>
      <c r="D119" s="1262"/>
      <c r="E119" s="1262"/>
      <c r="F119" s="1263"/>
      <c r="G119" s="1339">
        <v>769.6</v>
      </c>
      <c r="H119" s="1339">
        <v>1258.58</v>
      </c>
      <c r="I119" s="1340">
        <v>1647.85</v>
      </c>
    </row>
    <row r="120" spans="2:9" x14ac:dyDescent="0.2">
      <c r="B120" s="483" t="s">
        <v>492</v>
      </c>
      <c r="C120" s="462">
        <v>609.14</v>
      </c>
      <c r="D120" s="1262"/>
      <c r="E120" s="1262"/>
      <c r="F120" s="1263"/>
      <c r="G120" s="1339">
        <v>855.16</v>
      </c>
      <c r="H120" s="1339">
        <v>1342.65</v>
      </c>
      <c r="I120" s="1340">
        <v>1641.21</v>
      </c>
    </row>
    <row r="121" spans="2:9" x14ac:dyDescent="0.2">
      <c r="B121" s="449" t="s">
        <v>9</v>
      </c>
      <c r="C121" s="1396">
        <v>1253.02</v>
      </c>
      <c r="D121" s="1264"/>
      <c r="E121" s="1264"/>
      <c r="F121" s="1265"/>
      <c r="G121" s="1341">
        <v>637.33000000000004</v>
      </c>
      <c r="H121" s="1341">
        <v>991.33</v>
      </c>
      <c r="I121" s="1342">
        <v>1149.42</v>
      </c>
    </row>
    <row r="122" spans="2:9" s="482" customFormat="1" ht="12.75" customHeight="1" x14ac:dyDescent="0.2"/>
    <row r="123" spans="2:9" x14ac:dyDescent="0.2">
      <c r="B123" s="476" t="s">
        <v>631</v>
      </c>
      <c r="C123" s="1401">
        <v>1.6E-2</v>
      </c>
      <c r="D123" s="430"/>
      <c r="E123" s="430"/>
      <c r="F123" s="430"/>
      <c r="G123" s="430"/>
      <c r="H123" s="430"/>
      <c r="I123" s="430"/>
    </row>
    <row r="124" spans="2:9" x14ac:dyDescent="0.2">
      <c r="B124" s="1439" t="s">
        <v>42</v>
      </c>
      <c r="C124" s="1440"/>
      <c r="D124" s="1440"/>
      <c r="E124" s="1440"/>
      <c r="F124" s="477"/>
      <c r="G124" s="446" t="s">
        <v>43</v>
      </c>
      <c r="H124" s="447"/>
      <c r="I124" s="448"/>
    </row>
    <row r="125" spans="2:9" x14ac:dyDescent="0.2">
      <c r="B125" s="478" t="s">
        <v>44</v>
      </c>
      <c r="C125" s="437" t="s">
        <v>5</v>
      </c>
      <c r="D125" s="437" t="s">
        <v>12</v>
      </c>
      <c r="E125" s="437" t="s">
        <v>13</v>
      </c>
      <c r="F125" s="436" t="s">
        <v>105</v>
      </c>
      <c r="G125" s="449" t="s">
        <v>28</v>
      </c>
      <c r="H125" s="479" t="s">
        <v>29</v>
      </c>
      <c r="I125" s="480" t="s">
        <v>30</v>
      </c>
    </row>
    <row r="126" spans="2:9" x14ac:dyDescent="0.2">
      <c r="B126" s="481" t="s">
        <v>45</v>
      </c>
      <c r="C126" s="462">
        <f>ROUND(+C113*(1+$C$123),2)</f>
        <v>19972.259999999998</v>
      </c>
      <c r="D126" s="462">
        <f>ROUND(+D113*(1+$C$123),2)</f>
        <v>8622.06</v>
      </c>
      <c r="E126" s="462">
        <f>ROUND(+E113*(1+$C$123),2)</f>
        <v>15214.11</v>
      </c>
      <c r="F126" s="462">
        <f>D126+E126</f>
        <v>23836.17</v>
      </c>
      <c r="G126" s="431"/>
      <c r="H126" s="432"/>
      <c r="I126" s="433"/>
    </row>
    <row r="127" spans="2:9" x14ac:dyDescent="0.2">
      <c r="B127" s="49" t="s">
        <v>46</v>
      </c>
      <c r="C127" s="462">
        <f t="shared" ref="C127:E130" si="5">ROUND(+C114*(1+$C$123),2)</f>
        <v>28552.58</v>
      </c>
      <c r="D127" s="462">
        <f t="shared" si="5"/>
        <v>21571.4</v>
      </c>
      <c r="E127" s="462">
        <f t="shared" si="5"/>
        <v>21478.97</v>
      </c>
      <c r="F127" s="462">
        <f t="shared" ref="F127:F130" si="6">D127+E127</f>
        <v>43050.37</v>
      </c>
      <c r="G127" s="438"/>
      <c r="H127" s="440"/>
      <c r="I127" s="439"/>
    </row>
    <row r="128" spans="2:9" x14ac:dyDescent="0.2">
      <c r="B128" s="481" t="s">
        <v>89</v>
      </c>
      <c r="C128" s="462">
        <f t="shared" si="5"/>
        <v>21949.31</v>
      </c>
      <c r="D128" s="462">
        <f t="shared" si="5"/>
        <v>9124.34</v>
      </c>
      <c r="E128" s="462">
        <f t="shared" si="5"/>
        <v>14232.73</v>
      </c>
      <c r="F128" s="462">
        <f t="shared" si="6"/>
        <v>23357.07</v>
      </c>
      <c r="G128" s="438"/>
      <c r="H128" s="440"/>
      <c r="I128" s="439"/>
    </row>
    <row r="129" spans="2:11" x14ac:dyDescent="0.2">
      <c r="B129" s="481" t="s">
        <v>91</v>
      </c>
      <c r="C129" s="462">
        <f t="shared" si="5"/>
        <v>25954.959999999999</v>
      </c>
      <c r="D129" s="462">
        <f t="shared" si="5"/>
        <v>7625.28</v>
      </c>
      <c r="E129" s="462">
        <f t="shared" si="5"/>
        <v>10490.81</v>
      </c>
      <c r="F129" s="462">
        <f t="shared" si="6"/>
        <v>18116.09</v>
      </c>
      <c r="G129" s="438"/>
      <c r="H129" s="440"/>
      <c r="I129" s="439"/>
    </row>
    <row r="130" spans="2:11" x14ac:dyDescent="0.2">
      <c r="B130" s="49" t="s">
        <v>47</v>
      </c>
      <c r="C130" s="462">
        <f t="shared" si="5"/>
        <v>21240.82</v>
      </c>
      <c r="D130" s="462">
        <f t="shared" si="5"/>
        <v>10981.31</v>
      </c>
      <c r="E130" s="462">
        <f t="shared" si="5"/>
        <v>13779.59</v>
      </c>
      <c r="F130" s="462">
        <f t="shared" si="6"/>
        <v>24760.9</v>
      </c>
      <c r="G130" s="438"/>
      <c r="H130" s="440"/>
      <c r="I130" s="439"/>
    </row>
    <row r="131" spans="2:11" x14ac:dyDescent="0.2">
      <c r="B131" s="438" t="s">
        <v>437</v>
      </c>
      <c r="C131" s="488"/>
      <c r="D131" s="462">
        <f t="shared" ref="D131" si="7">ROUND(+D118*(1+$C$123),2)</f>
        <v>4195.1899999999996</v>
      </c>
      <c r="E131" s="440"/>
      <c r="F131" s="439"/>
      <c r="G131" s="438"/>
      <c r="H131" s="440"/>
      <c r="I131" s="439"/>
    </row>
    <row r="132" spans="2:11" x14ac:dyDescent="0.2">
      <c r="B132" s="483" t="s">
        <v>7</v>
      </c>
      <c r="C132" s="462">
        <f>ROUND(+C119*(1+$C$123),2)</f>
        <v>703.75</v>
      </c>
      <c r="D132" s="1262"/>
      <c r="E132" s="1262"/>
      <c r="F132" s="1263"/>
      <c r="G132" s="1339">
        <f>ROUND(G119*(1+$C$123),2)</f>
        <v>781.91</v>
      </c>
      <c r="H132" s="1339">
        <f t="shared" ref="H132:I132" si="8">ROUND(H119*(1+$C$123),2)</f>
        <v>1278.72</v>
      </c>
      <c r="I132" s="1340">
        <f t="shared" si="8"/>
        <v>1674.22</v>
      </c>
    </row>
    <row r="133" spans="2:11" x14ac:dyDescent="0.2">
      <c r="B133" s="483" t="s">
        <v>492</v>
      </c>
      <c r="C133" s="462">
        <f t="shared" ref="C133:C134" si="9">ROUND(+C120*(1+$C$123),2)</f>
        <v>618.89</v>
      </c>
      <c r="D133" s="1262"/>
      <c r="E133" s="1262"/>
      <c r="F133" s="1263"/>
      <c r="G133" s="1339">
        <f t="shared" ref="G133:I134" si="10">ROUND(G120*(1+$C$123),2)</f>
        <v>868.84</v>
      </c>
      <c r="H133" s="1339">
        <f t="shared" si="10"/>
        <v>1364.13</v>
      </c>
      <c r="I133" s="1340">
        <f t="shared" si="10"/>
        <v>1667.47</v>
      </c>
    </row>
    <row r="134" spans="2:11" x14ac:dyDescent="0.2">
      <c r="B134" s="449" t="s">
        <v>9</v>
      </c>
      <c r="C134" s="1396">
        <f t="shared" si="9"/>
        <v>1273.07</v>
      </c>
      <c r="D134" s="1264"/>
      <c r="E134" s="1264"/>
      <c r="F134" s="1265"/>
      <c r="G134" s="1341">
        <f t="shared" si="10"/>
        <v>647.53</v>
      </c>
      <c r="H134" s="1341">
        <f t="shared" si="10"/>
        <v>1007.19</v>
      </c>
      <c r="I134" s="1342">
        <f t="shared" si="10"/>
        <v>1167.81</v>
      </c>
    </row>
    <row r="135" spans="2:11" x14ac:dyDescent="0.2">
      <c r="B135" s="472"/>
      <c r="C135" s="462"/>
      <c r="D135" s="1262"/>
      <c r="E135" s="1262"/>
      <c r="F135" s="1262"/>
      <c r="G135" s="1335"/>
      <c r="H135" s="1335"/>
      <c r="I135" s="1335"/>
    </row>
    <row r="136" spans="2:11" x14ac:dyDescent="0.2">
      <c r="B136" s="50" t="s">
        <v>608</v>
      </c>
      <c r="C136" s="51"/>
      <c r="D136" s="51"/>
      <c r="E136" s="51"/>
      <c r="F136" s="51"/>
      <c r="G136" s="4"/>
      <c r="H136" s="4"/>
      <c r="I136" s="4"/>
    </row>
    <row r="137" spans="2:11" x14ac:dyDescent="0.2">
      <c r="B137" s="52" t="s">
        <v>70</v>
      </c>
      <c r="C137" s="52"/>
      <c r="D137" s="57" t="s">
        <v>16</v>
      </c>
      <c r="E137" s="56" t="s">
        <v>71</v>
      </c>
      <c r="F137" s="52" t="s">
        <v>72</v>
      </c>
      <c r="G137" s="52" t="s">
        <v>73</v>
      </c>
      <c r="H137" s="52" t="s">
        <v>74</v>
      </c>
      <c r="I137" s="52" t="s">
        <v>75</v>
      </c>
    </row>
    <row r="138" spans="2:11" x14ac:dyDescent="0.2">
      <c r="B138" s="485" t="s">
        <v>45</v>
      </c>
      <c r="C138" s="58">
        <v>0</v>
      </c>
      <c r="D138" s="58">
        <v>0</v>
      </c>
      <c r="E138" s="58">
        <v>0</v>
      </c>
      <c r="F138" s="58">
        <v>0</v>
      </c>
      <c r="G138" s="58">
        <v>0</v>
      </c>
      <c r="H138" s="58">
        <v>0</v>
      </c>
      <c r="I138" s="58">
        <v>0</v>
      </c>
    </row>
    <row r="139" spans="2:11" x14ac:dyDescent="0.2">
      <c r="B139" s="53" t="s">
        <v>47</v>
      </c>
      <c r="C139" s="54">
        <f>+H139+I139</f>
        <v>27358.15</v>
      </c>
      <c r="D139" s="57" t="s">
        <v>77</v>
      </c>
      <c r="E139" s="55">
        <v>19</v>
      </c>
      <c r="F139" s="1345">
        <v>21595.14</v>
      </c>
      <c r="G139" s="1345">
        <v>169</v>
      </c>
      <c r="H139" s="54">
        <f>+F139+E139*G139</f>
        <v>24806.14</v>
      </c>
      <c r="I139" s="54">
        <f>+E143+E139*F143</f>
        <v>2552.0100000000002</v>
      </c>
    </row>
    <row r="140" spans="2:11" x14ac:dyDescent="0.2">
      <c r="B140" s="53" t="s">
        <v>89</v>
      </c>
      <c r="C140" s="58">
        <v>0</v>
      </c>
      <c r="D140" s="58">
        <v>0</v>
      </c>
      <c r="E140" s="58">
        <v>0</v>
      </c>
      <c r="F140" s="1266">
        <v>0</v>
      </c>
      <c r="G140" s="1266">
        <v>0</v>
      </c>
      <c r="H140" s="58">
        <v>0</v>
      </c>
      <c r="I140" s="58">
        <v>0</v>
      </c>
    </row>
    <row r="141" spans="2:11" x14ac:dyDescent="0.2">
      <c r="B141" s="53" t="s">
        <v>46</v>
      </c>
      <c r="C141" s="54">
        <f>+H141+I141</f>
        <v>42313.61</v>
      </c>
      <c r="D141" s="57" t="s">
        <v>76</v>
      </c>
      <c r="E141" s="55">
        <v>85</v>
      </c>
      <c r="F141" s="1345">
        <v>9987.61</v>
      </c>
      <c r="G141" s="1345">
        <v>290.77</v>
      </c>
      <c r="H141" s="54">
        <f>+F141+E141*G141</f>
        <v>34703.06</v>
      </c>
      <c r="I141" s="54">
        <v>7610.55</v>
      </c>
      <c r="K141" s="427"/>
    </row>
    <row r="142" spans="2:11" x14ac:dyDescent="0.2">
      <c r="B142" s="53" t="s">
        <v>91</v>
      </c>
      <c r="C142" s="54">
        <f>+H142+I142</f>
        <v>42313.61</v>
      </c>
      <c r="D142" s="57" t="s">
        <v>76</v>
      </c>
      <c r="E142" s="55">
        <v>85</v>
      </c>
      <c r="F142" s="54">
        <v>9987.61</v>
      </c>
      <c r="G142" s="54">
        <v>290.77</v>
      </c>
      <c r="H142" s="54">
        <f>+F142+E142*G142</f>
        <v>34703.06</v>
      </c>
      <c r="I142" s="54">
        <v>7610.55</v>
      </c>
    </row>
    <row r="143" spans="2:11" x14ac:dyDescent="0.2">
      <c r="B143" s="51" t="s">
        <v>78</v>
      </c>
      <c r="C143" s="51"/>
      <c r="D143" s="51"/>
      <c r="E143" s="1345">
        <v>1047.4000000000001</v>
      </c>
      <c r="F143" s="1345">
        <v>79.19</v>
      </c>
      <c r="G143" s="52"/>
      <c r="H143" s="4"/>
      <c r="I143" s="4"/>
    </row>
    <row r="144" spans="2:11" x14ac:dyDescent="0.2">
      <c r="B144" s="52" t="s">
        <v>79</v>
      </c>
      <c r="C144" s="51"/>
      <c r="D144" s="51"/>
      <c r="E144" s="474">
        <v>6430.86</v>
      </c>
      <c r="F144" s="1267"/>
      <c r="G144" s="51"/>
      <c r="H144" s="4"/>
      <c r="I144" s="4"/>
    </row>
    <row r="145" spans="2:11" x14ac:dyDescent="0.2">
      <c r="E145" s="428"/>
      <c r="F145" s="428"/>
      <c r="G145" s="428"/>
      <c r="H145" s="486"/>
      <c r="I145" s="486"/>
      <c r="J145" s="486"/>
      <c r="K145" s="486"/>
    </row>
    <row r="146" spans="2:11" x14ac:dyDescent="0.2">
      <c r="B146" s="50" t="s">
        <v>611</v>
      </c>
      <c r="C146" s="51"/>
      <c r="D146" s="51"/>
      <c r="E146" s="51"/>
      <c r="F146" s="51"/>
      <c r="G146" s="4"/>
      <c r="H146" s="4"/>
      <c r="I146" s="4"/>
      <c r="J146" s="486"/>
      <c r="K146" s="486"/>
    </row>
    <row r="147" spans="2:11" x14ac:dyDescent="0.2">
      <c r="B147" s="52" t="s">
        <v>70</v>
      </c>
      <c r="C147" s="52"/>
      <c r="D147" s="57" t="s">
        <v>16</v>
      </c>
      <c r="E147" s="56" t="s">
        <v>71</v>
      </c>
      <c r="F147" s="52" t="s">
        <v>72</v>
      </c>
      <c r="G147" s="52" t="s">
        <v>73</v>
      </c>
      <c r="H147" s="52" t="s">
        <v>74</v>
      </c>
      <c r="I147" s="52" t="s">
        <v>75</v>
      </c>
      <c r="J147" s="486"/>
      <c r="K147" s="486"/>
    </row>
    <row r="148" spans="2:11" x14ac:dyDescent="0.2">
      <c r="B148" s="485" t="s">
        <v>45</v>
      </c>
      <c r="C148" s="58">
        <v>0</v>
      </c>
      <c r="D148" s="58">
        <v>0</v>
      </c>
      <c r="E148" s="58">
        <v>0</v>
      </c>
      <c r="F148" s="58">
        <v>0</v>
      </c>
      <c r="G148" s="58">
        <v>0</v>
      </c>
      <c r="H148" s="58">
        <v>0</v>
      </c>
      <c r="I148" s="58">
        <v>0</v>
      </c>
      <c r="J148" s="486"/>
      <c r="K148" s="486"/>
    </row>
    <row r="149" spans="2:11" x14ac:dyDescent="0.2">
      <c r="B149" s="53" t="s">
        <v>47</v>
      </c>
      <c r="C149" s="54">
        <f>+H149+I149</f>
        <v>27768.659999999996</v>
      </c>
      <c r="D149" s="57" t="s">
        <v>77</v>
      </c>
      <c r="E149" s="55">
        <v>19</v>
      </c>
      <c r="F149" s="1345">
        <f>ROUND(F139*(1+C$110),2)</f>
        <v>21919.07</v>
      </c>
      <c r="G149" s="1345">
        <f>ROUND(G139*(1+C$110),2)</f>
        <v>171.54</v>
      </c>
      <c r="H149" s="54">
        <f>+F149+E149*G149</f>
        <v>25178.329999999998</v>
      </c>
      <c r="I149" s="54">
        <f>+E153+E149*F153</f>
        <v>2590.33</v>
      </c>
      <c r="J149" s="486"/>
      <c r="K149" s="486"/>
    </row>
    <row r="150" spans="2:11" x14ac:dyDescent="0.2">
      <c r="B150" s="53" t="s">
        <v>89</v>
      </c>
      <c r="C150" s="58">
        <v>0</v>
      </c>
      <c r="D150" s="58">
        <v>0</v>
      </c>
      <c r="E150" s="58">
        <v>0</v>
      </c>
      <c r="F150" s="1266">
        <v>0</v>
      </c>
      <c r="G150" s="1266">
        <v>0</v>
      </c>
      <c r="H150" s="58">
        <v>0</v>
      </c>
      <c r="I150" s="58">
        <v>0</v>
      </c>
      <c r="J150" s="486"/>
      <c r="K150" s="486"/>
    </row>
    <row r="151" spans="2:11" x14ac:dyDescent="0.2">
      <c r="B151" s="53" t="s">
        <v>46</v>
      </c>
      <c r="C151" s="54">
        <f>+H151+I151</f>
        <v>42834.020000000004</v>
      </c>
      <c r="D151" s="57" t="s">
        <v>76</v>
      </c>
      <c r="E151" s="55">
        <v>85</v>
      </c>
      <c r="F151" s="1345">
        <f>ROUND(F141*(1+C$110),2)</f>
        <v>10137.42</v>
      </c>
      <c r="G151" s="1345">
        <f>ROUND(G141*(1+C$110),2)</f>
        <v>295.13</v>
      </c>
      <c r="H151" s="54">
        <f>+F151+E151*G151</f>
        <v>35223.47</v>
      </c>
      <c r="I151" s="54">
        <v>7610.55</v>
      </c>
      <c r="J151" s="486"/>
      <c r="K151" s="486"/>
    </row>
    <row r="152" spans="2:11" x14ac:dyDescent="0.2">
      <c r="B152" s="53" t="s">
        <v>91</v>
      </c>
      <c r="C152" s="54">
        <f>+H152+I152</f>
        <v>42834.020000000004</v>
      </c>
      <c r="D152" s="57" t="s">
        <v>76</v>
      </c>
      <c r="E152" s="55">
        <v>85</v>
      </c>
      <c r="F152" s="1345">
        <f>ROUND(F142*(1+C$110),2)</f>
        <v>10137.42</v>
      </c>
      <c r="G152" s="1345">
        <f>ROUND(G142*(1+C$110),2)</f>
        <v>295.13</v>
      </c>
      <c r="H152" s="54">
        <f>+F152+E152*G152</f>
        <v>35223.47</v>
      </c>
      <c r="I152" s="54">
        <v>7610.55</v>
      </c>
      <c r="J152" s="486"/>
      <c r="K152" s="486"/>
    </row>
    <row r="153" spans="2:11" x14ac:dyDescent="0.2">
      <c r="B153" s="51" t="s">
        <v>78</v>
      </c>
      <c r="C153" s="51"/>
      <c r="D153" s="51"/>
      <c r="E153" s="1345">
        <f>ROUND(E143*(1+C$110),2)</f>
        <v>1063.1099999999999</v>
      </c>
      <c r="F153" s="1345">
        <f>ROUND(F143*(1+C$110),2)</f>
        <v>80.38</v>
      </c>
      <c r="G153" s="52"/>
      <c r="H153" s="4"/>
      <c r="I153" s="4"/>
      <c r="J153" s="486"/>
      <c r="K153" s="486"/>
    </row>
    <row r="154" spans="2:11" x14ac:dyDescent="0.2">
      <c r="B154" s="52" t="s">
        <v>79</v>
      </c>
      <c r="C154" s="51"/>
      <c r="D154" s="51"/>
      <c r="E154" s="1345">
        <f>ROUND(E144*(1+C$110),2)</f>
        <v>6527.32</v>
      </c>
      <c r="F154" s="1267"/>
      <c r="G154" s="51"/>
      <c r="H154" s="4"/>
      <c r="I154" s="4"/>
      <c r="J154" s="486"/>
      <c r="K154" s="486"/>
    </row>
    <row r="155" spans="2:11" x14ac:dyDescent="0.2">
      <c r="H155" s="486"/>
      <c r="I155" s="486"/>
      <c r="J155" s="486"/>
      <c r="K155" s="486"/>
    </row>
    <row r="156" spans="2:11" x14ac:dyDescent="0.2">
      <c r="B156" s="50" t="s">
        <v>632</v>
      </c>
      <c r="C156" s="51"/>
      <c r="D156" s="51"/>
      <c r="E156" s="51"/>
      <c r="F156" s="51"/>
      <c r="G156" s="4"/>
      <c r="H156" s="4"/>
      <c r="I156" s="4"/>
      <c r="J156" s="486"/>
      <c r="K156" s="486"/>
    </row>
    <row r="157" spans="2:11" x14ac:dyDescent="0.2">
      <c r="B157" s="52" t="s">
        <v>70</v>
      </c>
      <c r="C157" s="52"/>
      <c r="D157" s="57" t="s">
        <v>16</v>
      </c>
      <c r="E157" s="56" t="s">
        <v>71</v>
      </c>
      <c r="F157" s="52" t="s">
        <v>72</v>
      </c>
      <c r="G157" s="52" t="s">
        <v>73</v>
      </c>
      <c r="H157" s="52" t="s">
        <v>74</v>
      </c>
      <c r="I157" s="52" t="s">
        <v>75</v>
      </c>
      <c r="J157" s="486"/>
      <c r="K157" s="486"/>
    </row>
    <row r="158" spans="2:11" x14ac:dyDescent="0.2">
      <c r="B158" s="485" t="s">
        <v>45</v>
      </c>
      <c r="C158" s="58">
        <v>0</v>
      </c>
      <c r="D158" s="58">
        <v>0</v>
      </c>
      <c r="E158" s="58">
        <v>0</v>
      </c>
      <c r="F158" s="58">
        <v>0</v>
      </c>
      <c r="G158" s="58">
        <v>0</v>
      </c>
      <c r="H158" s="58">
        <v>0</v>
      </c>
      <c r="I158" s="58">
        <v>0</v>
      </c>
      <c r="J158" s="486"/>
      <c r="K158" s="486"/>
    </row>
    <row r="159" spans="2:11" x14ac:dyDescent="0.2">
      <c r="B159" s="53" t="s">
        <v>47</v>
      </c>
      <c r="C159" s="54">
        <f>+H159+I159</f>
        <v>28212.949999999997</v>
      </c>
      <c r="D159" s="57" t="s">
        <v>77</v>
      </c>
      <c r="E159" s="55">
        <v>19</v>
      </c>
      <c r="F159" s="1345">
        <f>ROUND(F149*(1+C$123),2)</f>
        <v>22269.78</v>
      </c>
      <c r="G159" s="1345">
        <f>ROUND(G149*(1+C$123),2)</f>
        <v>174.28</v>
      </c>
      <c r="H159" s="54">
        <f>+F159+E159*G159</f>
        <v>25581.1</v>
      </c>
      <c r="I159" s="54">
        <f>+E163+E159*F163</f>
        <v>2631.85</v>
      </c>
      <c r="J159" s="486"/>
      <c r="K159" s="486"/>
    </row>
    <row r="160" spans="2:11" x14ac:dyDescent="0.2">
      <c r="B160" s="53" t="s">
        <v>89</v>
      </c>
      <c r="C160" s="58">
        <v>0</v>
      </c>
      <c r="D160" s="58">
        <v>0</v>
      </c>
      <c r="E160" s="58">
        <v>0</v>
      </c>
      <c r="F160" s="1266">
        <v>0</v>
      </c>
      <c r="G160" s="1266">
        <v>0</v>
      </c>
      <c r="H160" s="58">
        <v>0</v>
      </c>
      <c r="I160" s="58">
        <v>0</v>
      </c>
      <c r="J160" s="486"/>
      <c r="K160" s="486"/>
    </row>
    <row r="161" spans="1:23" x14ac:dyDescent="0.2">
      <c r="B161" s="53" t="s">
        <v>46</v>
      </c>
      <c r="C161" s="54">
        <f>+H161+I161</f>
        <v>43397.420000000006</v>
      </c>
      <c r="D161" s="57" t="s">
        <v>76</v>
      </c>
      <c r="E161" s="55">
        <v>85</v>
      </c>
      <c r="F161" s="1345">
        <f>ROUND(F151*(1+C$123),2)</f>
        <v>10299.620000000001</v>
      </c>
      <c r="G161" s="1345">
        <f>ROUND(G151*(1+C$123),2)</f>
        <v>299.85000000000002</v>
      </c>
      <c r="H161" s="54">
        <f>+F161+E161*G161</f>
        <v>35786.870000000003</v>
      </c>
      <c r="I161" s="54">
        <v>7610.55</v>
      </c>
      <c r="J161" s="486"/>
      <c r="K161" s="486"/>
    </row>
    <row r="162" spans="1:23" x14ac:dyDescent="0.2">
      <c r="B162" s="53" t="s">
        <v>91</v>
      </c>
      <c r="C162" s="54">
        <f>+H162+I162</f>
        <v>43372.770000000004</v>
      </c>
      <c r="D162" s="57" t="s">
        <v>76</v>
      </c>
      <c r="E162" s="55">
        <v>85</v>
      </c>
      <c r="F162" s="1345">
        <f>ROUND(F152*(1+C$123),2)</f>
        <v>10299.620000000001</v>
      </c>
      <c r="G162" s="1345">
        <f>ROUND(G152*(1+C$110),2)</f>
        <v>299.56</v>
      </c>
      <c r="H162" s="54">
        <f>+F162+E162*G162</f>
        <v>35762.22</v>
      </c>
      <c r="I162" s="54">
        <v>7610.55</v>
      </c>
      <c r="J162" s="486"/>
      <c r="K162" s="486"/>
    </row>
    <row r="163" spans="1:23" x14ac:dyDescent="0.2">
      <c r="B163" s="51" t="s">
        <v>78</v>
      </c>
      <c r="C163" s="51"/>
      <c r="D163" s="51"/>
      <c r="E163" s="1345">
        <f>ROUND(E153*(1+C$123),2)</f>
        <v>1080.1199999999999</v>
      </c>
      <c r="F163" s="1345">
        <f>ROUND(F153*(1+C$123),2)</f>
        <v>81.67</v>
      </c>
      <c r="G163" s="52"/>
      <c r="H163" s="4"/>
      <c r="I163" s="4"/>
      <c r="J163" s="486"/>
      <c r="K163" s="486"/>
    </row>
    <row r="164" spans="1:23" x14ac:dyDescent="0.2">
      <c r="B164" s="52" t="s">
        <v>79</v>
      </c>
      <c r="C164" s="51"/>
      <c r="D164" s="51"/>
      <c r="E164" s="1345">
        <f>ROUND(E154*(1+C$123),2)</f>
        <v>6631.76</v>
      </c>
      <c r="F164" s="1267"/>
      <c r="G164" s="51"/>
      <c r="H164" s="4"/>
      <c r="I164" s="4"/>
      <c r="J164" s="486"/>
      <c r="K164" s="486"/>
    </row>
    <row r="165" spans="1:23" x14ac:dyDescent="0.2">
      <c r="H165" s="486"/>
      <c r="I165" s="486"/>
      <c r="J165" s="486"/>
      <c r="K165" s="486"/>
    </row>
    <row r="166" spans="1:23" x14ac:dyDescent="0.2">
      <c r="B166" s="482"/>
      <c r="H166" s="486"/>
      <c r="I166" s="487"/>
      <c r="J166" s="486"/>
      <c r="K166" s="486"/>
    </row>
    <row r="167" spans="1:23" x14ac:dyDescent="0.2">
      <c r="B167" s="64" t="s">
        <v>106</v>
      </c>
      <c r="C167" s="65">
        <v>0.62</v>
      </c>
      <c r="D167" s="65">
        <v>0.6</v>
      </c>
      <c r="E167" s="65">
        <v>0.6</v>
      </c>
      <c r="F167" s="64"/>
      <c r="G167" s="1402" t="s">
        <v>619</v>
      </c>
      <c r="H167" s="1403" t="s">
        <v>620</v>
      </c>
      <c r="J167" s="486"/>
      <c r="K167" s="486"/>
      <c r="L167" s="486"/>
      <c r="M167" s="486"/>
    </row>
    <row r="168" spans="1:23" x14ac:dyDescent="0.2">
      <c r="B168" s="64" t="s">
        <v>493</v>
      </c>
      <c r="C168" s="68">
        <v>0.5</v>
      </c>
      <c r="D168" s="68">
        <v>0.5</v>
      </c>
      <c r="E168" s="68">
        <v>0.5</v>
      </c>
      <c r="F168" s="64"/>
      <c r="J168" s="486"/>
      <c r="K168" s="486"/>
      <c r="L168" s="486"/>
      <c r="M168" s="486"/>
    </row>
    <row r="169" spans="1:23" x14ac:dyDescent="0.2">
      <c r="B169" s="64" t="s">
        <v>481</v>
      </c>
      <c r="C169" s="66">
        <f>C167-C168</f>
        <v>0.12</v>
      </c>
      <c r="D169" s="66">
        <f>D167-D168</f>
        <v>9.9999999999999978E-2</v>
      </c>
      <c r="E169" s="66">
        <v>0.1</v>
      </c>
      <c r="F169" s="1400">
        <f>(1+$E$167-E168)/(1+$E$167)</f>
        <v>0.6875</v>
      </c>
      <c r="J169" s="486"/>
      <c r="K169" s="486"/>
      <c r="L169" s="486"/>
      <c r="M169" s="486"/>
    </row>
    <row r="170" spans="1:23" x14ac:dyDescent="0.2">
      <c r="B170" s="64" t="s">
        <v>106</v>
      </c>
      <c r="C170" s="68">
        <f>C167</f>
        <v>0.62</v>
      </c>
      <c r="D170" s="68">
        <f>D167</f>
        <v>0.6</v>
      </c>
      <c r="E170" s="68">
        <v>0.6</v>
      </c>
      <c r="F170" s="64"/>
      <c r="J170" s="486"/>
      <c r="K170" s="487"/>
      <c r="L170" s="487"/>
      <c r="M170" s="486"/>
    </row>
    <row r="171" spans="1:23" x14ac:dyDescent="0.2">
      <c r="B171" s="64" t="s">
        <v>493</v>
      </c>
      <c r="C171" s="68">
        <v>0.4</v>
      </c>
      <c r="D171" s="68">
        <v>0.4</v>
      </c>
      <c r="E171" s="68">
        <v>0.4</v>
      </c>
      <c r="F171" s="1400">
        <f>(1+$E$167-E171)/(1+$E$167)</f>
        <v>0.75000000000000011</v>
      </c>
      <c r="J171" s="486"/>
      <c r="K171" s="487"/>
      <c r="L171" s="487"/>
      <c r="M171" s="486"/>
    </row>
    <row r="172" spans="1:23" x14ac:dyDescent="0.2">
      <c r="B172" s="64" t="s">
        <v>481</v>
      </c>
      <c r="C172" s="66">
        <f>C170-C171</f>
        <v>0.21999999999999997</v>
      </c>
      <c r="D172" s="66">
        <f>D170-D171</f>
        <v>0.19999999999999996</v>
      </c>
      <c r="E172" s="66">
        <v>0.2</v>
      </c>
      <c r="F172" s="67"/>
      <c r="J172" s="486"/>
      <c r="K172" s="487"/>
      <c r="L172" s="487"/>
      <c r="M172" s="486"/>
    </row>
    <row r="173" spans="1:23" x14ac:dyDescent="0.2">
      <c r="A173"/>
      <c r="B173"/>
      <c r="C173"/>
      <c r="D173"/>
      <c r="E173"/>
      <c r="F173"/>
      <c r="G173"/>
      <c r="H173"/>
      <c r="I173"/>
      <c r="J173"/>
      <c r="K173"/>
      <c r="L173"/>
      <c r="M173"/>
      <c r="N173"/>
      <c r="O173"/>
      <c r="P173"/>
      <c r="Q173"/>
      <c r="R173"/>
      <c r="S173"/>
      <c r="T173"/>
      <c r="U173"/>
      <c r="V173"/>
      <c r="W173"/>
    </row>
    <row r="174" spans="1:23" x14ac:dyDescent="0.2">
      <c r="A174"/>
      <c r="B174"/>
      <c r="C174"/>
      <c r="D174"/>
      <c r="E174"/>
      <c r="F174"/>
      <c r="G174"/>
      <c r="H174"/>
      <c r="I174"/>
      <c r="J174"/>
      <c r="K174"/>
      <c r="L174"/>
      <c r="M174"/>
      <c r="N174"/>
      <c r="O174"/>
      <c r="P174"/>
      <c r="Q174"/>
      <c r="R174"/>
      <c r="S174"/>
      <c r="T174"/>
      <c r="U174"/>
      <c r="V174"/>
      <c r="W174"/>
    </row>
    <row r="175" spans="1:23" x14ac:dyDescent="0.2">
      <c r="A175"/>
      <c r="B175"/>
      <c r="C175"/>
      <c r="D175"/>
      <c r="E175"/>
      <c r="F175"/>
      <c r="G175"/>
      <c r="H175"/>
      <c r="I175"/>
      <c r="J175"/>
      <c r="K175"/>
      <c r="L175"/>
      <c r="M175"/>
      <c r="N175"/>
      <c r="O175"/>
      <c r="P175"/>
      <c r="Q175"/>
      <c r="R175"/>
      <c r="S175"/>
      <c r="T175"/>
      <c r="U175"/>
      <c r="V175"/>
      <c r="W175"/>
    </row>
    <row r="176" spans="1:23" x14ac:dyDescent="0.2">
      <c r="A176"/>
      <c r="B176"/>
      <c r="C176"/>
      <c r="D176"/>
      <c r="E176"/>
      <c r="F176"/>
      <c r="G176"/>
      <c r="H176"/>
      <c r="I176"/>
      <c r="J176"/>
      <c r="K176"/>
      <c r="L176"/>
      <c r="M176"/>
      <c r="N176"/>
      <c r="O176"/>
      <c r="P176"/>
      <c r="Q176"/>
      <c r="R176"/>
      <c r="S176"/>
      <c r="T176"/>
      <c r="U176"/>
      <c r="V176"/>
      <c r="W176"/>
    </row>
    <row r="177" spans="1:23" x14ac:dyDescent="0.2">
      <c r="A177"/>
      <c r="B177"/>
      <c r="C177"/>
      <c r="D177"/>
      <c r="E177"/>
      <c r="F177"/>
      <c r="G177"/>
      <c r="H177"/>
      <c r="I177"/>
      <c r="J177"/>
      <c r="K177"/>
      <c r="L177"/>
      <c r="M177"/>
      <c r="N177"/>
      <c r="O177"/>
      <c r="P177"/>
      <c r="Q177"/>
      <c r="R177"/>
      <c r="S177"/>
      <c r="T177"/>
      <c r="U177"/>
      <c r="V177"/>
      <c r="W177"/>
    </row>
    <row r="178" spans="1:23" x14ac:dyDescent="0.2">
      <c r="A178"/>
      <c r="B178"/>
      <c r="C178"/>
      <c r="D178"/>
      <c r="E178"/>
      <c r="F178"/>
      <c r="G178"/>
      <c r="H178"/>
      <c r="I178"/>
      <c r="J178"/>
      <c r="K178"/>
      <c r="L178"/>
      <c r="M178"/>
      <c r="N178"/>
      <c r="O178"/>
      <c r="P178"/>
      <c r="Q178"/>
      <c r="R178"/>
      <c r="S178"/>
      <c r="T178"/>
      <c r="U178"/>
      <c r="V178"/>
      <c r="W178"/>
    </row>
    <row r="179" spans="1:23" x14ac:dyDescent="0.2">
      <c r="A179"/>
      <c r="B179"/>
      <c r="C179"/>
      <c r="D179"/>
      <c r="E179"/>
      <c r="F179"/>
      <c r="G179"/>
      <c r="H179"/>
      <c r="I179"/>
      <c r="J179"/>
      <c r="K179"/>
      <c r="L179"/>
      <c r="M179"/>
      <c r="N179"/>
      <c r="O179"/>
      <c r="P179"/>
      <c r="Q179"/>
      <c r="R179"/>
      <c r="S179"/>
      <c r="T179"/>
      <c r="U179"/>
      <c r="V179"/>
      <c r="W179"/>
    </row>
    <row r="180" spans="1:23" x14ac:dyDescent="0.2">
      <c r="A180"/>
      <c r="B180"/>
      <c r="C180"/>
      <c r="D180"/>
      <c r="E180"/>
      <c r="F180"/>
      <c r="G180"/>
      <c r="H180"/>
      <c r="I180"/>
      <c r="J180"/>
      <c r="K180"/>
      <c r="L180"/>
      <c r="M180"/>
      <c r="N180"/>
      <c r="O180"/>
      <c r="P180"/>
      <c r="Q180"/>
      <c r="R180"/>
      <c r="S180"/>
      <c r="T180"/>
      <c r="U180"/>
      <c r="V180"/>
      <c r="W180"/>
    </row>
    <row r="181" spans="1:23" x14ac:dyDescent="0.2">
      <c r="A181"/>
      <c r="B181"/>
      <c r="C181"/>
      <c r="D181"/>
      <c r="E181"/>
      <c r="F181"/>
      <c r="G181"/>
      <c r="H181"/>
      <c r="I181"/>
      <c r="J181"/>
      <c r="K181"/>
      <c r="L181"/>
      <c r="M181"/>
      <c r="N181"/>
      <c r="O181"/>
      <c r="P181"/>
      <c r="Q181"/>
      <c r="R181"/>
      <c r="S181"/>
      <c r="T181"/>
      <c r="U181"/>
      <c r="V181"/>
      <c r="W181"/>
    </row>
    <row r="182" spans="1:23" x14ac:dyDescent="0.2">
      <c r="A182"/>
      <c r="B182"/>
      <c r="C182"/>
      <c r="D182"/>
      <c r="E182"/>
      <c r="F182"/>
      <c r="G182"/>
      <c r="H182"/>
      <c r="I182"/>
      <c r="J182"/>
      <c r="K182"/>
      <c r="L182"/>
      <c r="M182"/>
      <c r="N182"/>
      <c r="O182"/>
      <c r="P182"/>
      <c r="Q182"/>
      <c r="R182"/>
      <c r="S182"/>
      <c r="T182"/>
      <c r="U182"/>
      <c r="V182"/>
      <c r="W182"/>
    </row>
    <row r="183" spans="1:23" x14ac:dyDescent="0.2">
      <c r="A183"/>
      <c r="B183"/>
      <c r="C183"/>
      <c r="D183"/>
      <c r="E183"/>
      <c r="F183"/>
      <c r="G183"/>
      <c r="H183"/>
      <c r="I183"/>
      <c r="J183"/>
      <c r="K183"/>
      <c r="L183"/>
      <c r="M183"/>
      <c r="N183"/>
      <c r="O183"/>
      <c r="P183"/>
      <c r="Q183"/>
      <c r="R183"/>
      <c r="S183"/>
      <c r="T183"/>
      <c r="U183"/>
      <c r="V183"/>
      <c r="W183"/>
    </row>
    <row r="184" spans="1:23" x14ac:dyDescent="0.2">
      <c r="A184"/>
      <c r="B184"/>
      <c r="C184"/>
      <c r="D184"/>
      <c r="E184"/>
      <c r="F184"/>
      <c r="G184"/>
      <c r="H184"/>
      <c r="I184"/>
      <c r="J184"/>
      <c r="K184"/>
      <c r="L184"/>
      <c r="M184"/>
      <c r="N184"/>
      <c r="O184"/>
      <c r="P184"/>
      <c r="Q184"/>
      <c r="R184"/>
      <c r="S184"/>
      <c r="T184"/>
      <c r="U184"/>
      <c r="V184"/>
      <c r="W184"/>
    </row>
    <row r="185" spans="1:23" x14ac:dyDescent="0.2">
      <c r="A185"/>
      <c r="B185"/>
      <c r="C185"/>
      <c r="D185"/>
      <c r="E185"/>
      <c r="F185"/>
      <c r="G185"/>
      <c r="H185"/>
      <c r="I185"/>
      <c r="J185"/>
      <c r="K185"/>
      <c r="L185"/>
      <c r="M185"/>
      <c r="N185"/>
      <c r="O185"/>
      <c r="P185"/>
      <c r="Q185"/>
      <c r="R185"/>
      <c r="S185"/>
      <c r="T185"/>
      <c r="U185"/>
      <c r="V185"/>
      <c r="W185"/>
    </row>
    <row r="186" spans="1:23" x14ac:dyDescent="0.2">
      <c r="A186"/>
      <c r="B186"/>
      <c r="C186"/>
      <c r="D186"/>
      <c r="E186"/>
      <c r="F186"/>
      <c r="G186"/>
      <c r="H186"/>
      <c r="I186"/>
      <c r="J186"/>
      <c r="K186"/>
      <c r="L186"/>
      <c r="M186"/>
      <c r="N186"/>
      <c r="O186"/>
      <c r="P186"/>
      <c r="Q186"/>
      <c r="R186"/>
      <c r="S186"/>
      <c r="T186"/>
      <c r="U186"/>
      <c r="V186"/>
      <c r="W186"/>
    </row>
    <row r="187" spans="1:23" x14ac:dyDescent="0.2">
      <c r="A187"/>
      <c r="B187"/>
      <c r="C187"/>
      <c r="D187"/>
      <c r="E187"/>
      <c r="F187"/>
      <c r="G187"/>
      <c r="H187"/>
      <c r="I187"/>
      <c r="J187"/>
      <c r="K187"/>
      <c r="L187"/>
      <c r="M187"/>
      <c r="N187"/>
      <c r="O187"/>
      <c r="P187"/>
      <c r="Q187"/>
      <c r="R187"/>
      <c r="S187"/>
      <c r="T187"/>
      <c r="U187"/>
      <c r="V187"/>
      <c r="W187"/>
    </row>
    <row r="188" spans="1:23" x14ac:dyDescent="0.2">
      <c r="A188"/>
      <c r="B188"/>
      <c r="C188"/>
      <c r="D188"/>
      <c r="E188"/>
      <c r="F188"/>
      <c r="G188"/>
      <c r="H188"/>
      <c r="I188"/>
      <c r="J188"/>
      <c r="K188"/>
      <c r="L188"/>
      <c r="M188"/>
      <c r="N188"/>
      <c r="O188"/>
      <c r="P188"/>
      <c r="Q188"/>
      <c r="R188"/>
      <c r="S188"/>
      <c r="T188"/>
      <c r="U188"/>
      <c r="V188"/>
      <c r="W188"/>
    </row>
    <row r="189" spans="1:23" x14ac:dyDescent="0.2">
      <c r="A189"/>
      <c r="B189"/>
      <c r="C189"/>
      <c r="D189"/>
      <c r="E189"/>
      <c r="F189"/>
      <c r="G189"/>
      <c r="H189"/>
      <c r="I189"/>
      <c r="J189"/>
      <c r="K189"/>
      <c r="L189"/>
      <c r="M189"/>
      <c r="N189"/>
      <c r="O189"/>
      <c r="P189"/>
      <c r="Q189"/>
      <c r="R189"/>
      <c r="S189"/>
      <c r="T189"/>
      <c r="U189"/>
      <c r="V189"/>
      <c r="W189"/>
    </row>
    <row r="190" spans="1:23" x14ac:dyDescent="0.2">
      <c r="A190"/>
      <c r="B190"/>
      <c r="C190"/>
      <c r="D190"/>
      <c r="E190"/>
      <c r="F190"/>
      <c r="G190"/>
      <c r="H190"/>
      <c r="I190"/>
      <c r="J190"/>
      <c r="K190"/>
      <c r="L190"/>
      <c r="M190"/>
      <c r="N190"/>
      <c r="O190"/>
      <c r="P190"/>
      <c r="Q190"/>
      <c r="R190"/>
      <c r="S190"/>
      <c r="T190"/>
      <c r="U190"/>
      <c r="V190"/>
      <c r="W190"/>
    </row>
    <row r="191" spans="1:23" x14ac:dyDescent="0.2">
      <c r="A191"/>
      <c r="B191"/>
      <c r="C191"/>
      <c r="D191"/>
      <c r="E191"/>
      <c r="F191"/>
      <c r="G191"/>
      <c r="H191"/>
      <c r="I191"/>
      <c r="J191"/>
      <c r="K191"/>
      <c r="L191"/>
      <c r="M191"/>
      <c r="N191"/>
      <c r="O191"/>
      <c r="P191"/>
      <c r="Q191"/>
      <c r="R191"/>
      <c r="S191"/>
      <c r="T191"/>
      <c r="U191"/>
      <c r="V191"/>
      <c r="W191"/>
    </row>
    <row r="192" spans="1:23" x14ac:dyDescent="0.2">
      <c r="A192"/>
      <c r="B192"/>
      <c r="C192"/>
      <c r="D192"/>
      <c r="E192"/>
      <c r="F192"/>
      <c r="G192"/>
      <c r="H192"/>
      <c r="I192"/>
      <c r="J192"/>
      <c r="K192"/>
      <c r="L192"/>
      <c r="M192"/>
      <c r="N192"/>
      <c r="O192"/>
      <c r="P192"/>
      <c r="Q192"/>
      <c r="R192"/>
      <c r="S192"/>
      <c r="T192"/>
      <c r="U192"/>
      <c r="V192"/>
      <c r="W192"/>
    </row>
    <row r="193" spans="1:23" x14ac:dyDescent="0.2">
      <c r="A193"/>
      <c r="B193"/>
      <c r="C193"/>
      <c r="D193"/>
      <c r="E193"/>
      <c r="F193"/>
      <c r="G193"/>
      <c r="H193"/>
      <c r="I193"/>
      <c r="J193"/>
      <c r="K193"/>
      <c r="L193"/>
      <c r="M193"/>
      <c r="N193"/>
      <c r="O193"/>
      <c r="P193"/>
      <c r="Q193"/>
      <c r="R193"/>
      <c r="S193"/>
      <c r="T193"/>
      <c r="U193"/>
      <c r="V193"/>
      <c r="W193"/>
    </row>
    <row r="194" spans="1:23" x14ac:dyDescent="0.2">
      <c r="A194"/>
      <c r="B194"/>
      <c r="C194"/>
      <c r="D194"/>
      <c r="E194"/>
      <c r="F194"/>
      <c r="G194"/>
      <c r="H194"/>
      <c r="I194"/>
      <c r="J194"/>
      <c r="K194"/>
      <c r="L194"/>
      <c r="M194"/>
      <c r="N194"/>
      <c r="O194"/>
      <c r="P194"/>
      <c r="Q194"/>
      <c r="R194"/>
      <c r="S194"/>
      <c r="T194"/>
      <c r="U194"/>
      <c r="V194"/>
      <c r="W194"/>
    </row>
    <row r="195" spans="1:23" x14ac:dyDescent="0.2">
      <c r="A195"/>
      <c r="B195"/>
      <c r="C195"/>
      <c r="D195"/>
      <c r="E195"/>
      <c r="F195"/>
      <c r="G195"/>
      <c r="H195"/>
      <c r="I195"/>
      <c r="J195"/>
      <c r="K195"/>
      <c r="L195"/>
      <c r="M195"/>
      <c r="N195"/>
      <c r="O195"/>
      <c r="P195"/>
      <c r="Q195"/>
      <c r="R195"/>
      <c r="S195"/>
      <c r="T195"/>
      <c r="U195"/>
      <c r="V195"/>
      <c r="W195"/>
    </row>
    <row r="196" spans="1:23" x14ac:dyDescent="0.2">
      <c r="A196"/>
      <c r="B196"/>
      <c r="C196"/>
      <c r="D196"/>
      <c r="E196"/>
      <c r="F196"/>
      <c r="G196"/>
      <c r="H196"/>
      <c r="I196"/>
      <c r="J196"/>
      <c r="K196"/>
      <c r="L196"/>
      <c r="M196"/>
      <c r="N196"/>
      <c r="O196"/>
      <c r="P196"/>
      <c r="Q196"/>
      <c r="R196"/>
      <c r="S196"/>
      <c r="T196"/>
      <c r="U196"/>
      <c r="V196"/>
      <c r="W196"/>
    </row>
    <row r="197" spans="1:23" x14ac:dyDescent="0.2">
      <c r="A197"/>
      <c r="B197"/>
      <c r="C197"/>
      <c r="D197"/>
      <c r="E197"/>
      <c r="F197"/>
      <c r="G197"/>
      <c r="H197"/>
      <c r="I197"/>
      <c r="J197"/>
      <c r="K197"/>
      <c r="L197"/>
      <c r="M197"/>
      <c r="N197"/>
      <c r="O197"/>
      <c r="P197"/>
      <c r="Q197"/>
      <c r="R197"/>
      <c r="S197"/>
      <c r="T197"/>
      <c r="U197"/>
      <c r="V197"/>
      <c r="W197"/>
    </row>
    <row r="198" spans="1:23" x14ac:dyDescent="0.2">
      <c r="A198"/>
      <c r="B198"/>
      <c r="C198"/>
      <c r="D198"/>
      <c r="E198"/>
      <c r="F198"/>
      <c r="G198"/>
      <c r="H198"/>
      <c r="I198"/>
      <c r="J198"/>
      <c r="K198"/>
      <c r="L198"/>
      <c r="M198"/>
      <c r="N198"/>
      <c r="O198"/>
      <c r="P198"/>
      <c r="Q198"/>
      <c r="R198"/>
      <c r="S198"/>
      <c r="T198"/>
      <c r="U198"/>
      <c r="V198"/>
      <c r="W198"/>
    </row>
    <row r="199" spans="1:23" x14ac:dyDescent="0.2">
      <c r="A199"/>
      <c r="B199"/>
      <c r="C199"/>
      <c r="D199"/>
      <c r="E199"/>
      <c r="F199"/>
      <c r="G199"/>
      <c r="H199"/>
      <c r="I199"/>
      <c r="J199"/>
      <c r="K199"/>
      <c r="L199"/>
      <c r="M199"/>
      <c r="N199"/>
      <c r="O199"/>
      <c r="P199"/>
      <c r="Q199"/>
      <c r="R199"/>
      <c r="S199"/>
      <c r="T199"/>
      <c r="U199"/>
      <c r="V199"/>
      <c r="W199"/>
    </row>
    <row r="200" spans="1:23" x14ac:dyDescent="0.2">
      <c r="A200"/>
      <c r="B200"/>
      <c r="C200"/>
      <c r="D200"/>
      <c r="E200"/>
      <c r="F200"/>
      <c r="G200"/>
      <c r="H200"/>
      <c r="I200"/>
      <c r="J200"/>
      <c r="K200"/>
      <c r="L200"/>
      <c r="M200"/>
      <c r="N200"/>
      <c r="O200"/>
      <c r="P200"/>
      <c r="Q200"/>
      <c r="R200"/>
      <c r="S200"/>
      <c r="T200"/>
      <c r="U200"/>
      <c r="V200"/>
      <c r="W200"/>
    </row>
    <row r="201" spans="1:23" x14ac:dyDescent="0.2">
      <c r="A201"/>
      <c r="B201"/>
      <c r="C201"/>
      <c r="D201"/>
      <c r="E201"/>
      <c r="F201"/>
      <c r="G201"/>
      <c r="H201"/>
      <c r="I201"/>
      <c r="J201"/>
      <c r="K201"/>
      <c r="L201"/>
      <c r="M201"/>
      <c r="N201"/>
      <c r="O201"/>
      <c r="P201"/>
      <c r="Q201"/>
      <c r="R201"/>
      <c r="S201"/>
      <c r="T201"/>
      <c r="U201"/>
      <c r="V201"/>
      <c r="W201"/>
    </row>
    <row r="202" spans="1:23" x14ac:dyDescent="0.2">
      <c r="A202"/>
      <c r="B202"/>
      <c r="C202"/>
      <c r="D202"/>
      <c r="E202"/>
      <c r="F202"/>
      <c r="G202"/>
      <c r="H202"/>
      <c r="I202"/>
      <c r="J202"/>
      <c r="K202"/>
      <c r="L202"/>
      <c r="M202"/>
      <c r="N202"/>
      <c r="O202"/>
      <c r="P202"/>
      <c r="Q202"/>
      <c r="R202"/>
      <c r="S202"/>
      <c r="T202"/>
      <c r="U202"/>
      <c r="V202"/>
      <c r="W202"/>
    </row>
    <row r="203" spans="1:23" x14ac:dyDescent="0.2">
      <c r="A203"/>
      <c r="B203"/>
      <c r="C203"/>
      <c r="D203"/>
      <c r="E203"/>
      <c r="F203"/>
      <c r="G203"/>
      <c r="H203"/>
      <c r="I203"/>
      <c r="J203"/>
      <c r="K203"/>
      <c r="L203"/>
      <c r="M203"/>
      <c r="N203"/>
      <c r="O203"/>
      <c r="P203"/>
      <c r="Q203"/>
      <c r="R203"/>
      <c r="S203"/>
      <c r="T203"/>
      <c r="U203"/>
      <c r="V203"/>
      <c r="W203"/>
    </row>
    <row r="204" spans="1:23" x14ac:dyDescent="0.2">
      <c r="A204"/>
      <c r="B204"/>
      <c r="C204"/>
      <c r="D204"/>
      <c r="E204"/>
      <c r="F204"/>
      <c r="G204"/>
      <c r="H204"/>
      <c r="I204"/>
      <c r="J204"/>
      <c r="K204"/>
      <c r="L204"/>
      <c r="M204"/>
      <c r="N204"/>
      <c r="O204"/>
      <c r="P204"/>
      <c r="Q204"/>
      <c r="R204"/>
      <c r="S204"/>
      <c r="T204"/>
      <c r="U204"/>
      <c r="V204"/>
      <c r="W204"/>
    </row>
    <row r="205" spans="1:23" x14ac:dyDescent="0.2">
      <c r="A205"/>
      <c r="B205"/>
      <c r="C205"/>
      <c r="D205"/>
      <c r="E205"/>
      <c r="F205"/>
      <c r="G205"/>
      <c r="H205"/>
      <c r="I205"/>
      <c r="J205"/>
      <c r="K205"/>
      <c r="L205"/>
      <c r="M205"/>
      <c r="N205"/>
      <c r="O205"/>
      <c r="P205"/>
      <c r="Q205"/>
      <c r="R205"/>
      <c r="S205"/>
      <c r="T205"/>
      <c r="U205"/>
      <c r="V205"/>
      <c r="W205"/>
    </row>
    <row r="206" spans="1:23" x14ac:dyDescent="0.2">
      <c r="A206"/>
      <c r="B206"/>
      <c r="C206"/>
      <c r="D206"/>
      <c r="E206"/>
      <c r="F206"/>
      <c r="G206"/>
      <c r="H206"/>
      <c r="I206"/>
      <c r="J206"/>
      <c r="K206"/>
      <c r="L206"/>
      <c r="M206"/>
      <c r="N206"/>
      <c r="O206"/>
      <c r="P206"/>
      <c r="Q206"/>
      <c r="R206"/>
      <c r="S206"/>
      <c r="T206"/>
      <c r="U206"/>
      <c r="V206"/>
      <c r="W206"/>
    </row>
    <row r="207" spans="1:23" x14ac:dyDescent="0.2">
      <c r="A207"/>
      <c r="B207"/>
      <c r="C207"/>
      <c r="D207"/>
      <c r="E207"/>
      <c r="F207"/>
      <c r="G207"/>
      <c r="H207"/>
      <c r="I207"/>
      <c r="J207"/>
      <c r="K207"/>
      <c r="L207"/>
      <c r="M207"/>
      <c r="N207"/>
      <c r="O207"/>
      <c r="P207"/>
      <c r="Q207"/>
      <c r="R207"/>
      <c r="S207"/>
      <c r="T207"/>
      <c r="U207"/>
      <c r="V207"/>
      <c r="W207"/>
    </row>
    <row r="208" spans="1:23" x14ac:dyDescent="0.2">
      <c r="A208"/>
      <c r="B208"/>
      <c r="C208"/>
      <c r="D208"/>
      <c r="E208"/>
      <c r="F208"/>
      <c r="G208"/>
      <c r="H208"/>
      <c r="I208"/>
      <c r="J208"/>
      <c r="K208"/>
      <c r="L208"/>
      <c r="M208"/>
      <c r="N208"/>
      <c r="O208"/>
      <c r="P208"/>
      <c r="Q208"/>
      <c r="R208"/>
      <c r="S208"/>
      <c r="T208"/>
      <c r="U208"/>
      <c r="V208"/>
      <c r="W208"/>
    </row>
    <row r="209" spans="1:23" x14ac:dyDescent="0.2">
      <c r="A209"/>
      <c r="B209"/>
      <c r="C209"/>
      <c r="D209"/>
      <c r="E209"/>
      <c r="F209"/>
      <c r="G209"/>
      <c r="H209"/>
      <c r="I209"/>
      <c r="J209"/>
      <c r="K209"/>
      <c r="L209"/>
      <c r="M209"/>
      <c r="N209"/>
      <c r="O209"/>
      <c r="P209"/>
      <c r="Q209"/>
      <c r="R209"/>
      <c r="S209"/>
      <c r="T209"/>
      <c r="U209"/>
      <c r="V209"/>
      <c r="W209"/>
    </row>
    <row r="210" spans="1:23" x14ac:dyDescent="0.2">
      <c r="A210"/>
      <c r="B210"/>
      <c r="C210"/>
      <c r="D210"/>
      <c r="E210"/>
      <c r="F210"/>
      <c r="G210"/>
      <c r="H210"/>
      <c r="I210"/>
      <c r="J210"/>
      <c r="K210"/>
      <c r="L210"/>
      <c r="M210"/>
      <c r="N210"/>
      <c r="O210"/>
      <c r="P210"/>
      <c r="Q210"/>
      <c r="R210"/>
      <c r="S210"/>
      <c r="T210"/>
      <c r="U210"/>
      <c r="V210"/>
      <c r="W210"/>
    </row>
    <row r="211" spans="1:23" x14ac:dyDescent="0.2">
      <c r="A211"/>
      <c r="B211"/>
      <c r="C211"/>
      <c r="D211"/>
      <c r="E211"/>
      <c r="F211"/>
      <c r="G211"/>
      <c r="H211"/>
      <c r="I211"/>
      <c r="J211"/>
      <c r="K211"/>
      <c r="L211"/>
      <c r="M211"/>
      <c r="N211"/>
      <c r="O211"/>
      <c r="P211"/>
      <c r="Q211"/>
      <c r="R211"/>
      <c r="S211"/>
      <c r="T211"/>
      <c r="U211"/>
      <c r="V211"/>
      <c r="W211"/>
    </row>
    <row r="212" spans="1:23" x14ac:dyDescent="0.2">
      <c r="A212"/>
      <c r="B212"/>
      <c r="C212"/>
      <c r="D212"/>
      <c r="E212"/>
      <c r="F212"/>
      <c r="G212"/>
      <c r="H212"/>
      <c r="I212"/>
      <c r="J212"/>
      <c r="K212"/>
      <c r="L212"/>
      <c r="M212"/>
      <c r="N212"/>
      <c r="O212"/>
      <c r="P212"/>
      <c r="Q212"/>
      <c r="R212"/>
      <c r="S212"/>
      <c r="T212"/>
      <c r="U212"/>
      <c r="V212"/>
      <c r="W212"/>
    </row>
    <row r="213" spans="1:23" x14ac:dyDescent="0.2">
      <c r="A213"/>
      <c r="B213"/>
      <c r="C213"/>
      <c r="D213"/>
      <c r="E213"/>
      <c r="F213"/>
      <c r="G213"/>
      <c r="H213"/>
      <c r="I213"/>
      <c r="J213"/>
      <c r="K213"/>
      <c r="L213"/>
      <c r="M213"/>
      <c r="N213"/>
      <c r="O213"/>
      <c r="P213"/>
      <c r="Q213"/>
      <c r="R213"/>
      <c r="S213"/>
      <c r="T213"/>
      <c r="U213"/>
      <c r="V213"/>
      <c r="W213"/>
    </row>
    <row r="214" spans="1:23" x14ac:dyDescent="0.2">
      <c r="A214"/>
      <c r="B214"/>
      <c r="C214"/>
      <c r="D214"/>
      <c r="E214"/>
      <c r="F214"/>
      <c r="G214"/>
      <c r="H214"/>
      <c r="I214"/>
      <c r="J214"/>
      <c r="K214"/>
      <c r="L214"/>
      <c r="M214"/>
      <c r="N214"/>
      <c r="O214"/>
      <c r="P214"/>
      <c r="Q214"/>
      <c r="R214"/>
      <c r="S214"/>
      <c r="T214"/>
      <c r="U214"/>
      <c r="V214"/>
      <c r="W214"/>
    </row>
    <row r="215" spans="1:23" x14ac:dyDescent="0.2">
      <c r="A215"/>
      <c r="B215"/>
      <c r="C215"/>
      <c r="D215"/>
      <c r="E215"/>
      <c r="F215"/>
      <c r="G215"/>
      <c r="H215"/>
      <c r="I215"/>
      <c r="J215"/>
      <c r="K215"/>
      <c r="L215"/>
      <c r="M215"/>
      <c r="N215"/>
      <c r="O215"/>
      <c r="P215"/>
      <c r="Q215"/>
      <c r="R215"/>
      <c r="S215"/>
      <c r="T215"/>
      <c r="U215"/>
      <c r="V215"/>
      <c r="W215"/>
    </row>
    <row r="216" spans="1:23" x14ac:dyDescent="0.2">
      <c r="A216"/>
      <c r="B216"/>
      <c r="C216"/>
      <c r="D216"/>
      <c r="E216"/>
      <c r="F216"/>
      <c r="G216"/>
      <c r="H216"/>
      <c r="I216"/>
      <c r="J216"/>
      <c r="K216"/>
      <c r="L216"/>
      <c r="M216"/>
      <c r="N216"/>
      <c r="O216"/>
      <c r="P216"/>
      <c r="Q216"/>
      <c r="R216"/>
      <c r="S216"/>
      <c r="T216"/>
      <c r="U216"/>
      <c r="V216"/>
      <c r="W216"/>
    </row>
    <row r="217" spans="1:23" x14ac:dyDescent="0.2">
      <c r="A217"/>
      <c r="B217"/>
      <c r="C217"/>
      <c r="D217"/>
      <c r="E217"/>
      <c r="F217"/>
      <c r="G217"/>
      <c r="H217"/>
      <c r="I217"/>
      <c r="J217"/>
      <c r="K217"/>
      <c r="L217"/>
      <c r="M217"/>
      <c r="N217"/>
      <c r="O217"/>
      <c r="P217"/>
      <c r="Q217"/>
      <c r="R217"/>
      <c r="S217"/>
      <c r="T217"/>
      <c r="U217"/>
      <c r="V217"/>
      <c r="W217"/>
    </row>
    <row r="218" spans="1:23" x14ac:dyDescent="0.2">
      <c r="A218"/>
      <c r="B218"/>
      <c r="C218"/>
      <c r="D218"/>
      <c r="E218"/>
      <c r="F218"/>
      <c r="G218"/>
      <c r="H218"/>
      <c r="I218"/>
      <c r="J218"/>
      <c r="K218"/>
      <c r="L218"/>
      <c r="M218"/>
      <c r="N218"/>
      <c r="O218"/>
      <c r="P218"/>
      <c r="Q218"/>
      <c r="R218"/>
      <c r="S218"/>
      <c r="T218"/>
      <c r="U218"/>
      <c r="V218"/>
      <c r="W218"/>
    </row>
    <row r="219" spans="1:23" x14ac:dyDescent="0.2">
      <c r="A219"/>
      <c r="B219"/>
      <c r="C219"/>
      <c r="D219"/>
      <c r="E219"/>
      <c r="F219"/>
      <c r="G219"/>
      <c r="H219"/>
      <c r="I219"/>
      <c r="J219"/>
      <c r="K219"/>
      <c r="L219"/>
      <c r="M219"/>
      <c r="N219"/>
      <c r="O219"/>
      <c r="P219"/>
      <c r="Q219"/>
      <c r="R219"/>
      <c r="S219"/>
      <c r="T219"/>
      <c r="U219"/>
      <c r="V219"/>
      <c r="W219"/>
    </row>
    <row r="220" spans="1:23" x14ac:dyDescent="0.2">
      <c r="A220"/>
      <c r="B220"/>
      <c r="C220"/>
      <c r="D220"/>
      <c r="E220"/>
      <c r="F220"/>
      <c r="G220"/>
      <c r="H220"/>
      <c r="I220"/>
      <c r="J220"/>
      <c r="K220"/>
      <c r="L220"/>
      <c r="M220"/>
      <c r="N220"/>
      <c r="O220"/>
      <c r="P220"/>
      <c r="Q220"/>
      <c r="R220"/>
      <c r="S220"/>
      <c r="T220"/>
      <c r="U220"/>
      <c r="V220"/>
      <c r="W220"/>
    </row>
    <row r="221" spans="1:23" x14ac:dyDescent="0.2">
      <c r="A221"/>
      <c r="B221"/>
      <c r="C221"/>
      <c r="D221"/>
      <c r="E221"/>
      <c r="F221"/>
      <c r="G221"/>
      <c r="H221"/>
      <c r="I221"/>
      <c r="J221"/>
      <c r="K221"/>
      <c r="L221"/>
      <c r="M221"/>
      <c r="N221"/>
      <c r="O221"/>
      <c r="P221"/>
      <c r="Q221"/>
      <c r="R221"/>
      <c r="S221"/>
      <c r="T221"/>
      <c r="U221"/>
      <c r="V221"/>
      <c r="W221"/>
    </row>
    <row r="222" spans="1:23" x14ac:dyDescent="0.2">
      <c r="A222"/>
      <c r="B222"/>
      <c r="C222"/>
      <c r="D222"/>
      <c r="E222"/>
      <c r="F222"/>
      <c r="G222"/>
      <c r="H222"/>
      <c r="I222"/>
      <c r="J222"/>
      <c r="K222"/>
      <c r="L222"/>
      <c r="M222"/>
      <c r="N222"/>
      <c r="O222"/>
      <c r="P222"/>
      <c r="Q222"/>
      <c r="R222"/>
      <c r="S222"/>
      <c r="T222"/>
      <c r="U222"/>
      <c r="V222"/>
      <c r="W222"/>
    </row>
    <row r="223" spans="1:23" x14ac:dyDescent="0.2">
      <c r="A223"/>
      <c r="B223"/>
      <c r="C223"/>
      <c r="D223"/>
      <c r="E223"/>
      <c r="F223"/>
      <c r="G223"/>
      <c r="H223"/>
      <c r="I223"/>
      <c r="J223"/>
      <c r="K223"/>
      <c r="L223"/>
      <c r="M223"/>
      <c r="N223"/>
      <c r="O223"/>
      <c r="P223"/>
      <c r="Q223"/>
      <c r="R223"/>
      <c r="S223"/>
      <c r="T223"/>
      <c r="U223"/>
      <c r="V223"/>
      <c r="W223"/>
    </row>
    <row r="224" spans="1:23" x14ac:dyDescent="0.2">
      <c r="A224"/>
      <c r="B224"/>
      <c r="C224"/>
      <c r="D224"/>
      <c r="E224"/>
      <c r="F224"/>
      <c r="G224"/>
      <c r="H224"/>
      <c r="I224"/>
      <c r="J224"/>
      <c r="K224"/>
      <c r="L224"/>
      <c r="M224"/>
      <c r="N224"/>
      <c r="O224"/>
      <c r="P224"/>
      <c r="Q224"/>
      <c r="R224"/>
      <c r="S224"/>
      <c r="T224"/>
      <c r="U224"/>
      <c r="V224"/>
      <c r="W224"/>
    </row>
    <row r="225" spans="1:23" x14ac:dyDescent="0.2">
      <c r="A225"/>
      <c r="B225"/>
      <c r="C225"/>
      <c r="D225"/>
      <c r="E225"/>
      <c r="F225"/>
      <c r="G225"/>
      <c r="H225"/>
      <c r="I225"/>
      <c r="J225"/>
      <c r="K225"/>
      <c r="L225"/>
      <c r="M225"/>
      <c r="N225"/>
      <c r="O225"/>
      <c r="P225"/>
      <c r="Q225"/>
      <c r="R225"/>
      <c r="S225"/>
      <c r="T225"/>
      <c r="U225"/>
      <c r="V225"/>
      <c r="W225"/>
    </row>
    <row r="226" spans="1:23" x14ac:dyDescent="0.2">
      <c r="A226"/>
      <c r="B226"/>
      <c r="C226"/>
      <c r="D226"/>
      <c r="E226"/>
      <c r="F226"/>
      <c r="G226"/>
      <c r="H226"/>
      <c r="I226"/>
      <c r="J226"/>
      <c r="K226"/>
      <c r="L226"/>
      <c r="M226"/>
      <c r="N226"/>
      <c r="O226"/>
      <c r="P226"/>
      <c r="Q226"/>
      <c r="R226"/>
      <c r="S226"/>
      <c r="T226"/>
      <c r="U226"/>
      <c r="V226"/>
      <c r="W226"/>
    </row>
    <row r="227" spans="1:23" x14ac:dyDescent="0.2">
      <c r="A227"/>
      <c r="B227"/>
      <c r="C227"/>
      <c r="D227"/>
      <c r="E227"/>
      <c r="F227"/>
      <c r="G227"/>
      <c r="H227"/>
      <c r="I227"/>
      <c r="J227"/>
      <c r="K227"/>
      <c r="L227"/>
      <c r="M227"/>
      <c r="N227"/>
      <c r="O227"/>
      <c r="P227"/>
      <c r="Q227"/>
      <c r="R227"/>
      <c r="S227"/>
      <c r="T227"/>
      <c r="U227"/>
      <c r="V227"/>
      <c r="W227"/>
    </row>
    <row r="228" spans="1:23" x14ac:dyDescent="0.2">
      <c r="A228"/>
      <c r="B228"/>
      <c r="C228"/>
      <c r="D228"/>
      <c r="E228"/>
      <c r="F228"/>
      <c r="G228"/>
      <c r="H228"/>
      <c r="I228"/>
      <c r="J228"/>
      <c r="K228"/>
      <c r="L228"/>
      <c r="M228"/>
      <c r="N228"/>
      <c r="O228"/>
      <c r="P228"/>
      <c r="Q228"/>
      <c r="R228"/>
      <c r="S228"/>
      <c r="T228"/>
      <c r="U228"/>
      <c r="V228"/>
      <c r="W228"/>
    </row>
    <row r="229" spans="1:23" x14ac:dyDescent="0.2">
      <c r="A229"/>
      <c r="B229"/>
      <c r="C229"/>
      <c r="D229"/>
      <c r="E229"/>
      <c r="F229"/>
      <c r="G229"/>
      <c r="H229"/>
      <c r="I229"/>
      <c r="J229"/>
      <c r="K229"/>
      <c r="L229"/>
      <c r="M229"/>
      <c r="N229"/>
      <c r="O229"/>
      <c r="P229"/>
      <c r="Q229"/>
      <c r="R229"/>
      <c r="S229"/>
      <c r="T229"/>
      <c r="U229"/>
      <c r="V229"/>
      <c r="W229"/>
    </row>
    <row r="230" spans="1:23" x14ac:dyDescent="0.2">
      <c r="A230"/>
      <c r="B230"/>
      <c r="C230"/>
      <c r="D230"/>
      <c r="E230"/>
      <c r="F230"/>
      <c r="G230"/>
      <c r="H230"/>
      <c r="I230"/>
      <c r="J230"/>
      <c r="K230"/>
      <c r="L230"/>
      <c r="M230"/>
      <c r="N230"/>
      <c r="O230"/>
      <c r="P230"/>
      <c r="Q230"/>
      <c r="R230"/>
      <c r="S230"/>
      <c r="T230"/>
      <c r="U230"/>
      <c r="V230"/>
      <c r="W230"/>
    </row>
    <row r="231" spans="1:23" x14ac:dyDescent="0.2">
      <c r="A231"/>
      <c r="B231"/>
      <c r="C231"/>
      <c r="D231"/>
      <c r="E231"/>
      <c r="F231"/>
      <c r="G231"/>
      <c r="H231"/>
      <c r="I231"/>
      <c r="J231"/>
      <c r="K231"/>
      <c r="L231"/>
      <c r="M231"/>
      <c r="N231"/>
      <c r="O231"/>
      <c r="P231"/>
      <c r="Q231"/>
      <c r="R231"/>
      <c r="S231"/>
      <c r="T231"/>
      <c r="U231"/>
      <c r="V231"/>
      <c r="W231"/>
    </row>
    <row r="232" spans="1:23" x14ac:dyDescent="0.2">
      <c r="A232"/>
      <c r="B232"/>
      <c r="C232"/>
      <c r="D232"/>
      <c r="E232"/>
      <c r="F232"/>
      <c r="G232"/>
      <c r="H232"/>
      <c r="I232"/>
      <c r="J232"/>
      <c r="K232"/>
      <c r="L232"/>
      <c r="M232"/>
      <c r="N232"/>
      <c r="O232"/>
      <c r="P232"/>
      <c r="Q232"/>
      <c r="R232"/>
      <c r="S232"/>
      <c r="T232"/>
      <c r="U232"/>
      <c r="V232"/>
      <c r="W232"/>
    </row>
    <row r="233" spans="1:23" x14ac:dyDescent="0.2">
      <c r="A233"/>
      <c r="B233"/>
      <c r="C233"/>
      <c r="D233"/>
      <c r="E233"/>
      <c r="F233"/>
      <c r="G233"/>
      <c r="H233"/>
      <c r="I233"/>
      <c r="J233"/>
      <c r="K233"/>
      <c r="L233"/>
      <c r="M233"/>
      <c r="N233"/>
      <c r="O233"/>
      <c r="P233"/>
      <c r="Q233"/>
      <c r="R233"/>
      <c r="S233"/>
      <c r="T233"/>
      <c r="U233"/>
      <c r="V233"/>
      <c r="W233"/>
    </row>
    <row r="234" spans="1:23" x14ac:dyDescent="0.2">
      <c r="A234"/>
      <c r="B234"/>
      <c r="C234"/>
      <c r="D234"/>
      <c r="E234"/>
      <c r="F234"/>
      <c r="G234"/>
      <c r="H234"/>
      <c r="I234"/>
      <c r="J234"/>
      <c r="K234"/>
      <c r="L234"/>
      <c r="M234"/>
      <c r="N234"/>
      <c r="O234"/>
      <c r="P234"/>
      <c r="Q234"/>
      <c r="R234"/>
      <c r="S234"/>
      <c r="T234"/>
      <c r="U234"/>
      <c r="V234"/>
      <c r="W234"/>
    </row>
    <row r="235" spans="1:23" x14ac:dyDescent="0.2">
      <c r="A235"/>
      <c r="B235"/>
      <c r="C235"/>
      <c r="D235"/>
      <c r="E235"/>
      <c r="F235"/>
      <c r="G235"/>
      <c r="H235"/>
      <c r="I235"/>
      <c r="J235"/>
      <c r="K235"/>
      <c r="L235"/>
      <c r="M235"/>
      <c r="N235"/>
      <c r="O235"/>
      <c r="P235"/>
      <c r="Q235"/>
      <c r="R235"/>
      <c r="S235"/>
      <c r="T235"/>
      <c r="U235"/>
      <c r="V235"/>
      <c r="W235"/>
    </row>
    <row r="236" spans="1:23" x14ac:dyDescent="0.2">
      <c r="A236"/>
      <c r="B236"/>
      <c r="C236"/>
      <c r="D236"/>
      <c r="E236"/>
      <c r="F236"/>
      <c r="G236"/>
      <c r="H236"/>
      <c r="I236"/>
      <c r="J236"/>
      <c r="K236"/>
      <c r="L236"/>
      <c r="M236"/>
      <c r="N236"/>
      <c r="O236"/>
      <c r="P236"/>
      <c r="Q236"/>
      <c r="R236"/>
      <c r="S236"/>
      <c r="T236"/>
      <c r="U236"/>
      <c r="V236"/>
      <c r="W236"/>
    </row>
    <row r="237" spans="1:23" x14ac:dyDescent="0.2">
      <c r="A237"/>
      <c r="B237"/>
      <c r="C237"/>
      <c r="D237"/>
      <c r="E237"/>
      <c r="F237"/>
      <c r="G237"/>
      <c r="H237"/>
      <c r="I237"/>
      <c r="J237"/>
      <c r="K237"/>
      <c r="L237"/>
      <c r="M237"/>
      <c r="N237"/>
      <c r="O237"/>
      <c r="P237"/>
      <c r="Q237"/>
      <c r="R237"/>
      <c r="S237"/>
      <c r="T237"/>
      <c r="U237"/>
      <c r="V237"/>
      <c r="W237"/>
    </row>
    <row r="238" spans="1:23" x14ac:dyDescent="0.2">
      <c r="A238"/>
      <c r="B238"/>
      <c r="C238"/>
      <c r="D238"/>
      <c r="E238"/>
      <c r="F238"/>
      <c r="G238"/>
      <c r="H238"/>
      <c r="I238"/>
      <c r="J238"/>
      <c r="K238"/>
      <c r="L238"/>
      <c r="M238"/>
      <c r="N238"/>
      <c r="O238"/>
      <c r="P238"/>
      <c r="Q238"/>
      <c r="R238"/>
      <c r="S238"/>
      <c r="T238"/>
      <c r="U238"/>
      <c r="V238"/>
      <c r="W238"/>
    </row>
    <row r="239" spans="1:23" x14ac:dyDescent="0.2">
      <c r="A239"/>
      <c r="B239"/>
      <c r="C239"/>
      <c r="D239"/>
      <c r="E239"/>
      <c r="F239"/>
      <c r="G239"/>
      <c r="H239"/>
      <c r="I239"/>
      <c r="J239"/>
      <c r="K239"/>
      <c r="L239"/>
      <c r="M239"/>
      <c r="N239"/>
      <c r="O239"/>
      <c r="P239"/>
      <c r="Q239"/>
      <c r="R239"/>
      <c r="S239"/>
      <c r="T239"/>
      <c r="U239"/>
      <c r="V239"/>
      <c r="W239"/>
    </row>
    <row r="240" spans="1:23" x14ac:dyDescent="0.2">
      <c r="A240"/>
      <c r="B240"/>
      <c r="C240"/>
      <c r="D240"/>
      <c r="E240"/>
      <c r="F240"/>
      <c r="G240"/>
      <c r="H240"/>
      <c r="I240"/>
      <c r="J240"/>
      <c r="K240"/>
      <c r="L240"/>
      <c r="M240"/>
      <c r="N240"/>
      <c r="O240"/>
      <c r="P240"/>
      <c r="Q240"/>
      <c r="R240"/>
      <c r="S240"/>
      <c r="T240"/>
      <c r="U240"/>
      <c r="V240"/>
      <c r="W240"/>
    </row>
    <row r="241" spans="1:23" x14ac:dyDescent="0.2">
      <c r="A241"/>
      <c r="B241"/>
      <c r="C241"/>
      <c r="D241"/>
      <c r="E241"/>
      <c r="F241"/>
      <c r="G241"/>
      <c r="H241"/>
      <c r="I241"/>
      <c r="J241"/>
      <c r="K241"/>
      <c r="L241"/>
      <c r="M241"/>
      <c r="N241"/>
      <c r="O241"/>
      <c r="P241"/>
      <c r="Q241"/>
      <c r="R241"/>
      <c r="S241"/>
      <c r="T241"/>
      <c r="U241"/>
      <c r="V241"/>
      <c r="W241"/>
    </row>
    <row r="242" spans="1:23" x14ac:dyDescent="0.2">
      <c r="A242"/>
      <c r="B242"/>
      <c r="C242"/>
      <c r="D242"/>
      <c r="E242"/>
      <c r="F242"/>
      <c r="G242"/>
      <c r="H242"/>
      <c r="I242"/>
      <c r="J242"/>
      <c r="K242"/>
      <c r="L242"/>
      <c r="M242"/>
      <c r="N242"/>
      <c r="O242"/>
      <c r="P242"/>
      <c r="Q242"/>
      <c r="R242"/>
      <c r="S242"/>
      <c r="T242"/>
      <c r="U242"/>
      <c r="V242"/>
      <c r="W242"/>
    </row>
    <row r="243" spans="1:23" x14ac:dyDescent="0.2">
      <c r="A243"/>
      <c r="B243"/>
      <c r="C243"/>
      <c r="D243"/>
      <c r="E243"/>
      <c r="F243"/>
      <c r="G243"/>
      <c r="H243"/>
      <c r="I243"/>
      <c r="J243"/>
      <c r="K243"/>
      <c r="L243"/>
      <c r="M243"/>
      <c r="N243"/>
      <c r="O243"/>
      <c r="P243"/>
      <c r="Q243"/>
      <c r="R243"/>
      <c r="S243"/>
      <c r="T243"/>
      <c r="U243"/>
      <c r="V243"/>
      <c r="W243"/>
    </row>
    <row r="244" spans="1:23" x14ac:dyDescent="0.2">
      <c r="A244"/>
      <c r="B244"/>
      <c r="C244"/>
      <c r="D244"/>
      <c r="E244"/>
      <c r="F244"/>
      <c r="G244"/>
      <c r="H244"/>
      <c r="I244"/>
      <c r="J244"/>
      <c r="K244"/>
      <c r="L244"/>
      <c r="M244"/>
      <c r="N244"/>
      <c r="O244"/>
      <c r="P244"/>
      <c r="Q244"/>
      <c r="R244"/>
      <c r="S244"/>
      <c r="T244"/>
      <c r="U244"/>
      <c r="V244"/>
      <c r="W244"/>
    </row>
    <row r="245" spans="1:23" x14ac:dyDescent="0.2">
      <c r="A245"/>
      <c r="B245"/>
      <c r="C245"/>
      <c r="D245"/>
      <c r="E245"/>
      <c r="F245"/>
      <c r="G245"/>
      <c r="H245"/>
      <c r="I245"/>
      <c r="J245"/>
      <c r="K245"/>
      <c r="L245"/>
      <c r="M245"/>
      <c r="N245"/>
      <c r="O245"/>
      <c r="P245"/>
      <c r="Q245"/>
      <c r="R245"/>
      <c r="S245"/>
      <c r="T245"/>
      <c r="U245"/>
      <c r="V245"/>
      <c r="W245"/>
    </row>
    <row r="246" spans="1:23" x14ac:dyDescent="0.2">
      <c r="A246"/>
      <c r="B246"/>
      <c r="C246"/>
      <c r="D246"/>
      <c r="E246"/>
      <c r="F246"/>
      <c r="G246"/>
      <c r="H246"/>
      <c r="I246"/>
      <c r="J246"/>
      <c r="K246"/>
      <c r="L246"/>
      <c r="M246"/>
      <c r="N246"/>
      <c r="O246"/>
      <c r="P246"/>
      <c r="Q246"/>
      <c r="R246"/>
      <c r="S246"/>
      <c r="T246"/>
      <c r="U246"/>
      <c r="V246"/>
      <c r="W246"/>
    </row>
    <row r="247" spans="1:23" x14ac:dyDescent="0.2">
      <c r="A247"/>
      <c r="B247"/>
      <c r="C247"/>
      <c r="D247"/>
      <c r="E247"/>
      <c r="F247"/>
      <c r="G247"/>
      <c r="H247"/>
      <c r="I247"/>
      <c r="J247"/>
      <c r="K247"/>
      <c r="L247"/>
      <c r="M247"/>
      <c r="N247"/>
      <c r="O247"/>
      <c r="P247"/>
      <c r="Q247"/>
      <c r="R247"/>
      <c r="S247"/>
      <c r="T247"/>
      <c r="U247"/>
      <c r="V247"/>
      <c r="W247"/>
    </row>
    <row r="248" spans="1:23" x14ac:dyDescent="0.2">
      <c r="A248"/>
      <c r="B248"/>
      <c r="C248"/>
      <c r="D248"/>
      <c r="E248"/>
      <c r="F248"/>
      <c r="G248"/>
      <c r="H248"/>
      <c r="I248"/>
      <c r="J248"/>
      <c r="K248"/>
      <c r="L248"/>
      <c r="M248"/>
      <c r="N248"/>
      <c r="O248"/>
      <c r="P248"/>
      <c r="Q248"/>
      <c r="R248"/>
      <c r="S248"/>
      <c r="T248"/>
      <c r="U248"/>
      <c r="V248"/>
      <c r="W248"/>
    </row>
    <row r="249" spans="1:23" x14ac:dyDescent="0.2">
      <c r="A249"/>
      <c r="B249"/>
      <c r="C249"/>
      <c r="D249"/>
      <c r="E249"/>
      <c r="F249"/>
      <c r="G249"/>
      <c r="H249"/>
      <c r="I249"/>
      <c r="J249"/>
      <c r="K249"/>
      <c r="L249"/>
      <c r="M249"/>
      <c r="N249"/>
      <c r="O249"/>
      <c r="P249"/>
      <c r="Q249"/>
      <c r="R249"/>
      <c r="S249"/>
      <c r="T249"/>
      <c r="U249"/>
      <c r="V249"/>
      <c r="W249"/>
    </row>
    <row r="250" spans="1:23" x14ac:dyDescent="0.2">
      <c r="A250"/>
      <c r="B250"/>
      <c r="C250"/>
      <c r="D250"/>
      <c r="E250"/>
      <c r="F250"/>
      <c r="G250"/>
      <c r="H250"/>
      <c r="I250"/>
      <c r="J250"/>
      <c r="K250"/>
      <c r="L250"/>
      <c r="M250"/>
      <c r="N250"/>
      <c r="O250"/>
      <c r="P250"/>
      <c r="Q250"/>
      <c r="R250"/>
      <c r="S250"/>
      <c r="T250"/>
      <c r="U250"/>
      <c r="V250"/>
      <c r="W250"/>
    </row>
    <row r="251" spans="1:23" x14ac:dyDescent="0.2">
      <c r="A251"/>
      <c r="B251"/>
      <c r="C251"/>
      <c r="D251"/>
      <c r="E251"/>
      <c r="F251"/>
      <c r="G251"/>
      <c r="H251"/>
      <c r="I251"/>
      <c r="J251"/>
      <c r="K251"/>
      <c r="L251"/>
      <c r="M251"/>
      <c r="N251"/>
      <c r="O251"/>
      <c r="P251"/>
      <c r="Q251"/>
      <c r="R251"/>
      <c r="S251"/>
      <c r="T251"/>
      <c r="U251"/>
      <c r="V251"/>
      <c r="W251"/>
    </row>
    <row r="252" spans="1:23" x14ac:dyDescent="0.2">
      <c r="A252"/>
      <c r="B252"/>
      <c r="C252"/>
      <c r="D252"/>
      <c r="E252"/>
      <c r="F252"/>
      <c r="G252"/>
      <c r="H252"/>
      <c r="I252"/>
      <c r="J252"/>
      <c r="K252"/>
      <c r="L252"/>
      <c r="M252"/>
      <c r="N252"/>
      <c r="O252"/>
      <c r="P252"/>
      <c r="Q252"/>
      <c r="R252"/>
      <c r="S252"/>
      <c r="T252"/>
      <c r="U252"/>
      <c r="V252"/>
      <c r="W252"/>
    </row>
    <row r="253" spans="1:23" x14ac:dyDescent="0.2">
      <c r="A253"/>
      <c r="B253"/>
      <c r="C253"/>
      <c r="D253"/>
      <c r="E253"/>
      <c r="F253"/>
      <c r="G253"/>
      <c r="H253"/>
      <c r="I253"/>
      <c r="J253"/>
      <c r="K253"/>
      <c r="L253"/>
      <c r="M253"/>
      <c r="N253"/>
      <c r="O253"/>
      <c r="P253"/>
      <c r="Q253"/>
      <c r="R253"/>
      <c r="S253"/>
      <c r="T253"/>
      <c r="U253"/>
      <c r="V253"/>
      <c r="W253"/>
    </row>
    <row r="254" spans="1:23" x14ac:dyDescent="0.2">
      <c r="A254"/>
      <c r="B254"/>
      <c r="C254"/>
      <c r="D254"/>
      <c r="E254"/>
      <c r="F254"/>
      <c r="G254"/>
      <c r="H254"/>
      <c r="I254"/>
      <c r="J254"/>
      <c r="K254"/>
      <c r="L254"/>
      <c r="M254"/>
      <c r="N254"/>
      <c r="O254"/>
      <c r="P254"/>
      <c r="Q254"/>
      <c r="R254"/>
      <c r="S254"/>
      <c r="T254"/>
      <c r="U254"/>
      <c r="V254"/>
      <c r="W254"/>
    </row>
    <row r="255" spans="1:23" x14ac:dyDescent="0.2">
      <c r="A255"/>
      <c r="B255"/>
      <c r="C255"/>
      <c r="D255"/>
      <c r="E255"/>
      <c r="F255"/>
      <c r="G255"/>
      <c r="H255"/>
      <c r="I255"/>
      <c r="J255"/>
      <c r="K255"/>
      <c r="L255"/>
      <c r="M255"/>
      <c r="N255"/>
      <c r="O255"/>
      <c r="P255"/>
      <c r="Q255"/>
      <c r="R255"/>
      <c r="S255"/>
      <c r="T255"/>
      <c r="U255"/>
      <c r="V255"/>
      <c r="W255"/>
    </row>
    <row r="256" spans="1:23" x14ac:dyDescent="0.2">
      <c r="A256"/>
      <c r="B256"/>
      <c r="C256"/>
      <c r="D256"/>
      <c r="E256"/>
      <c r="F256"/>
      <c r="G256"/>
      <c r="H256"/>
      <c r="I256"/>
      <c r="J256"/>
      <c r="K256"/>
      <c r="L256"/>
      <c r="M256"/>
      <c r="N256"/>
      <c r="O256"/>
      <c r="P256"/>
      <c r="Q256"/>
      <c r="R256"/>
      <c r="S256"/>
      <c r="T256"/>
      <c r="U256"/>
      <c r="V256"/>
      <c r="W256"/>
    </row>
    <row r="257" spans="1:23" x14ac:dyDescent="0.2">
      <c r="A257"/>
      <c r="B257"/>
      <c r="C257"/>
      <c r="D257"/>
      <c r="E257"/>
      <c r="F257"/>
      <c r="G257"/>
      <c r="H257"/>
      <c r="I257"/>
      <c r="J257"/>
      <c r="K257"/>
      <c r="L257"/>
      <c r="M257"/>
      <c r="N257"/>
      <c r="O257"/>
      <c r="P257"/>
      <c r="Q257"/>
      <c r="R257"/>
      <c r="S257"/>
      <c r="T257"/>
      <c r="U257"/>
      <c r="V257"/>
      <c r="W257"/>
    </row>
    <row r="258" spans="1:23" x14ac:dyDescent="0.2">
      <c r="A258"/>
      <c r="B258"/>
      <c r="C258"/>
      <c r="D258"/>
      <c r="E258"/>
      <c r="F258"/>
      <c r="G258"/>
      <c r="H258"/>
      <c r="I258"/>
      <c r="J258"/>
      <c r="K258"/>
      <c r="L258"/>
      <c r="M258"/>
      <c r="N258"/>
      <c r="O258"/>
      <c r="P258"/>
      <c r="Q258"/>
      <c r="R258"/>
      <c r="S258"/>
      <c r="T258"/>
      <c r="U258"/>
      <c r="V258"/>
      <c r="W258"/>
    </row>
    <row r="259" spans="1:23" x14ac:dyDescent="0.2">
      <c r="A259"/>
      <c r="B259"/>
      <c r="C259"/>
      <c r="D259"/>
      <c r="E259"/>
      <c r="F259"/>
      <c r="G259"/>
      <c r="H259"/>
      <c r="I259"/>
      <c r="J259"/>
      <c r="K259"/>
      <c r="L259"/>
      <c r="M259"/>
      <c r="N259"/>
      <c r="O259"/>
      <c r="P259"/>
      <c r="Q259"/>
      <c r="R259"/>
      <c r="S259"/>
      <c r="T259"/>
      <c r="U259"/>
      <c r="V259"/>
      <c r="W259"/>
    </row>
    <row r="260" spans="1:23" x14ac:dyDescent="0.2">
      <c r="A260"/>
      <c r="B260"/>
      <c r="C260"/>
      <c r="D260"/>
      <c r="E260"/>
      <c r="F260"/>
      <c r="G260"/>
      <c r="H260"/>
      <c r="I260"/>
      <c r="J260"/>
      <c r="K260"/>
      <c r="L260"/>
      <c r="M260"/>
      <c r="N260"/>
      <c r="O260"/>
      <c r="P260"/>
      <c r="Q260"/>
      <c r="R260"/>
      <c r="S260"/>
      <c r="T260"/>
      <c r="U260"/>
      <c r="V260"/>
      <c r="W260"/>
    </row>
    <row r="261" spans="1:23" x14ac:dyDescent="0.2">
      <c r="A261"/>
      <c r="B261"/>
      <c r="C261"/>
      <c r="D261"/>
      <c r="E261"/>
      <c r="F261"/>
      <c r="G261"/>
      <c r="H261"/>
      <c r="I261"/>
      <c r="J261"/>
      <c r="K261"/>
      <c r="L261"/>
      <c r="M261"/>
      <c r="N261"/>
      <c r="O261"/>
      <c r="P261"/>
      <c r="Q261"/>
      <c r="R261"/>
      <c r="S261"/>
      <c r="T261"/>
      <c r="U261"/>
      <c r="V261"/>
      <c r="W261"/>
    </row>
    <row r="262" spans="1:23" x14ac:dyDescent="0.2">
      <c r="A262"/>
      <c r="B262"/>
      <c r="C262"/>
      <c r="D262"/>
      <c r="E262"/>
      <c r="F262"/>
      <c r="G262"/>
      <c r="H262"/>
      <c r="I262"/>
      <c r="J262"/>
      <c r="K262"/>
      <c r="L262"/>
      <c r="M262"/>
      <c r="N262"/>
      <c r="O262"/>
      <c r="P262"/>
      <c r="Q262"/>
      <c r="R262"/>
      <c r="S262"/>
      <c r="T262"/>
      <c r="U262"/>
      <c r="V262"/>
      <c r="W262"/>
    </row>
    <row r="263" spans="1:23" x14ac:dyDescent="0.2">
      <c r="A263"/>
      <c r="B263"/>
      <c r="C263"/>
      <c r="D263"/>
      <c r="E263"/>
      <c r="F263"/>
      <c r="G263"/>
      <c r="H263"/>
      <c r="I263"/>
      <c r="J263"/>
      <c r="K263"/>
      <c r="L263"/>
      <c r="M263"/>
      <c r="N263"/>
      <c r="O263"/>
      <c r="P263"/>
      <c r="Q263"/>
      <c r="R263"/>
      <c r="S263"/>
      <c r="T263"/>
      <c r="U263"/>
      <c r="V263"/>
      <c r="W263"/>
    </row>
    <row r="264" spans="1:23" x14ac:dyDescent="0.2">
      <c r="A264"/>
      <c r="B264"/>
      <c r="C264"/>
      <c r="D264"/>
      <c r="E264"/>
      <c r="F264"/>
      <c r="G264"/>
      <c r="H264"/>
      <c r="I264"/>
      <c r="J264"/>
      <c r="K264"/>
      <c r="L264"/>
      <c r="M264"/>
      <c r="N264"/>
      <c r="O264"/>
      <c r="P264"/>
      <c r="Q264"/>
      <c r="R264"/>
      <c r="S264"/>
      <c r="T264"/>
      <c r="U264"/>
      <c r="V264"/>
      <c r="W264"/>
    </row>
    <row r="265" spans="1:23" x14ac:dyDescent="0.2">
      <c r="A265"/>
      <c r="B265"/>
      <c r="C265"/>
      <c r="D265"/>
      <c r="E265"/>
      <c r="F265"/>
      <c r="G265"/>
      <c r="H265"/>
      <c r="I265"/>
      <c r="J265"/>
      <c r="K265"/>
      <c r="L265"/>
      <c r="M265"/>
      <c r="N265"/>
      <c r="O265"/>
      <c r="P265"/>
      <c r="Q265"/>
      <c r="R265"/>
      <c r="S265"/>
      <c r="T265"/>
      <c r="U265"/>
      <c r="V265"/>
      <c r="W265"/>
    </row>
    <row r="266" spans="1:23" x14ac:dyDescent="0.2">
      <c r="A266"/>
      <c r="B266"/>
      <c r="C266"/>
      <c r="D266"/>
      <c r="E266"/>
      <c r="F266"/>
      <c r="G266"/>
      <c r="H266"/>
      <c r="I266"/>
      <c r="J266"/>
      <c r="K266"/>
      <c r="L266"/>
      <c r="M266"/>
      <c r="N266"/>
      <c r="O266"/>
      <c r="P266"/>
      <c r="Q266"/>
      <c r="R266"/>
      <c r="S266"/>
      <c r="T266"/>
      <c r="U266"/>
      <c r="V266"/>
      <c r="W266"/>
    </row>
    <row r="267" spans="1:23" x14ac:dyDescent="0.2">
      <c r="A267"/>
      <c r="B267"/>
      <c r="C267"/>
      <c r="D267"/>
      <c r="E267"/>
      <c r="F267"/>
      <c r="G267"/>
      <c r="H267"/>
      <c r="I267"/>
      <c r="J267"/>
      <c r="K267"/>
      <c r="L267"/>
      <c r="M267"/>
      <c r="N267"/>
      <c r="O267"/>
      <c r="P267"/>
      <c r="Q267"/>
      <c r="R267"/>
      <c r="S267"/>
      <c r="T267"/>
      <c r="U267"/>
      <c r="V267"/>
      <c r="W267"/>
    </row>
    <row r="268" spans="1:23" x14ac:dyDescent="0.2">
      <c r="A268"/>
      <c r="B268"/>
      <c r="C268"/>
      <c r="D268"/>
      <c r="E268"/>
      <c r="F268"/>
      <c r="G268"/>
      <c r="H268"/>
      <c r="I268"/>
      <c r="J268"/>
      <c r="K268"/>
      <c r="L268"/>
      <c r="M268"/>
      <c r="N268"/>
      <c r="O268"/>
      <c r="P268"/>
      <c r="Q268"/>
      <c r="R268"/>
      <c r="S268"/>
      <c r="T268"/>
      <c r="U268"/>
      <c r="V268"/>
      <c r="W268"/>
    </row>
    <row r="269" spans="1:23" x14ac:dyDescent="0.2">
      <c r="A269"/>
      <c r="B269"/>
      <c r="C269"/>
      <c r="D269"/>
      <c r="E269"/>
      <c r="F269"/>
      <c r="G269"/>
      <c r="H269"/>
      <c r="I269"/>
      <c r="J269"/>
      <c r="K269"/>
      <c r="L269"/>
      <c r="M269"/>
      <c r="N269"/>
      <c r="O269"/>
      <c r="P269"/>
      <c r="Q269"/>
      <c r="R269"/>
      <c r="S269"/>
      <c r="T269"/>
      <c r="U269"/>
      <c r="V269"/>
      <c r="W269"/>
    </row>
    <row r="270" spans="1:23" x14ac:dyDescent="0.2">
      <c r="A270"/>
      <c r="B270"/>
      <c r="C270"/>
      <c r="D270"/>
      <c r="E270"/>
      <c r="F270"/>
      <c r="G270"/>
      <c r="H270"/>
      <c r="I270"/>
      <c r="J270"/>
      <c r="K270"/>
      <c r="L270"/>
      <c r="M270"/>
      <c r="N270"/>
      <c r="O270"/>
      <c r="P270"/>
      <c r="Q270"/>
      <c r="R270"/>
      <c r="S270"/>
      <c r="T270"/>
      <c r="U270"/>
      <c r="V270"/>
      <c r="W270"/>
    </row>
    <row r="271" spans="1:23" x14ac:dyDescent="0.2">
      <c r="A271"/>
      <c r="B271"/>
      <c r="C271"/>
      <c r="D271"/>
      <c r="E271"/>
      <c r="F271"/>
      <c r="G271"/>
      <c r="H271"/>
      <c r="I271"/>
      <c r="J271"/>
      <c r="K271"/>
      <c r="L271"/>
      <c r="M271"/>
      <c r="N271"/>
      <c r="O271"/>
      <c r="P271"/>
      <c r="Q271"/>
      <c r="R271"/>
      <c r="S271"/>
      <c r="T271"/>
      <c r="U271"/>
      <c r="V271"/>
      <c r="W271"/>
    </row>
    <row r="272" spans="1:23" x14ac:dyDescent="0.2">
      <c r="A272"/>
      <c r="B272"/>
      <c r="C272"/>
      <c r="D272"/>
      <c r="E272"/>
      <c r="F272"/>
      <c r="G272"/>
      <c r="H272"/>
      <c r="I272"/>
      <c r="J272"/>
      <c r="K272"/>
      <c r="L272"/>
      <c r="M272"/>
      <c r="N272"/>
      <c r="O272"/>
      <c r="P272"/>
      <c r="Q272"/>
      <c r="R272"/>
      <c r="S272"/>
      <c r="T272"/>
      <c r="U272"/>
      <c r="V272"/>
      <c r="W272"/>
    </row>
    <row r="273" spans="1:23" x14ac:dyDescent="0.2">
      <c r="A273"/>
      <c r="B273"/>
      <c r="C273"/>
      <c r="D273"/>
      <c r="E273"/>
      <c r="F273"/>
      <c r="G273"/>
      <c r="H273"/>
      <c r="I273"/>
      <c r="J273"/>
      <c r="K273"/>
      <c r="L273"/>
      <c r="M273"/>
      <c r="N273"/>
      <c r="O273"/>
      <c r="P273"/>
      <c r="Q273"/>
      <c r="R273"/>
      <c r="S273"/>
      <c r="T273"/>
      <c r="U273"/>
      <c r="V273"/>
      <c r="W273"/>
    </row>
    <row r="274" spans="1:23" x14ac:dyDescent="0.2">
      <c r="A274"/>
      <c r="B274"/>
      <c r="C274"/>
      <c r="D274"/>
      <c r="E274"/>
      <c r="F274"/>
      <c r="G274"/>
      <c r="H274"/>
      <c r="I274"/>
      <c r="J274"/>
      <c r="K274"/>
      <c r="L274"/>
      <c r="M274"/>
      <c r="N274"/>
      <c r="O274"/>
      <c r="P274"/>
      <c r="Q274"/>
      <c r="R274"/>
      <c r="S274"/>
      <c r="T274"/>
      <c r="U274"/>
      <c r="V274"/>
      <c r="W274"/>
    </row>
    <row r="275" spans="1:23" x14ac:dyDescent="0.2">
      <c r="A275"/>
      <c r="B275"/>
      <c r="C275"/>
      <c r="D275"/>
      <c r="E275"/>
      <c r="F275"/>
      <c r="G275"/>
      <c r="H275"/>
      <c r="I275"/>
      <c r="J275"/>
      <c r="K275"/>
      <c r="L275"/>
      <c r="M275"/>
      <c r="N275"/>
      <c r="O275"/>
      <c r="P275"/>
      <c r="Q275"/>
      <c r="R275"/>
      <c r="S275"/>
      <c r="T275"/>
      <c r="U275"/>
      <c r="V275"/>
      <c r="W275"/>
    </row>
    <row r="276" spans="1:23" x14ac:dyDescent="0.2">
      <c r="A276"/>
      <c r="B276"/>
      <c r="C276"/>
      <c r="D276"/>
      <c r="E276"/>
      <c r="F276"/>
      <c r="G276"/>
      <c r="H276"/>
      <c r="I276"/>
      <c r="J276"/>
      <c r="K276"/>
      <c r="L276"/>
      <c r="M276"/>
      <c r="N276"/>
      <c r="O276"/>
      <c r="P276"/>
      <c r="Q276"/>
      <c r="R276"/>
      <c r="S276"/>
      <c r="T276"/>
      <c r="U276"/>
      <c r="V276"/>
      <c r="W276"/>
    </row>
    <row r="277" spans="1:23" x14ac:dyDescent="0.2">
      <c r="A277"/>
      <c r="B277"/>
      <c r="C277"/>
      <c r="D277"/>
      <c r="E277"/>
      <c r="F277"/>
      <c r="G277"/>
      <c r="H277"/>
      <c r="I277"/>
      <c r="J277"/>
      <c r="K277"/>
      <c r="L277"/>
      <c r="M277"/>
      <c r="N277"/>
      <c r="O277"/>
      <c r="P277"/>
      <c r="Q277"/>
      <c r="R277"/>
      <c r="S277"/>
      <c r="T277"/>
      <c r="U277"/>
      <c r="V277"/>
      <c r="W277"/>
    </row>
    <row r="278" spans="1:23" x14ac:dyDescent="0.2">
      <c r="A278"/>
      <c r="B278"/>
      <c r="C278"/>
      <c r="D278"/>
      <c r="E278"/>
      <c r="F278"/>
      <c r="G278"/>
      <c r="H278"/>
      <c r="I278"/>
      <c r="J278"/>
      <c r="K278"/>
      <c r="L278"/>
      <c r="M278"/>
      <c r="N278"/>
      <c r="O278"/>
      <c r="P278"/>
      <c r="Q278"/>
      <c r="R278"/>
      <c r="S278"/>
      <c r="T278"/>
      <c r="U278"/>
      <c r="V278"/>
      <c r="W278"/>
    </row>
    <row r="279" spans="1:23" x14ac:dyDescent="0.2">
      <c r="A279"/>
      <c r="B279"/>
      <c r="C279"/>
      <c r="D279"/>
      <c r="E279"/>
      <c r="F279"/>
      <c r="G279"/>
      <c r="H279"/>
      <c r="I279"/>
      <c r="J279"/>
      <c r="K279"/>
      <c r="L279"/>
      <c r="M279"/>
      <c r="N279"/>
      <c r="O279"/>
      <c r="P279"/>
      <c r="Q279"/>
      <c r="R279"/>
      <c r="S279"/>
      <c r="T279"/>
      <c r="U279"/>
      <c r="V279"/>
      <c r="W279"/>
    </row>
    <row r="280" spans="1:23" x14ac:dyDescent="0.2">
      <c r="A280"/>
      <c r="B280"/>
      <c r="C280"/>
      <c r="D280"/>
      <c r="E280"/>
      <c r="F280"/>
      <c r="G280"/>
      <c r="H280"/>
      <c r="I280"/>
      <c r="J280"/>
      <c r="K280"/>
      <c r="L280"/>
      <c r="M280"/>
      <c r="N280"/>
      <c r="O280"/>
      <c r="P280"/>
      <c r="Q280"/>
      <c r="R280"/>
      <c r="S280"/>
      <c r="T280"/>
      <c r="U280"/>
      <c r="V280"/>
      <c r="W280"/>
    </row>
    <row r="281" spans="1:23" x14ac:dyDescent="0.2">
      <c r="A281"/>
      <c r="B281"/>
      <c r="C281"/>
      <c r="D281"/>
      <c r="E281"/>
      <c r="F281"/>
      <c r="G281"/>
      <c r="H281"/>
      <c r="I281"/>
      <c r="J281"/>
      <c r="K281"/>
      <c r="L281"/>
      <c r="M281"/>
      <c r="N281"/>
      <c r="O281"/>
      <c r="P281"/>
      <c r="Q281"/>
      <c r="R281"/>
      <c r="S281"/>
      <c r="T281"/>
      <c r="U281"/>
      <c r="V281"/>
      <c r="W281"/>
    </row>
    <row r="282" spans="1:23" x14ac:dyDescent="0.2">
      <c r="A282"/>
      <c r="B282"/>
      <c r="C282"/>
      <c r="D282"/>
      <c r="E282"/>
      <c r="F282"/>
      <c r="G282"/>
      <c r="H282"/>
      <c r="I282"/>
      <c r="J282"/>
      <c r="K282"/>
      <c r="L282"/>
      <c r="M282"/>
      <c r="N282"/>
      <c r="O282"/>
      <c r="P282"/>
      <c r="Q282"/>
      <c r="R282"/>
      <c r="S282"/>
      <c r="T282"/>
      <c r="U282"/>
      <c r="V282"/>
      <c r="W282"/>
    </row>
    <row r="283" spans="1:23" x14ac:dyDescent="0.2">
      <c r="A283"/>
      <c r="B283"/>
      <c r="C283"/>
      <c r="D283"/>
      <c r="E283"/>
      <c r="F283"/>
      <c r="G283"/>
      <c r="H283"/>
      <c r="I283"/>
      <c r="J283"/>
      <c r="K283"/>
      <c r="L283"/>
      <c r="M283"/>
      <c r="N283"/>
      <c r="O283"/>
      <c r="P283"/>
      <c r="Q283"/>
      <c r="R283"/>
      <c r="S283"/>
      <c r="T283"/>
      <c r="U283"/>
      <c r="V283"/>
      <c r="W283"/>
    </row>
    <row r="284" spans="1:23" x14ac:dyDescent="0.2">
      <c r="A284"/>
      <c r="B284"/>
      <c r="C284"/>
      <c r="D284"/>
      <c r="E284"/>
      <c r="F284"/>
      <c r="G284"/>
      <c r="H284"/>
      <c r="I284"/>
      <c r="J284"/>
      <c r="K284"/>
      <c r="L284"/>
      <c r="M284"/>
      <c r="N284"/>
      <c r="O284"/>
      <c r="P284"/>
      <c r="Q284"/>
      <c r="R284"/>
      <c r="S284"/>
      <c r="T284"/>
      <c r="U284"/>
      <c r="V284"/>
      <c r="W284"/>
    </row>
    <row r="285" spans="1:23" x14ac:dyDescent="0.2">
      <c r="A285"/>
      <c r="B285"/>
      <c r="C285"/>
      <c r="D285"/>
      <c r="E285"/>
      <c r="F285"/>
      <c r="G285"/>
      <c r="H285"/>
      <c r="I285"/>
      <c r="J285"/>
      <c r="K285"/>
      <c r="L285"/>
      <c r="M285"/>
      <c r="N285"/>
      <c r="O285"/>
      <c r="P285"/>
      <c r="Q285"/>
      <c r="R285"/>
      <c r="S285"/>
      <c r="T285"/>
      <c r="U285"/>
      <c r="V285"/>
      <c r="W285"/>
    </row>
    <row r="286" spans="1:23" x14ac:dyDescent="0.2">
      <c r="A286"/>
      <c r="B286"/>
      <c r="C286"/>
      <c r="D286"/>
      <c r="E286"/>
      <c r="F286"/>
      <c r="G286"/>
      <c r="H286"/>
      <c r="I286"/>
      <c r="J286"/>
      <c r="K286"/>
      <c r="L286"/>
      <c r="M286"/>
      <c r="N286"/>
      <c r="O286"/>
      <c r="P286"/>
      <c r="Q286"/>
      <c r="R286"/>
      <c r="S286"/>
      <c r="T286"/>
      <c r="U286"/>
      <c r="V286"/>
      <c r="W286"/>
    </row>
    <row r="287" spans="1:23" x14ac:dyDescent="0.2">
      <c r="A287"/>
      <c r="B287"/>
      <c r="C287"/>
      <c r="D287"/>
      <c r="E287"/>
      <c r="F287"/>
      <c r="G287"/>
      <c r="H287"/>
      <c r="I287"/>
      <c r="J287"/>
      <c r="K287"/>
      <c r="L287"/>
      <c r="M287"/>
      <c r="N287"/>
      <c r="O287"/>
      <c r="P287"/>
      <c r="Q287"/>
      <c r="R287"/>
      <c r="S287"/>
      <c r="T287"/>
      <c r="U287"/>
      <c r="V287"/>
      <c r="W287"/>
    </row>
    <row r="288" spans="1:23" x14ac:dyDescent="0.2">
      <c r="A288"/>
      <c r="B288"/>
      <c r="C288"/>
      <c r="D288"/>
      <c r="E288"/>
      <c r="F288"/>
      <c r="G288"/>
      <c r="H288"/>
      <c r="I288"/>
      <c r="J288"/>
      <c r="K288"/>
      <c r="L288"/>
      <c r="M288"/>
      <c r="N288"/>
      <c r="O288"/>
      <c r="P288"/>
      <c r="Q288"/>
      <c r="R288"/>
      <c r="S288"/>
      <c r="T288"/>
      <c r="U288"/>
      <c r="V288"/>
      <c r="W288"/>
    </row>
    <row r="289" spans="1:23" x14ac:dyDescent="0.2">
      <c r="A289"/>
      <c r="B289"/>
      <c r="C289"/>
      <c r="D289"/>
      <c r="E289"/>
      <c r="F289"/>
      <c r="G289"/>
      <c r="H289"/>
      <c r="I289"/>
      <c r="J289"/>
      <c r="K289"/>
      <c r="L289"/>
      <c r="M289"/>
      <c r="N289"/>
      <c r="O289"/>
      <c r="P289"/>
      <c r="Q289"/>
      <c r="R289"/>
      <c r="S289"/>
      <c r="T289"/>
      <c r="U289"/>
      <c r="V289"/>
      <c r="W289"/>
    </row>
    <row r="290" spans="1:23" x14ac:dyDescent="0.2">
      <c r="A290"/>
      <c r="B290"/>
      <c r="C290"/>
      <c r="D290"/>
      <c r="E290"/>
      <c r="F290"/>
      <c r="G290"/>
      <c r="H290"/>
      <c r="I290"/>
      <c r="J290"/>
      <c r="K290"/>
      <c r="L290"/>
      <c r="M290"/>
      <c r="N290"/>
      <c r="O290"/>
      <c r="P290"/>
      <c r="Q290"/>
      <c r="R290"/>
      <c r="S290"/>
      <c r="T290"/>
      <c r="U290"/>
      <c r="V290"/>
      <c r="W290"/>
    </row>
    <row r="291" spans="1:23" x14ac:dyDescent="0.2">
      <c r="A291"/>
      <c r="B291"/>
      <c r="C291"/>
      <c r="D291"/>
      <c r="E291"/>
      <c r="F291"/>
      <c r="G291"/>
      <c r="H291"/>
      <c r="I291"/>
      <c r="J291"/>
      <c r="K291"/>
      <c r="L291"/>
      <c r="M291"/>
      <c r="N291"/>
      <c r="O291"/>
      <c r="P291"/>
      <c r="Q291"/>
      <c r="R291"/>
      <c r="S291"/>
      <c r="T291"/>
      <c r="U291"/>
      <c r="V291"/>
      <c r="W291"/>
    </row>
    <row r="292" spans="1:23" x14ac:dyDescent="0.2">
      <c r="A292"/>
      <c r="B292"/>
      <c r="C292"/>
      <c r="D292"/>
      <c r="E292"/>
      <c r="F292"/>
      <c r="G292"/>
      <c r="H292"/>
      <c r="I292"/>
      <c r="J292"/>
      <c r="K292"/>
      <c r="L292"/>
      <c r="M292"/>
      <c r="N292"/>
      <c r="O292"/>
      <c r="P292"/>
      <c r="Q292"/>
      <c r="R292"/>
      <c r="S292"/>
      <c r="T292"/>
      <c r="U292"/>
      <c r="V292"/>
      <c r="W292"/>
    </row>
    <row r="293" spans="1:23" x14ac:dyDescent="0.2">
      <c r="A293"/>
      <c r="B293"/>
      <c r="C293"/>
      <c r="D293"/>
      <c r="E293"/>
      <c r="F293"/>
      <c r="G293"/>
      <c r="H293"/>
      <c r="I293"/>
      <c r="J293"/>
      <c r="K293"/>
      <c r="L293"/>
      <c r="M293"/>
      <c r="N293"/>
      <c r="O293"/>
      <c r="P293"/>
      <c r="Q293"/>
      <c r="R293"/>
      <c r="S293"/>
      <c r="T293"/>
      <c r="U293"/>
      <c r="V293"/>
      <c r="W293"/>
    </row>
    <row r="294" spans="1:23" x14ac:dyDescent="0.2">
      <c r="A294"/>
      <c r="B294"/>
      <c r="C294"/>
      <c r="D294"/>
      <c r="E294"/>
      <c r="F294"/>
      <c r="G294"/>
      <c r="H294"/>
      <c r="I294"/>
      <c r="J294"/>
      <c r="K294"/>
      <c r="L294"/>
      <c r="M294"/>
      <c r="N294"/>
      <c r="O294"/>
      <c r="P294"/>
      <c r="Q294"/>
      <c r="R294"/>
      <c r="S294"/>
      <c r="T294"/>
      <c r="U294"/>
      <c r="V294"/>
      <c r="W294"/>
    </row>
    <row r="295" spans="1:23" x14ac:dyDescent="0.2">
      <c r="A295"/>
      <c r="B295"/>
      <c r="C295"/>
      <c r="D295"/>
      <c r="E295"/>
      <c r="F295"/>
      <c r="G295"/>
      <c r="H295"/>
      <c r="I295"/>
      <c r="J295"/>
      <c r="K295"/>
      <c r="L295"/>
      <c r="M295"/>
      <c r="N295"/>
      <c r="O295"/>
      <c r="P295"/>
      <c r="Q295"/>
      <c r="R295"/>
      <c r="S295"/>
      <c r="T295"/>
      <c r="U295"/>
      <c r="V295"/>
      <c r="W295"/>
    </row>
    <row r="296" spans="1:23" x14ac:dyDescent="0.2">
      <c r="A296"/>
      <c r="B296"/>
      <c r="C296"/>
      <c r="D296"/>
      <c r="E296"/>
      <c r="F296"/>
      <c r="G296"/>
      <c r="H296"/>
      <c r="I296"/>
      <c r="J296"/>
      <c r="K296"/>
      <c r="L296"/>
      <c r="M296"/>
      <c r="N296"/>
      <c r="O296"/>
      <c r="P296"/>
      <c r="Q296"/>
      <c r="R296"/>
      <c r="S296"/>
      <c r="T296"/>
      <c r="U296"/>
      <c r="V296"/>
      <c r="W296"/>
    </row>
    <row r="297" spans="1:23" x14ac:dyDescent="0.2">
      <c r="A297"/>
      <c r="B297"/>
      <c r="C297"/>
      <c r="D297"/>
      <c r="E297"/>
      <c r="F297"/>
      <c r="G297"/>
      <c r="H297"/>
      <c r="I297"/>
      <c r="J297"/>
      <c r="K297"/>
      <c r="L297"/>
      <c r="M297"/>
      <c r="N297"/>
      <c r="O297"/>
      <c r="P297"/>
      <c r="Q297"/>
      <c r="R297"/>
      <c r="S297"/>
      <c r="T297"/>
      <c r="U297"/>
      <c r="V297"/>
      <c r="W297"/>
    </row>
    <row r="298" spans="1:23" x14ac:dyDescent="0.2">
      <c r="A298"/>
      <c r="B298"/>
      <c r="C298"/>
      <c r="D298"/>
      <c r="E298"/>
      <c r="F298"/>
      <c r="G298"/>
      <c r="H298"/>
      <c r="I298"/>
      <c r="J298"/>
      <c r="K298"/>
      <c r="L298"/>
      <c r="M298"/>
      <c r="N298"/>
      <c r="O298"/>
      <c r="P298"/>
      <c r="Q298"/>
      <c r="R298"/>
      <c r="S298"/>
      <c r="T298"/>
      <c r="U298"/>
      <c r="V298"/>
      <c r="W298"/>
    </row>
    <row r="299" spans="1:23" x14ac:dyDescent="0.2">
      <c r="A299"/>
      <c r="B299"/>
      <c r="C299"/>
      <c r="D299"/>
      <c r="E299"/>
      <c r="F299"/>
      <c r="G299"/>
      <c r="H299"/>
      <c r="I299"/>
      <c r="J299"/>
      <c r="K299"/>
      <c r="L299"/>
      <c r="M299"/>
      <c r="N299"/>
      <c r="O299"/>
      <c r="P299"/>
      <c r="Q299"/>
      <c r="R299"/>
      <c r="S299"/>
      <c r="T299"/>
      <c r="U299"/>
      <c r="V299"/>
      <c r="W299"/>
    </row>
    <row r="300" spans="1:23" x14ac:dyDescent="0.2">
      <c r="A300"/>
      <c r="B300"/>
      <c r="C300"/>
      <c r="D300"/>
      <c r="E300"/>
      <c r="F300"/>
      <c r="G300"/>
      <c r="H300"/>
      <c r="I300"/>
      <c r="J300"/>
      <c r="K300"/>
      <c r="L300"/>
      <c r="M300"/>
      <c r="N300"/>
      <c r="O300"/>
      <c r="P300"/>
      <c r="Q300"/>
      <c r="R300"/>
      <c r="S300"/>
      <c r="T300"/>
      <c r="U300"/>
      <c r="V300"/>
      <c r="W300"/>
    </row>
    <row r="301" spans="1:23" x14ac:dyDescent="0.2">
      <c r="A301"/>
      <c r="B301"/>
      <c r="C301"/>
      <c r="D301"/>
      <c r="E301"/>
      <c r="F301"/>
      <c r="G301"/>
      <c r="H301"/>
      <c r="I301"/>
      <c r="J301"/>
      <c r="K301"/>
      <c r="L301"/>
      <c r="M301"/>
      <c r="N301"/>
      <c r="O301"/>
      <c r="P301"/>
      <c r="Q301"/>
      <c r="R301"/>
      <c r="S301"/>
      <c r="T301"/>
      <c r="U301"/>
      <c r="V301"/>
      <c r="W301"/>
    </row>
    <row r="302" spans="1:23" x14ac:dyDescent="0.2">
      <c r="A302"/>
      <c r="B302"/>
      <c r="C302"/>
      <c r="D302"/>
      <c r="E302"/>
      <c r="F302"/>
      <c r="G302"/>
      <c r="H302"/>
      <c r="I302"/>
      <c r="J302"/>
      <c r="K302"/>
      <c r="L302"/>
      <c r="M302"/>
      <c r="N302"/>
      <c r="O302"/>
      <c r="P302"/>
      <c r="Q302"/>
      <c r="R302"/>
      <c r="S302"/>
      <c r="T302"/>
      <c r="U302"/>
      <c r="V302"/>
      <c r="W302"/>
    </row>
    <row r="303" spans="1:23" x14ac:dyDescent="0.2">
      <c r="A303"/>
      <c r="B303"/>
      <c r="C303"/>
      <c r="D303"/>
      <c r="E303"/>
      <c r="F303"/>
      <c r="G303"/>
      <c r="H303"/>
      <c r="I303"/>
      <c r="J303"/>
      <c r="K303"/>
      <c r="L303"/>
      <c r="M303"/>
      <c r="N303"/>
      <c r="O303"/>
      <c r="P303"/>
      <c r="Q303"/>
      <c r="R303"/>
      <c r="S303"/>
      <c r="T303"/>
      <c r="U303"/>
      <c r="V303"/>
      <c r="W303"/>
    </row>
    <row r="304" spans="1:23" x14ac:dyDescent="0.2">
      <c r="A304"/>
      <c r="B304"/>
      <c r="C304"/>
      <c r="D304"/>
      <c r="E304"/>
      <c r="F304"/>
      <c r="G304"/>
      <c r="H304"/>
      <c r="I304"/>
      <c r="J304"/>
      <c r="K304"/>
      <c r="L304"/>
      <c r="M304"/>
      <c r="N304"/>
      <c r="O304"/>
      <c r="P304"/>
      <c r="Q304"/>
      <c r="R304"/>
      <c r="S304"/>
      <c r="T304"/>
      <c r="U304"/>
      <c r="V304"/>
      <c r="W304"/>
    </row>
    <row r="305" spans="1:23" x14ac:dyDescent="0.2">
      <c r="A305"/>
      <c r="B305"/>
      <c r="C305"/>
      <c r="D305"/>
      <c r="E305"/>
      <c r="F305"/>
      <c r="G305"/>
      <c r="H305"/>
      <c r="I305"/>
      <c r="J305"/>
      <c r="K305"/>
      <c r="L305"/>
      <c r="M305"/>
      <c r="N305"/>
      <c r="O305"/>
      <c r="P305"/>
      <c r="Q305"/>
      <c r="R305"/>
      <c r="S305"/>
      <c r="T305"/>
      <c r="U305"/>
      <c r="V305"/>
      <c r="W305"/>
    </row>
    <row r="306" spans="1:23" x14ac:dyDescent="0.2">
      <c r="A306"/>
      <c r="B306"/>
      <c r="C306"/>
      <c r="D306"/>
      <c r="E306"/>
      <c r="F306"/>
      <c r="G306"/>
      <c r="H306"/>
      <c r="I306"/>
      <c r="J306"/>
      <c r="K306"/>
      <c r="L306"/>
      <c r="M306"/>
      <c r="N306"/>
      <c r="O306"/>
      <c r="P306"/>
      <c r="Q306"/>
      <c r="R306"/>
      <c r="S306"/>
      <c r="T306"/>
      <c r="U306"/>
      <c r="V306"/>
      <c r="W306"/>
    </row>
    <row r="307" spans="1:23" x14ac:dyDescent="0.2">
      <c r="A307"/>
      <c r="B307"/>
      <c r="C307"/>
      <c r="D307"/>
      <c r="E307"/>
      <c r="F307"/>
      <c r="G307"/>
      <c r="H307"/>
      <c r="I307"/>
      <c r="J307"/>
      <c r="K307"/>
      <c r="L307"/>
      <c r="M307"/>
      <c r="N307"/>
      <c r="O307"/>
      <c r="P307"/>
      <c r="Q307"/>
      <c r="R307"/>
      <c r="S307"/>
      <c r="T307"/>
      <c r="U307"/>
      <c r="V307"/>
      <c r="W307"/>
    </row>
    <row r="308" spans="1:23" x14ac:dyDescent="0.2">
      <c r="A308"/>
      <c r="B308"/>
      <c r="C308"/>
      <c r="D308"/>
      <c r="E308"/>
      <c r="F308"/>
      <c r="G308"/>
      <c r="H308"/>
      <c r="I308"/>
      <c r="J308"/>
      <c r="K308"/>
      <c r="L308"/>
      <c r="M308"/>
      <c r="N308"/>
      <c r="O308"/>
      <c r="P308"/>
      <c r="Q308"/>
      <c r="R308"/>
      <c r="S308"/>
      <c r="T308"/>
      <c r="U308"/>
      <c r="V308"/>
      <c r="W308"/>
    </row>
    <row r="309" spans="1:23" x14ac:dyDescent="0.2">
      <c r="A309"/>
      <c r="B309"/>
      <c r="C309"/>
      <c r="D309"/>
      <c r="E309"/>
      <c r="F309"/>
      <c r="G309"/>
      <c r="H309"/>
      <c r="I309"/>
      <c r="J309"/>
      <c r="K309"/>
      <c r="L309"/>
      <c r="M309"/>
      <c r="N309"/>
      <c r="O309"/>
      <c r="P309"/>
      <c r="Q309"/>
      <c r="R309"/>
      <c r="S309"/>
      <c r="T309"/>
      <c r="U309"/>
      <c r="V309"/>
      <c r="W309"/>
    </row>
  </sheetData>
  <sheetProtection algorithmName="SHA-512" hashValue="BF59v+1ACJ1fI1l3IJMV1halnUzDDVW8QWJ+8UnRNiOBIi0phrEAMHuqB26g+58qTIguPq091wilmw62QWkJeg==" saltValue="yfiaC+9tM40nqmgEHqpYhg==" spinCount="100000" sheet="1" objects="1" scenarios="1"/>
  <mergeCells count="5">
    <mergeCell ref="B124:E124"/>
    <mergeCell ref="B98:E98"/>
    <mergeCell ref="B111:E111"/>
    <mergeCell ref="C42:D42"/>
    <mergeCell ref="C66:D66"/>
  </mergeCells>
  <hyperlinks>
    <hyperlink ref="H167" r:id="rId1"/>
  </hyperlinks>
  <printOptions gridLines="1"/>
  <pageMargins left="0.70866141732283472" right="0.70866141732283472" top="0.74803149606299213" bottom="0.74803149606299213" header="0.31496062992125984" footer="0.31496062992125984"/>
  <pageSetup paperSize="9" scale="43" orientation="landscape" r:id="rId2"/>
  <headerFooter>
    <oddHeader>&amp;L&amp;"Arial,Vet"&amp;F&amp;R&amp;"Arial,Vet"&amp;A</oddHeader>
    <oddFooter>&amp;L&amp;"Arial,Vet"keizer / goedhart&amp;C&amp;"Arial,Vet"pagina &amp;P&amp;R&amp;"Arial,Vet"&amp;D</oddFooter>
  </headerFooter>
  <rowBreaks count="1" manualBreakCount="1">
    <brk id="86" min="1" max="12" man="1"/>
  </rowBreaks>
  <colBreaks count="1" manualBreakCount="1">
    <brk id="1" max="1048575" man="1"/>
  </colBreaks>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81"/>
  <sheetViews>
    <sheetView zoomScale="80" zoomScaleNormal="80" workbookViewId="0">
      <selection activeCell="B2" sqref="B2"/>
    </sheetView>
  </sheetViews>
  <sheetFormatPr defaultRowHeight="12.75" x14ac:dyDescent="0.2"/>
  <cols>
    <col min="1" max="1" width="4.140625" customWidth="1"/>
    <col min="2" max="2" width="18" customWidth="1"/>
    <col min="3" max="3" width="13.5703125" customWidth="1"/>
  </cols>
  <sheetData>
    <row r="1" spans="1:23" x14ac:dyDescent="0.2">
      <c r="A1" s="425"/>
      <c r="B1" s="425"/>
      <c r="C1" s="425"/>
      <c r="D1" s="425"/>
      <c r="E1" s="425"/>
      <c r="F1" s="425"/>
      <c r="G1" s="425"/>
      <c r="H1" s="425"/>
      <c r="I1" s="425"/>
      <c r="J1" s="425"/>
      <c r="K1" s="425"/>
      <c r="L1" s="425"/>
      <c r="M1" s="425"/>
      <c r="N1" s="425"/>
      <c r="O1" s="425"/>
      <c r="P1" s="425"/>
      <c r="Q1" s="425"/>
      <c r="R1" s="425"/>
      <c r="S1" s="425"/>
      <c r="T1" s="425"/>
      <c r="U1" s="425"/>
      <c r="V1" s="425"/>
      <c r="W1" s="425"/>
    </row>
    <row r="2" spans="1:23" x14ac:dyDescent="0.2">
      <c r="A2" s="425"/>
      <c r="B2" s="1356" t="s">
        <v>107</v>
      </c>
      <c r="C2" s="1357">
        <v>42370</v>
      </c>
      <c r="D2" s="1358"/>
      <c r="E2" s="1359"/>
      <c r="F2" s="1360"/>
      <c r="G2" s="1360"/>
      <c r="H2" s="1360"/>
      <c r="I2" s="1360"/>
      <c r="J2" s="1360"/>
      <c r="K2" s="1360"/>
      <c r="L2" s="1360"/>
      <c r="M2" s="1360"/>
      <c r="N2" s="1360"/>
      <c r="O2" s="1360"/>
      <c r="P2" s="1360"/>
      <c r="Q2" s="1360"/>
      <c r="R2" s="1360"/>
      <c r="S2" s="1360"/>
      <c r="T2" s="1360"/>
      <c r="U2" s="1360"/>
      <c r="V2" s="1360"/>
      <c r="W2" s="1361"/>
    </row>
    <row r="3" spans="1:23" x14ac:dyDescent="0.2">
      <c r="A3" s="425"/>
      <c r="B3" s="1364" t="s">
        <v>108</v>
      </c>
      <c r="C3" s="70">
        <v>1</v>
      </c>
      <c r="D3" s="70">
        <v>2</v>
      </c>
      <c r="E3" s="70">
        <v>3</v>
      </c>
      <c r="F3" s="70">
        <v>4</v>
      </c>
      <c r="G3" s="70">
        <v>5</v>
      </c>
      <c r="H3" s="70">
        <v>6</v>
      </c>
      <c r="I3" s="70">
        <v>7</v>
      </c>
      <c r="J3" s="70">
        <v>8</v>
      </c>
      <c r="K3" s="70">
        <v>9</v>
      </c>
      <c r="L3" s="70">
        <v>10</v>
      </c>
      <c r="M3" s="70">
        <v>11</v>
      </c>
      <c r="N3" s="70">
        <v>12</v>
      </c>
      <c r="O3" s="70">
        <v>13</v>
      </c>
      <c r="P3" s="70">
        <v>14</v>
      </c>
      <c r="Q3" s="70">
        <v>15</v>
      </c>
      <c r="R3" s="70">
        <v>16</v>
      </c>
      <c r="S3" s="70">
        <v>17</v>
      </c>
      <c r="T3" s="70">
        <v>18</v>
      </c>
      <c r="U3" s="70">
        <v>19</v>
      </c>
      <c r="V3" s="70">
        <v>20</v>
      </c>
      <c r="W3" s="1365" t="s">
        <v>109</v>
      </c>
    </row>
    <row r="4" spans="1:23" x14ac:dyDescent="0.2">
      <c r="A4" s="425"/>
      <c r="B4" s="1366" t="s">
        <v>111</v>
      </c>
      <c r="C4" s="511">
        <v>2537</v>
      </c>
      <c r="D4" s="511">
        <v>2651</v>
      </c>
      <c r="E4" s="511">
        <v>2777</v>
      </c>
      <c r="F4" s="511">
        <v>2916</v>
      </c>
      <c r="G4" s="511">
        <v>3033</v>
      </c>
      <c r="H4" s="511">
        <v>3154</v>
      </c>
      <c r="I4" s="511">
        <v>3268</v>
      </c>
      <c r="J4" s="511">
        <v>3381</v>
      </c>
      <c r="K4" s="511">
        <v>3503</v>
      </c>
      <c r="L4" s="511">
        <v>3616</v>
      </c>
      <c r="M4" s="511">
        <v>3725</v>
      </c>
      <c r="N4" s="511">
        <v>3837</v>
      </c>
      <c r="O4" s="511">
        <v>4026</v>
      </c>
      <c r="P4" s="511"/>
      <c r="Q4" s="511"/>
      <c r="R4" s="511"/>
      <c r="S4" s="511"/>
      <c r="T4" s="511"/>
      <c r="U4" s="511"/>
      <c r="V4" s="511"/>
      <c r="W4" s="1367">
        <f t="shared" ref="W4:W45" si="0">COUNTA(C4:V4)</f>
        <v>13</v>
      </c>
    </row>
    <row r="5" spans="1:23" x14ac:dyDescent="0.2">
      <c r="A5" s="425"/>
      <c r="B5" s="1366" t="s">
        <v>112</v>
      </c>
      <c r="C5" s="511">
        <v>2591</v>
      </c>
      <c r="D5" s="511">
        <v>2719</v>
      </c>
      <c r="E5" s="511">
        <v>2853</v>
      </c>
      <c r="F5" s="511">
        <v>2975</v>
      </c>
      <c r="G5" s="511">
        <v>3094</v>
      </c>
      <c r="H5" s="511">
        <v>3209</v>
      </c>
      <c r="I5" s="511">
        <v>3322</v>
      </c>
      <c r="J5" s="511">
        <v>3446</v>
      </c>
      <c r="K5" s="511">
        <v>3556</v>
      </c>
      <c r="L5" s="511">
        <v>3668</v>
      </c>
      <c r="M5" s="511">
        <v>3780</v>
      </c>
      <c r="N5" s="511">
        <v>3902</v>
      </c>
      <c r="O5" s="511">
        <v>4026</v>
      </c>
      <c r="P5" s="511">
        <v>4145</v>
      </c>
      <c r="Q5" s="511">
        <v>4261</v>
      </c>
      <c r="R5" s="511">
        <v>4375</v>
      </c>
      <c r="S5" s="511">
        <v>4488</v>
      </c>
      <c r="T5" s="511">
        <v>4546</v>
      </c>
      <c r="U5" s="511"/>
      <c r="V5" s="511"/>
      <c r="W5" s="1367">
        <f t="shared" si="0"/>
        <v>18</v>
      </c>
    </row>
    <row r="6" spans="1:23" x14ac:dyDescent="0.2">
      <c r="A6" s="425"/>
      <c r="B6" s="1366" t="s">
        <v>113</v>
      </c>
      <c r="C6" s="511">
        <v>2719</v>
      </c>
      <c r="D6" s="511">
        <v>2853</v>
      </c>
      <c r="E6" s="511">
        <v>3094</v>
      </c>
      <c r="F6" s="511">
        <v>3322</v>
      </c>
      <c r="G6" s="511">
        <v>3446</v>
      </c>
      <c r="H6" s="511">
        <v>3556</v>
      </c>
      <c r="I6" s="511">
        <v>3668</v>
      </c>
      <c r="J6" s="511">
        <v>3780</v>
      </c>
      <c r="K6" s="511">
        <v>3902</v>
      </c>
      <c r="L6" s="511">
        <v>4026</v>
      </c>
      <c r="M6" s="511">
        <v>4145</v>
      </c>
      <c r="N6" s="511">
        <v>4261</v>
      </c>
      <c r="O6" s="511">
        <v>4375</v>
      </c>
      <c r="P6" s="511">
        <v>4488</v>
      </c>
      <c r="Q6" s="511">
        <v>4607</v>
      </c>
      <c r="R6" s="511">
        <v>4723</v>
      </c>
      <c r="S6" s="511">
        <v>4834</v>
      </c>
      <c r="T6" s="511">
        <v>4951</v>
      </c>
      <c r="U6" s="511">
        <v>5097</v>
      </c>
      <c r="V6" s="511">
        <v>5168</v>
      </c>
      <c r="W6" s="1367">
        <f t="shared" si="0"/>
        <v>20</v>
      </c>
    </row>
    <row r="7" spans="1:23" x14ac:dyDescent="0.2">
      <c r="A7" s="425"/>
      <c r="B7" s="1366" t="s">
        <v>114</v>
      </c>
      <c r="C7" s="511">
        <v>2853</v>
      </c>
      <c r="D7" s="511">
        <v>3094</v>
      </c>
      <c r="E7" s="511">
        <v>3322</v>
      </c>
      <c r="F7" s="511">
        <v>3556</v>
      </c>
      <c r="G7" s="511">
        <v>3780</v>
      </c>
      <c r="H7" s="511">
        <v>4026</v>
      </c>
      <c r="I7" s="511">
        <v>4145</v>
      </c>
      <c r="J7" s="511">
        <v>4261</v>
      </c>
      <c r="K7" s="511">
        <v>4375</v>
      </c>
      <c r="L7" s="511">
        <v>4488</v>
      </c>
      <c r="M7" s="511">
        <v>4607</v>
      </c>
      <c r="N7" s="511">
        <v>4723</v>
      </c>
      <c r="O7" s="511">
        <v>4834</v>
      </c>
      <c r="P7" s="511">
        <v>4951</v>
      </c>
      <c r="Q7" s="511">
        <v>5097</v>
      </c>
      <c r="R7" s="511">
        <v>5240</v>
      </c>
      <c r="S7" s="511">
        <v>5386</v>
      </c>
      <c r="T7" s="511">
        <v>5438</v>
      </c>
      <c r="U7" s="511">
        <v>5601</v>
      </c>
      <c r="V7" s="511"/>
      <c r="W7" s="1367">
        <f t="shared" si="0"/>
        <v>19</v>
      </c>
    </row>
    <row r="8" spans="1:23" x14ac:dyDescent="0.2">
      <c r="A8" s="425"/>
      <c r="B8" s="1366" t="s">
        <v>115</v>
      </c>
      <c r="C8" s="511">
        <v>2771</v>
      </c>
      <c r="D8" s="511">
        <v>2879</v>
      </c>
      <c r="E8" s="511">
        <v>2990</v>
      </c>
      <c r="F8" s="511">
        <v>3097</v>
      </c>
      <c r="G8" s="511">
        <v>3206</v>
      </c>
      <c r="H8" s="511">
        <v>3316</v>
      </c>
      <c r="I8" s="511">
        <v>3425</v>
      </c>
      <c r="J8" s="511">
        <v>3534</v>
      </c>
      <c r="K8" s="511">
        <v>3642</v>
      </c>
      <c r="L8" s="511">
        <v>3751</v>
      </c>
      <c r="M8" s="511">
        <v>3862</v>
      </c>
      <c r="N8" s="511">
        <v>3970</v>
      </c>
      <c r="O8" s="511">
        <v>4081</v>
      </c>
      <c r="P8" s="511"/>
      <c r="Q8" s="511"/>
      <c r="R8" s="511"/>
      <c r="S8" s="511"/>
      <c r="T8" s="511"/>
      <c r="U8" s="1268"/>
      <c r="V8" s="1268"/>
      <c r="W8" s="1367">
        <f t="shared" si="0"/>
        <v>13</v>
      </c>
    </row>
    <row r="9" spans="1:23" x14ac:dyDescent="0.2">
      <c r="A9" s="425"/>
      <c r="B9" s="1366" t="s">
        <v>116</v>
      </c>
      <c r="C9" s="511">
        <v>2879</v>
      </c>
      <c r="D9" s="511">
        <v>3097</v>
      </c>
      <c r="E9" s="511">
        <v>3316</v>
      </c>
      <c r="F9" s="511">
        <v>3425</v>
      </c>
      <c r="G9" s="511">
        <v>3534</v>
      </c>
      <c r="H9" s="511">
        <v>3642</v>
      </c>
      <c r="I9" s="511">
        <v>3751</v>
      </c>
      <c r="J9" s="511">
        <v>3862</v>
      </c>
      <c r="K9" s="511">
        <v>3970</v>
      </c>
      <c r="L9" s="511">
        <v>4081</v>
      </c>
      <c r="M9" s="511">
        <v>4191</v>
      </c>
      <c r="N9" s="511">
        <v>4298</v>
      </c>
      <c r="O9" s="511">
        <v>4408</v>
      </c>
      <c r="P9" s="511">
        <v>4515</v>
      </c>
      <c r="Q9" s="511">
        <v>4627</v>
      </c>
      <c r="R9" s="511"/>
      <c r="S9" s="511"/>
      <c r="T9" s="511"/>
      <c r="U9" s="1268"/>
      <c r="V9" s="1268"/>
      <c r="W9" s="1367">
        <f t="shared" si="0"/>
        <v>15</v>
      </c>
    </row>
    <row r="10" spans="1:23" x14ac:dyDescent="0.2">
      <c r="A10" s="425"/>
      <c r="B10" s="1366" t="s">
        <v>117</v>
      </c>
      <c r="C10" s="511">
        <v>2879</v>
      </c>
      <c r="D10" s="511">
        <v>3097</v>
      </c>
      <c r="E10" s="511">
        <v>3316</v>
      </c>
      <c r="F10" s="511">
        <v>3425</v>
      </c>
      <c r="G10" s="511">
        <v>3534</v>
      </c>
      <c r="H10" s="511">
        <v>3642</v>
      </c>
      <c r="I10" s="511">
        <v>3751</v>
      </c>
      <c r="J10" s="511">
        <v>3862</v>
      </c>
      <c r="K10" s="511">
        <v>3970</v>
      </c>
      <c r="L10" s="511">
        <v>4081</v>
      </c>
      <c r="M10" s="511">
        <v>4191</v>
      </c>
      <c r="N10" s="511">
        <v>4298</v>
      </c>
      <c r="O10" s="511">
        <v>4408</v>
      </c>
      <c r="P10" s="511">
        <v>4515</v>
      </c>
      <c r="Q10" s="511">
        <v>4627</v>
      </c>
      <c r="R10" s="511">
        <v>4735</v>
      </c>
      <c r="S10" s="511">
        <v>4845</v>
      </c>
      <c r="T10" s="511"/>
      <c r="U10" s="1268"/>
      <c r="V10" s="1268"/>
      <c r="W10" s="1367">
        <f t="shared" si="0"/>
        <v>17</v>
      </c>
    </row>
    <row r="11" spans="1:23" x14ac:dyDescent="0.2">
      <c r="A11" s="425"/>
      <c r="B11" s="1366" t="s">
        <v>118</v>
      </c>
      <c r="C11" s="511">
        <v>2990</v>
      </c>
      <c r="D11" s="511">
        <v>3316</v>
      </c>
      <c r="E11" s="511">
        <v>3534</v>
      </c>
      <c r="F11" s="511">
        <v>3751</v>
      </c>
      <c r="G11" s="511">
        <v>3970</v>
      </c>
      <c r="H11" s="511">
        <v>4081</v>
      </c>
      <c r="I11" s="511">
        <v>4191</v>
      </c>
      <c r="J11" s="511">
        <v>4298</v>
      </c>
      <c r="K11" s="511">
        <v>4408</v>
      </c>
      <c r="L11" s="511">
        <v>4515</v>
      </c>
      <c r="M11" s="511">
        <v>4627</v>
      </c>
      <c r="N11" s="511">
        <v>4735</v>
      </c>
      <c r="O11" s="511">
        <v>4845</v>
      </c>
      <c r="P11" s="511">
        <v>4952</v>
      </c>
      <c r="Q11" s="511">
        <v>5062</v>
      </c>
      <c r="R11" s="511">
        <v>5172</v>
      </c>
      <c r="S11" s="511"/>
      <c r="T11" s="511"/>
      <c r="U11" s="1268"/>
      <c r="V11" s="1268"/>
      <c r="W11" s="1367">
        <f t="shared" si="0"/>
        <v>16</v>
      </c>
    </row>
    <row r="12" spans="1:23" x14ac:dyDescent="0.2">
      <c r="A12" s="425"/>
      <c r="B12" s="1366" t="s">
        <v>119</v>
      </c>
      <c r="C12" s="511">
        <v>2990</v>
      </c>
      <c r="D12" s="511">
        <v>3316</v>
      </c>
      <c r="E12" s="511">
        <v>3534</v>
      </c>
      <c r="F12" s="511">
        <v>3751</v>
      </c>
      <c r="G12" s="511">
        <v>3970</v>
      </c>
      <c r="H12" s="511">
        <v>4081</v>
      </c>
      <c r="I12" s="511">
        <v>4191</v>
      </c>
      <c r="J12" s="511">
        <v>4298</v>
      </c>
      <c r="K12" s="511">
        <v>4408</v>
      </c>
      <c r="L12" s="511">
        <v>4515</v>
      </c>
      <c r="M12" s="511">
        <v>4627</v>
      </c>
      <c r="N12" s="511">
        <v>4735</v>
      </c>
      <c r="O12" s="511">
        <v>4845</v>
      </c>
      <c r="P12" s="511">
        <v>4952</v>
      </c>
      <c r="Q12" s="511">
        <v>5062</v>
      </c>
      <c r="R12" s="511">
        <v>5172</v>
      </c>
      <c r="S12" s="511">
        <v>5281</v>
      </c>
      <c r="T12" s="511">
        <v>5389</v>
      </c>
      <c r="U12" s="1268"/>
      <c r="V12" s="1268"/>
      <c r="W12" s="1367">
        <f t="shared" si="0"/>
        <v>18</v>
      </c>
    </row>
    <row r="13" spans="1:23" x14ac:dyDescent="0.2">
      <c r="A13" s="425"/>
      <c r="B13" s="1366" t="s">
        <v>120</v>
      </c>
      <c r="C13" s="511">
        <v>3035</v>
      </c>
      <c r="D13" s="511">
        <v>3262</v>
      </c>
      <c r="E13" s="511">
        <v>3494</v>
      </c>
      <c r="F13" s="511">
        <v>3716</v>
      </c>
      <c r="G13" s="511">
        <v>3962</v>
      </c>
      <c r="H13" s="511">
        <v>4081</v>
      </c>
      <c r="I13" s="511">
        <v>4195</v>
      </c>
      <c r="J13" s="511">
        <v>4311</v>
      </c>
      <c r="K13" s="511">
        <v>4421</v>
      </c>
      <c r="L13" s="511">
        <v>4540</v>
      </c>
      <c r="M13" s="511">
        <v>4655</v>
      </c>
      <c r="N13" s="511">
        <v>4767</v>
      </c>
      <c r="O13" s="511">
        <v>4882</v>
      </c>
      <c r="P13" s="511">
        <v>5027</v>
      </c>
      <c r="Q13" s="511">
        <v>5171</v>
      </c>
      <c r="R13" s="511">
        <v>5315</v>
      </c>
      <c r="S13" s="511">
        <v>5459</v>
      </c>
      <c r="T13" s="511">
        <v>5529</v>
      </c>
      <c r="U13" s="1268"/>
      <c r="V13" s="1268"/>
      <c r="W13" s="1367">
        <f t="shared" si="0"/>
        <v>18</v>
      </c>
    </row>
    <row r="14" spans="1:23" x14ac:dyDescent="0.2">
      <c r="A14" s="425"/>
      <c r="B14" s="1366" t="s">
        <v>121</v>
      </c>
      <c r="C14" s="511">
        <v>3149</v>
      </c>
      <c r="D14" s="511">
        <v>3384</v>
      </c>
      <c r="E14" s="511">
        <v>3606</v>
      </c>
      <c r="F14" s="511">
        <v>3838</v>
      </c>
      <c r="G14" s="511">
        <v>4081</v>
      </c>
      <c r="H14" s="511">
        <v>4311</v>
      </c>
      <c r="I14" s="511">
        <v>4540</v>
      </c>
      <c r="J14" s="511">
        <v>4655</v>
      </c>
      <c r="K14" s="511">
        <v>4767</v>
      </c>
      <c r="L14" s="511">
        <v>4882</v>
      </c>
      <c r="M14" s="511">
        <v>5027</v>
      </c>
      <c r="N14" s="511">
        <v>5171</v>
      </c>
      <c r="O14" s="511">
        <v>5315</v>
      </c>
      <c r="P14" s="511">
        <v>5459</v>
      </c>
      <c r="Q14" s="511">
        <v>5605</v>
      </c>
      <c r="R14" s="511">
        <v>5758</v>
      </c>
      <c r="S14" s="511">
        <v>5915</v>
      </c>
      <c r="T14" s="511">
        <v>6076</v>
      </c>
      <c r="U14" s="1268"/>
      <c r="V14" s="1268"/>
      <c r="W14" s="1367">
        <f t="shared" si="0"/>
        <v>18</v>
      </c>
    </row>
    <row r="15" spans="1:23" x14ac:dyDescent="0.2">
      <c r="A15" s="425"/>
      <c r="B15" s="1368" t="s">
        <v>122</v>
      </c>
      <c r="C15" s="1268">
        <v>1578</v>
      </c>
      <c r="D15" s="1268">
        <v>1578</v>
      </c>
      <c r="E15" s="1268">
        <v>1636</v>
      </c>
      <c r="F15" s="1268">
        <v>1666</v>
      </c>
      <c r="G15" s="1268">
        <v>1700</v>
      </c>
      <c r="H15" s="1268">
        <v>1735</v>
      </c>
      <c r="I15" s="1268">
        <v>1780</v>
      </c>
      <c r="J15" s="1268"/>
      <c r="K15" s="1286"/>
      <c r="L15" s="1286"/>
      <c r="M15" s="1286"/>
      <c r="N15" s="1286"/>
      <c r="O15" s="1286"/>
      <c r="P15" s="1286"/>
      <c r="Q15" s="1286"/>
      <c r="R15" s="1286"/>
      <c r="S15" s="1286"/>
      <c r="T15" s="1286"/>
      <c r="U15" s="1286"/>
      <c r="V15" s="1268"/>
      <c r="W15" s="1367">
        <f t="shared" si="0"/>
        <v>7</v>
      </c>
    </row>
    <row r="16" spans="1:23" x14ac:dyDescent="0.2">
      <c r="A16" s="425"/>
      <c r="B16" s="1362" t="s">
        <v>123</v>
      </c>
      <c r="C16" s="1268">
        <v>1578</v>
      </c>
      <c r="D16" s="1268">
        <v>1604</v>
      </c>
      <c r="E16" s="1268">
        <v>1666</v>
      </c>
      <c r="F16" s="1268">
        <v>1735</v>
      </c>
      <c r="G16" s="1268">
        <v>1780</v>
      </c>
      <c r="H16" s="1268">
        <v>1833</v>
      </c>
      <c r="I16" s="1268">
        <v>1896</v>
      </c>
      <c r="J16" s="1268">
        <v>1957</v>
      </c>
      <c r="K16" s="1286"/>
      <c r="L16" s="1286"/>
      <c r="M16" s="1286"/>
      <c r="N16" s="1286"/>
      <c r="O16" s="1286"/>
      <c r="P16" s="1286"/>
      <c r="Q16" s="1286"/>
      <c r="R16" s="1286"/>
      <c r="S16" s="1286"/>
      <c r="T16" s="1286"/>
      <c r="U16" s="1286"/>
      <c r="V16" s="1268"/>
      <c r="W16" s="1367">
        <f t="shared" si="0"/>
        <v>8</v>
      </c>
    </row>
    <row r="17" spans="1:23" x14ac:dyDescent="0.2">
      <c r="A17" s="425"/>
      <c r="B17" s="1362" t="s">
        <v>124</v>
      </c>
      <c r="C17" s="1268">
        <v>1578</v>
      </c>
      <c r="D17" s="1268">
        <v>1666</v>
      </c>
      <c r="E17" s="1268">
        <v>1735</v>
      </c>
      <c r="F17" s="1268">
        <v>1833</v>
      </c>
      <c r="G17" s="1268">
        <v>1896</v>
      </c>
      <c r="H17" s="1268">
        <v>1957</v>
      </c>
      <c r="I17" s="1268">
        <v>2017</v>
      </c>
      <c r="J17" s="1268"/>
      <c r="K17" s="1286"/>
      <c r="L17" s="1286"/>
      <c r="M17" s="1286"/>
      <c r="N17" s="1286"/>
      <c r="O17" s="1286"/>
      <c r="P17" s="1286"/>
      <c r="Q17" s="1286"/>
      <c r="R17" s="1286"/>
      <c r="S17" s="1286"/>
      <c r="T17" s="1286"/>
      <c r="U17" s="1286"/>
      <c r="V17" s="1268"/>
      <c r="W17" s="1367">
        <f t="shared" si="0"/>
        <v>7</v>
      </c>
    </row>
    <row r="18" spans="1:23" x14ac:dyDescent="0.2">
      <c r="A18" s="425"/>
      <c r="B18" s="1366" t="s">
        <v>592</v>
      </c>
      <c r="C18" s="511">
        <v>2436</v>
      </c>
      <c r="D18" s="511">
        <v>2485</v>
      </c>
      <c r="E18" s="511">
        <v>2539</v>
      </c>
      <c r="F18" s="511">
        <v>2593</v>
      </c>
      <c r="G18" s="511">
        <v>2647</v>
      </c>
      <c r="H18" s="511">
        <v>2710</v>
      </c>
      <c r="I18" s="511">
        <v>2776</v>
      </c>
      <c r="J18" s="511">
        <v>2847</v>
      </c>
      <c r="K18" s="511">
        <v>2927</v>
      </c>
      <c r="L18" s="511">
        <v>3009</v>
      </c>
      <c r="M18" s="511">
        <v>3099</v>
      </c>
      <c r="N18" s="511">
        <v>3194</v>
      </c>
      <c r="O18" s="511">
        <v>3296</v>
      </c>
      <c r="P18" s="511">
        <v>3401</v>
      </c>
      <c r="Q18" s="511">
        <v>3482</v>
      </c>
      <c r="R18" s="1286"/>
      <c r="S18" s="1286"/>
      <c r="T18" s="1286"/>
      <c r="U18" s="1286"/>
      <c r="V18" s="1268"/>
      <c r="W18" s="1367">
        <f t="shared" si="0"/>
        <v>15</v>
      </c>
    </row>
    <row r="19" spans="1:23" x14ac:dyDescent="0.2">
      <c r="A19" s="425"/>
      <c r="B19" s="1366" t="s">
        <v>593</v>
      </c>
      <c r="C19" s="511">
        <v>2525</v>
      </c>
      <c r="D19" s="511">
        <v>2586</v>
      </c>
      <c r="E19" s="511">
        <v>2655</v>
      </c>
      <c r="F19" s="511">
        <v>2722</v>
      </c>
      <c r="G19" s="511">
        <v>2789</v>
      </c>
      <c r="H19" s="511">
        <v>2865</v>
      </c>
      <c r="I19" s="511">
        <v>2947</v>
      </c>
      <c r="J19" s="511">
        <v>3037</v>
      </c>
      <c r="K19" s="511">
        <v>3141</v>
      </c>
      <c r="L19" s="511">
        <v>3246</v>
      </c>
      <c r="M19" s="511">
        <v>3360</v>
      </c>
      <c r="N19" s="511">
        <v>3477</v>
      </c>
      <c r="O19" s="511">
        <v>3599</v>
      </c>
      <c r="P19" s="511">
        <v>3727</v>
      </c>
      <c r="Q19" s="511">
        <v>3826</v>
      </c>
      <c r="R19" s="1286"/>
      <c r="S19" s="1286"/>
      <c r="T19" s="1286"/>
      <c r="U19" s="1286"/>
      <c r="V19" s="1268"/>
      <c r="W19" s="1367">
        <f t="shared" si="0"/>
        <v>15</v>
      </c>
    </row>
    <row r="20" spans="1:23" x14ac:dyDescent="0.2">
      <c r="A20" s="425"/>
      <c r="B20" s="1366" t="s">
        <v>594</v>
      </c>
      <c r="C20" s="511">
        <v>2539</v>
      </c>
      <c r="D20" s="511">
        <v>2662</v>
      </c>
      <c r="E20" s="511">
        <v>2788</v>
      </c>
      <c r="F20" s="511">
        <v>2915</v>
      </c>
      <c r="G20" s="511">
        <v>3041</v>
      </c>
      <c r="H20" s="511">
        <v>3171</v>
      </c>
      <c r="I20" s="511">
        <v>3304</v>
      </c>
      <c r="J20" s="511">
        <v>3440</v>
      </c>
      <c r="K20" s="511">
        <v>3582</v>
      </c>
      <c r="L20" s="511">
        <v>3728</v>
      </c>
      <c r="M20" s="511">
        <v>3874</v>
      </c>
      <c r="N20" s="511">
        <v>4027</v>
      </c>
      <c r="O20" s="511">
        <v>4183</v>
      </c>
      <c r="P20" s="511">
        <v>4342</v>
      </c>
      <c r="Q20" s="511">
        <v>4464</v>
      </c>
      <c r="R20" s="1286"/>
      <c r="S20" s="1286"/>
      <c r="T20" s="1286"/>
      <c r="U20" s="1286"/>
      <c r="V20" s="1268"/>
      <c r="W20" s="1367">
        <f t="shared" si="0"/>
        <v>15</v>
      </c>
    </row>
    <row r="21" spans="1:23" x14ac:dyDescent="0.2">
      <c r="A21" s="425"/>
      <c r="B21" s="1366" t="s">
        <v>595</v>
      </c>
      <c r="C21" s="511">
        <v>2548</v>
      </c>
      <c r="D21" s="511">
        <v>2702</v>
      </c>
      <c r="E21" s="511">
        <v>2859</v>
      </c>
      <c r="F21" s="511">
        <v>3018</v>
      </c>
      <c r="G21" s="511">
        <v>3178</v>
      </c>
      <c r="H21" s="511">
        <v>3345</v>
      </c>
      <c r="I21" s="511">
        <v>3518</v>
      </c>
      <c r="J21" s="511">
        <v>3694</v>
      </c>
      <c r="K21" s="511">
        <v>3879</v>
      </c>
      <c r="L21" s="511">
        <v>4071</v>
      </c>
      <c r="M21" s="511">
        <v>4269</v>
      </c>
      <c r="N21" s="511">
        <v>4473</v>
      </c>
      <c r="O21" s="511">
        <v>4685</v>
      </c>
      <c r="P21" s="511">
        <v>4902</v>
      </c>
      <c r="Q21" s="511">
        <v>5079</v>
      </c>
      <c r="R21" s="1286"/>
      <c r="S21" s="1286"/>
      <c r="T21" s="1286"/>
      <c r="U21" s="1286"/>
      <c r="V21" s="1268"/>
      <c r="W21" s="1367">
        <f t="shared" si="0"/>
        <v>15</v>
      </c>
    </row>
    <row r="22" spans="1:23" x14ac:dyDescent="0.2">
      <c r="A22" s="425"/>
      <c r="B22" s="1366" t="s">
        <v>596</v>
      </c>
      <c r="C22" s="511">
        <v>3279</v>
      </c>
      <c r="D22" s="511">
        <v>3403</v>
      </c>
      <c r="E22" s="511">
        <v>3514</v>
      </c>
      <c r="F22" s="511">
        <v>3737</v>
      </c>
      <c r="G22" s="511">
        <v>3984</v>
      </c>
      <c r="H22" s="511">
        <v>4139</v>
      </c>
      <c r="I22" s="511">
        <v>4297</v>
      </c>
      <c r="J22" s="511">
        <v>4454</v>
      </c>
      <c r="K22" s="511">
        <v>4612</v>
      </c>
      <c r="L22" s="511">
        <v>4768</v>
      </c>
      <c r="M22" s="511">
        <v>4927</v>
      </c>
      <c r="N22" s="511">
        <v>5085</v>
      </c>
      <c r="O22" s="511">
        <v>5243</v>
      </c>
      <c r="P22" s="511">
        <v>5400</v>
      </c>
      <c r="Q22" s="511">
        <v>5507</v>
      </c>
      <c r="R22" s="1286"/>
      <c r="S22" s="1286"/>
      <c r="T22" s="1286"/>
      <c r="U22" s="1286"/>
      <c r="V22" s="1268"/>
      <c r="W22" s="1367">
        <f t="shared" si="0"/>
        <v>15</v>
      </c>
    </row>
    <row r="23" spans="1:23" x14ac:dyDescent="0.2">
      <c r="A23" s="425"/>
      <c r="B23" s="1362" t="s">
        <v>125</v>
      </c>
      <c r="C23" s="1268">
        <v>1218</v>
      </c>
      <c r="D23" s="1269"/>
      <c r="E23" s="1269"/>
      <c r="F23" s="1269"/>
      <c r="G23" s="1269"/>
      <c r="H23" s="1269"/>
      <c r="I23" s="1269"/>
      <c r="J23" s="1269"/>
      <c r="K23" s="1269"/>
      <c r="L23" s="1269"/>
      <c r="M23" s="1269"/>
      <c r="N23" s="1269"/>
      <c r="O23" s="1269"/>
      <c r="P23" s="1269"/>
      <c r="Q23" s="1269"/>
      <c r="R23" s="1286"/>
      <c r="S23" s="1287"/>
      <c r="T23" s="1287"/>
      <c r="U23" s="1287"/>
      <c r="V23" s="1269"/>
      <c r="W23" s="1367">
        <f t="shared" si="0"/>
        <v>1</v>
      </c>
    </row>
    <row r="24" spans="1:23" x14ac:dyDescent="0.2">
      <c r="A24" s="425"/>
      <c r="B24" s="1362" t="s">
        <v>126</v>
      </c>
      <c r="C24" s="1268">
        <v>1262.5</v>
      </c>
      <c r="D24" s="1269"/>
      <c r="E24" s="1269"/>
      <c r="F24" s="1269"/>
      <c r="G24" s="1269"/>
      <c r="H24" s="1269"/>
      <c r="I24" s="1269"/>
      <c r="J24" s="1269"/>
      <c r="K24" s="1269"/>
      <c r="L24" s="1269"/>
      <c r="M24" s="1269"/>
      <c r="N24" s="1269"/>
      <c r="O24" s="1269"/>
      <c r="P24" s="1269"/>
      <c r="Q24" s="1269"/>
      <c r="R24" s="1286"/>
      <c r="S24" s="1287"/>
      <c r="T24" s="1287"/>
      <c r="U24" s="1287"/>
      <c r="V24" s="1269"/>
      <c r="W24" s="1367">
        <f t="shared" si="0"/>
        <v>1</v>
      </c>
    </row>
    <row r="25" spans="1:23" x14ac:dyDescent="0.2">
      <c r="A25" s="425"/>
      <c r="B25" s="1362" t="s">
        <v>127</v>
      </c>
      <c r="C25" s="511">
        <v>2771</v>
      </c>
      <c r="D25" s="511">
        <v>2879</v>
      </c>
      <c r="E25" s="511">
        <v>2990</v>
      </c>
      <c r="F25" s="511">
        <v>3097</v>
      </c>
      <c r="G25" s="511">
        <v>3206</v>
      </c>
      <c r="H25" s="511">
        <v>3316</v>
      </c>
      <c r="I25" s="511">
        <v>3425</v>
      </c>
      <c r="J25" s="511">
        <v>3534</v>
      </c>
      <c r="K25" s="511">
        <v>3642</v>
      </c>
      <c r="L25" s="511">
        <v>3751</v>
      </c>
      <c r="M25" s="511">
        <v>3862</v>
      </c>
      <c r="N25" s="511"/>
      <c r="O25" s="511"/>
      <c r="P25" s="511"/>
      <c r="Q25" s="511"/>
      <c r="R25" s="1286"/>
      <c r="S25" s="1286"/>
      <c r="T25" s="1286"/>
      <c r="U25" s="1286"/>
      <c r="V25" s="1268"/>
      <c r="W25" s="1367">
        <f t="shared" si="0"/>
        <v>11</v>
      </c>
    </row>
    <row r="26" spans="1:23" x14ac:dyDescent="0.2">
      <c r="A26" s="425"/>
      <c r="B26" s="1362" t="s">
        <v>128</v>
      </c>
      <c r="C26" s="511">
        <v>2879</v>
      </c>
      <c r="D26" s="511">
        <v>3097</v>
      </c>
      <c r="E26" s="511">
        <v>3316</v>
      </c>
      <c r="F26" s="511">
        <v>3425</v>
      </c>
      <c r="G26" s="511">
        <v>3534</v>
      </c>
      <c r="H26" s="511">
        <v>3642</v>
      </c>
      <c r="I26" s="511">
        <v>3751</v>
      </c>
      <c r="J26" s="511">
        <v>3862</v>
      </c>
      <c r="K26" s="511">
        <v>3970</v>
      </c>
      <c r="L26" s="511">
        <v>4081</v>
      </c>
      <c r="M26" s="511"/>
      <c r="N26" s="511"/>
      <c r="O26" s="511"/>
      <c r="P26" s="511"/>
      <c r="Q26" s="511"/>
      <c r="R26" s="1286"/>
      <c r="S26" s="1286"/>
      <c r="T26" s="1286"/>
      <c r="U26" s="1286"/>
      <c r="V26" s="1268"/>
      <c r="W26" s="1367">
        <f t="shared" si="0"/>
        <v>10</v>
      </c>
    </row>
    <row r="27" spans="1:23" x14ac:dyDescent="0.2">
      <c r="A27" s="425"/>
      <c r="B27" s="1362" t="s">
        <v>129</v>
      </c>
      <c r="C27" s="511">
        <v>2879</v>
      </c>
      <c r="D27" s="511">
        <v>3097</v>
      </c>
      <c r="E27" s="511">
        <v>3316</v>
      </c>
      <c r="F27" s="511">
        <v>3424</v>
      </c>
      <c r="G27" s="511">
        <v>3534</v>
      </c>
      <c r="H27" s="511">
        <v>3641</v>
      </c>
      <c r="I27" s="511">
        <v>3751</v>
      </c>
      <c r="J27" s="511">
        <v>3862</v>
      </c>
      <c r="K27" s="511">
        <v>3970</v>
      </c>
      <c r="L27" s="511">
        <v>4081</v>
      </c>
      <c r="M27" s="511">
        <v>4191</v>
      </c>
      <c r="N27" s="511"/>
      <c r="O27" s="511"/>
      <c r="P27" s="511"/>
      <c r="Q27" s="511"/>
      <c r="R27" s="1286"/>
      <c r="S27" s="1286"/>
      <c r="T27" s="1286"/>
      <c r="U27" s="1286"/>
      <c r="V27" s="1268"/>
      <c r="W27" s="1367">
        <f t="shared" si="0"/>
        <v>11</v>
      </c>
    </row>
    <row r="28" spans="1:23" x14ac:dyDescent="0.2">
      <c r="A28" s="425"/>
      <c r="B28" s="1362" t="s">
        <v>130</v>
      </c>
      <c r="C28" s="511">
        <v>2990</v>
      </c>
      <c r="D28" s="511">
        <v>3316</v>
      </c>
      <c r="E28" s="511">
        <v>3534</v>
      </c>
      <c r="F28" s="511">
        <v>3751</v>
      </c>
      <c r="G28" s="511">
        <v>3970</v>
      </c>
      <c r="H28" s="511">
        <v>4081</v>
      </c>
      <c r="I28" s="511">
        <v>4191</v>
      </c>
      <c r="J28" s="511">
        <v>4298</v>
      </c>
      <c r="K28" s="511">
        <v>4408</v>
      </c>
      <c r="L28" s="511">
        <v>4515</v>
      </c>
      <c r="M28" s="511">
        <v>4627</v>
      </c>
      <c r="N28" s="511">
        <v>4735</v>
      </c>
      <c r="O28" s="511">
        <v>4845</v>
      </c>
      <c r="P28" s="511"/>
      <c r="Q28" s="511"/>
      <c r="R28" s="1286"/>
      <c r="S28" s="1286"/>
      <c r="T28" s="1286"/>
      <c r="U28" s="1286"/>
      <c r="V28" s="1268"/>
      <c r="W28" s="1367">
        <f t="shared" si="0"/>
        <v>13</v>
      </c>
    </row>
    <row r="29" spans="1:23" x14ac:dyDescent="0.2">
      <c r="A29" s="425"/>
      <c r="B29" s="1362" t="s">
        <v>131</v>
      </c>
      <c r="C29" s="1268">
        <v>2990</v>
      </c>
      <c r="D29" s="511">
        <v>3316</v>
      </c>
      <c r="E29" s="511">
        <v>3534</v>
      </c>
      <c r="F29" s="511">
        <v>3751</v>
      </c>
      <c r="G29" s="511">
        <v>3970</v>
      </c>
      <c r="H29" s="511">
        <v>4081</v>
      </c>
      <c r="I29" s="511">
        <v>4191</v>
      </c>
      <c r="J29" s="511">
        <v>4298</v>
      </c>
      <c r="K29" s="511">
        <v>4408</v>
      </c>
      <c r="L29" s="511">
        <v>4515</v>
      </c>
      <c r="M29" s="511">
        <v>4627</v>
      </c>
      <c r="N29" s="511">
        <v>4735</v>
      </c>
      <c r="O29" s="511">
        <v>4845</v>
      </c>
      <c r="P29" s="511">
        <v>4952</v>
      </c>
      <c r="Q29" s="511">
        <v>5062</v>
      </c>
      <c r="R29" s="1286"/>
      <c r="S29" s="1286"/>
      <c r="T29" s="1286"/>
      <c r="U29" s="1286"/>
      <c r="V29" s="1268"/>
      <c r="W29" s="1367">
        <f t="shared" si="0"/>
        <v>15</v>
      </c>
    </row>
    <row r="30" spans="1:23" x14ac:dyDescent="0.2">
      <c r="A30" s="425"/>
      <c r="B30" s="1362">
        <v>1</v>
      </c>
      <c r="C30" s="1268">
        <v>1578</v>
      </c>
      <c r="D30" s="1268">
        <v>1578</v>
      </c>
      <c r="E30" s="511">
        <v>1636</v>
      </c>
      <c r="F30" s="511">
        <v>1666</v>
      </c>
      <c r="G30" s="511">
        <v>1700</v>
      </c>
      <c r="H30" s="511">
        <v>1735</v>
      </c>
      <c r="I30" s="511">
        <v>1780</v>
      </c>
      <c r="J30" s="511"/>
      <c r="K30" s="511"/>
      <c r="L30" s="511"/>
      <c r="M30" s="511"/>
      <c r="N30" s="511"/>
      <c r="O30" s="511"/>
      <c r="P30" s="511"/>
      <c r="Q30" s="511"/>
      <c r="R30" s="511"/>
      <c r="S30" s="511"/>
      <c r="T30" s="511"/>
      <c r="U30" s="1286"/>
      <c r="V30" s="1268"/>
      <c r="W30" s="1367">
        <f t="shared" si="0"/>
        <v>7</v>
      </c>
    </row>
    <row r="31" spans="1:23" x14ac:dyDescent="0.2">
      <c r="A31" s="425"/>
      <c r="B31" s="1362">
        <v>2</v>
      </c>
      <c r="C31" s="1268">
        <v>1578</v>
      </c>
      <c r="D31" s="511">
        <v>1604</v>
      </c>
      <c r="E31" s="511">
        <v>1666</v>
      </c>
      <c r="F31" s="511">
        <v>1735</v>
      </c>
      <c r="G31" s="511">
        <v>1780</v>
      </c>
      <c r="H31" s="511">
        <v>1833</v>
      </c>
      <c r="I31" s="511">
        <v>1896</v>
      </c>
      <c r="J31" s="511">
        <v>1957</v>
      </c>
      <c r="K31" s="511"/>
      <c r="L31" s="511"/>
      <c r="M31" s="511"/>
      <c r="N31" s="511"/>
      <c r="O31" s="511"/>
      <c r="P31" s="511"/>
      <c r="Q31" s="511"/>
      <c r="R31" s="511"/>
      <c r="S31" s="511"/>
      <c r="T31" s="511"/>
      <c r="U31" s="1286"/>
      <c r="V31" s="1268"/>
      <c r="W31" s="1367">
        <f t="shared" si="0"/>
        <v>8</v>
      </c>
    </row>
    <row r="32" spans="1:23" x14ac:dyDescent="0.2">
      <c r="A32" s="425"/>
      <c r="B32" s="1362">
        <v>3</v>
      </c>
      <c r="C32" s="1268">
        <v>1578</v>
      </c>
      <c r="D32" s="511">
        <v>1666</v>
      </c>
      <c r="E32" s="511">
        <v>1735</v>
      </c>
      <c r="F32" s="511">
        <v>1833</v>
      </c>
      <c r="G32" s="511">
        <v>1896</v>
      </c>
      <c r="H32" s="511">
        <v>1957</v>
      </c>
      <c r="I32" s="511">
        <v>2017</v>
      </c>
      <c r="J32" s="511">
        <v>2074</v>
      </c>
      <c r="K32" s="511">
        <v>2131</v>
      </c>
      <c r="L32" s="511"/>
      <c r="M32" s="511"/>
      <c r="N32" s="511"/>
      <c r="O32" s="511"/>
      <c r="P32" s="511"/>
      <c r="Q32" s="511"/>
      <c r="R32" s="511"/>
      <c r="S32" s="511"/>
      <c r="T32" s="511"/>
      <c r="U32" s="1286"/>
      <c r="V32" s="1268"/>
      <c r="W32" s="1367">
        <f t="shared" si="0"/>
        <v>9</v>
      </c>
    </row>
    <row r="33" spans="1:23" x14ac:dyDescent="0.2">
      <c r="A33" s="425"/>
      <c r="B33" s="1362">
        <v>4</v>
      </c>
      <c r="C33" s="1268">
        <v>1578</v>
      </c>
      <c r="D33" s="511">
        <v>1636</v>
      </c>
      <c r="E33" s="511">
        <v>1700</v>
      </c>
      <c r="F33" s="511">
        <v>1780</v>
      </c>
      <c r="G33" s="511">
        <v>1896</v>
      </c>
      <c r="H33" s="511">
        <v>1957</v>
      </c>
      <c r="I33" s="511">
        <v>2017</v>
      </c>
      <c r="J33" s="511">
        <v>2074</v>
      </c>
      <c r="K33" s="511">
        <v>2131</v>
      </c>
      <c r="L33" s="511">
        <v>2187</v>
      </c>
      <c r="M33" s="511">
        <v>2242</v>
      </c>
      <c r="N33" s="511"/>
      <c r="O33" s="511"/>
      <c r="P33" s="511"/>
      <c r="Q33" s="511"/>
      <c r="R33" s="511"/>
      <c r="S33" s="511"/>
      <c r="T33" s="511"/>
      <c r="U33" s="1286"/>
      <c r="V33" s="1268"/>
      <c r="W33" s="1367">
        <f t="shared" si="0"/>
        <v>11</v>
      </c>
    </row>
    <row r="34" spans="1:23" x14ac:dyDescent="0.2">
      <c r="A34" s="425"/>
      <c r="B34" s="1362">
        <v>5</v>
      </c>
      <c r="C34" s="511">
        <v>1604</v>
      </c>
      <c r="D34" s="511">
        <v>1636</v>
      </c>
      <c r="E34" s="511">
        <v>1735</v>
      </c>
      <c r="F34" s="511">
        <v>1833</v>
      </c>
      <c r="G34" s="511">
        <v>1957</v>
      </c>
      <c r="H34" s="511">
        <v>2017</v>
      </c>
      <c r="I34" s="511">
        <v>2074</v>
      </c>
      <c r="J34" s="511">
        <v>2131</v>
      </c>
      <c r="K34" s="511">
        <v>2187</v>
      </c>
      <c r="L34" s="511">
        <v>2242</v>
      </c>
      <c r="M34" s="511">
        <v>2295</v>
      </c>
      <c r="N34" s="511">
        <v>2357</v>
      </c>
      <c r="O34" s="511"/>
      <c r="P34" s="511"/>
      <c r="Q34" s="511"/>
      <c r="R34" s="511"/>
      <c r="S34" s="511"/>
      <c r="T34" s="511"/>
      <c r="U34" s="1286"/>
      <c r="V34" s="1268"/>
      <c r="W34" s="1367">
        <f t="shared" si="0"/>
        <v>12</v>
      </c>
    </row>
    <row r="35" spans="1:23" x14ac:dyDescent="0.2">
      <c r="A35" s="425"/>
      <c r="B35" s="1362">
        <v>6</v>
      </c>
      <c r="C35" s="511">
        <v>1666</v>
      </c>
      <c r="D35" s="511">
        <v>1735</v>
      </c>
      <c r="E35" s="511">
        <v>1957</v>
      </c>
      <c r="F35" s="511">
        <v>2074</v>
      </c>
      <c r="G35" s="511">
        <v>2131</v>
      </c>
      <c r="H35" s="511">
        <v>2187</v>
      </c>
      <c r="I35" s="511">
        <v>2242</v>
      </c>
      <c r="J35" s="511">
        <v>2295</v>
      </c>
      <c r="K35" s="511">
        <v>2357</v>
      </c>
      <c r="L35" s="511">
        <v>2414</v>
      </c>
      <c r="M35" s="511">
        <v>2470</v>
      </c>
      <c r="N35" s="511"/>
      <c r="O35" s="511"/>
      <c r="P35" s="511"/>
      <c r="Q35" s="511"/>
      <c r="R35" s="511"/>
      <c r="S35" s="511"/>
      <c r="T35" s="511"/>
      <c r="U35" s="1286"/>
      <c r="V35" s="1268"/>
      <c r="W35" s="1367">
        <f t="shared" si="0"/>
        <v>11</v>
      </c>
    </row>
    <row r="36" spans="1:23" x14ac:dyDescent="0.2">
      <c r="A36" s="425"/>
      <c r="B36" s="1362">
        <v>7</v>
      </c>
      <c r="C36" s="511">
        <v>1780</v>
      </c>
      <c r="D36" s="511">
        <v>1833</v>
      </c>
      <c r="E36" s="511">
        <v>1957</v>
      </c>
      <c r="F36" s="511">
        <v>2187</v>
      </c>
      <c r="G36" s="511">
        <v>2295</v>
      </c>
      <c r="H36" s="511">
        <v>2357</v>
      </c>
      <c r="I36" s="511">
        <v>2414</v>
      </c>
      <c r="J36" s="511">
        <v>2470</v>
      </c>
      <c r="K36" s="511">
        <v>2527</v>
      </c>
      <c r="L36" s="511">
        <v>2589</v>
      </c>
      <c r="M36" s="511">
        <v>2653</v>
      </c>
      <c r="N36" s="511">
        <v>2723</v>
      </c>
      <c r="O36" s="511"/>
      <c r="P36" s="511"/>
      <c r="Q36" s="511"/>
      <c r="R36" s="511"/>
      <c r="S36" s="511"/>
      <c r="T36" s="511"/>
      <c r="U36" s="1286"/>
      <c r="V36" s="1268"/>
      <c r="W36" s="1367">
        <f t="shared" si="0"/>
        <v>12</v>
      </c>
    </row>
    <row r="37" spans="1:23" x14ac:dyDescent="0.2">
      <c r="A37" s="425"/>
      <c r="B37" s="1362">
        <v>8</v>
      </c>
      <c r="C37" s="511">
        <v>2017</v>
      </c>
      <c r="D37" s="511">
        <v>2074</v>
      </c>
      <c r="E37" s="511">
        <v>2187</v>
      </c>
      <c r="F37" s="511">
        <v>2414</v>
      </c>
      <c r="G37" s="511">
        <v>2527</v>
      </c>
      <c r="H37" s="511">
        <v>2653</v>
      </c>
      <c r="I37" s="511">
        <v>2723</v>
      </c>
      <c r="J37" s="511">
        <v>2788</v>
      </c>
      <c r="K37" s="511">
        <v>2845</v>
      </c>
      <c r="L37" s="511">
        <v>2907</v>
      </c>
      <c r="M37" s="511">
        <v>2968</v>
      </c>
      <c r="N37" s="511">
        <v>3026</v>
      </c>
      <c r="O37" s="511">
        <v>3080</v>
      </c>
      <c r="P37" s="511"/>
      <c r="Q37" s="511"/>
      <c r="R37" s="511"/>
      <c r="S37" s="511"/>
      <c r="T37" s="511"/>
      <c r="U37" s="1286"/>
      <c r="V37" s="1268"/>
      <c r="W37" s="1367">
        <f t="shared" si="0"/>
        <v>13</v>
      </c>
    </row>
    <row r="38" spans="1:23" x14ac:dyDescent="0.2">
      <c r="A38" s="425"/>
      <c r="B38" s="1362">
        <v>9</v>
      </c>
      <c r="C38" s="511">
        <v>2319</v>
      </c>
      <c r="D38" s="511">
        <v>2438</v>
      </c>
      <c r="E38" s="511">
        <v>2678</v>
      </c>
      <c r="F38" s="511">
        <v>2815</v>
      </c>
      <c r="G38" s="511">
        <v>2934</v>
      </c>
      <c r="H38" s="511">
        <v>3056</v>
      </c>
      <c r="I38" s="511">
        <v>3169</v>
      </c>
      <c r="J38" s="511">
        <v>3283</v>
      </c>
      <c r="K38" s="511">
        <v>3408</v>
      </c>
      <c r="L38" s="511">
        <v>3516</v>
      </c>
      <c r="M38" s="511"/>
      <c r="N38" s="511"/>
      <c r="O38" s="511"/>
      <c r="P38" s="511"/>
      <c r="Q38" s="511"/>
      <c r="R38" s="511"/>
      <c r="S38" s="511"/>
      <c r="T38" s="511"/>
      <c r="U38" s="1286"/>
      <c r="V38" s="1268"/>
      <c r="W38" s="1367">
        <f t="shared" si="0"/>
        <v>10</v>
      </c>
    </row>
    <row r="39" spans="1:23" x14ac:dyDescent="0.2">
      <c r="A39" s="425"/>
      <c r="B39" s="1362">
        <v>10</v>
      </c>
      <c r="C39" s="511">
        <v>2319</v>
      </c>
      <c r="D39" s="511">
        <v>2553</v>
      </c>
      <c r="E39" s="511">
        <v>2678</v>
      </c>
      <c r="F39" s="511">
        <v>2815</v>
      </c>
      <c r="G39" s="511">
        <v>2934</v>
      </c>
      <c r="H39" s="511">
        <v>3056</v>
      </c>
      <c r="I39" s="511">
        <v>3169</v>
      </c>
      <c r="J39" s="511">
        <v>3283</v>
      </c>
      <c r="K39" s="511">
        <v>3408</v>
      </c>
      <c r="L39" s="511">
        <v>3516</v>
      </c>
      <c r="M39" s="511">
        <v>3630</v>
      </c>
      <c r="N39" s="511">
        <v>3740</v>
      </c>
      <c r="O39" s="511">
        <v>3864</v>
      </c>
      <c r="P39" s="511"/>
      <c r="Q39" s="511"/>
      <c r="R39" s="511"/>
      <c r="S39" s="511"/>
      <c r="T39" s="511"/>
      <c r="U39" s="1286"/>
      <c r="V39" s="1268"/>
      <c r="W39" s="1367">
        <f t="shared" si="0"/>
        <v>13</v>
      </c>
    </row>
    <row r="40" spans="1:23" x14ac:dyDescent="0.2">
      <c r="A40" s="425"/>
      <c r="B40" s="1362">
        <v>11</v>
      </c>
      <c r="C40" s="511">
        <v>2438</v>
      </c>
      <c r="D40" s="511">
        <v>2553</v>
      </c>
      <c r="E40" s="511">
        <v>2678</v>
      </c>
      <c r="F40" s="511">
        <v>2815</v>
      </c>
      <c r="G40" s="511">
        <v>2934</v>
      </c>
      <c r="H40" s="511">
        <v>3056</v>
      </c>
      <c r="I40" s="511">
        <v>3169</v>
      </c>
      <c r="J40" s="511">
        <v>3408</v>
      </c>
      <c r="K40" s="511">
        <v>3516</v>
      </c>
      <c r="L40" s="511">
        <v>3630</v>
      </c>
      <c r="M40" s="511">
        <v>3740</v>
      </c>
      <c r="N40" s="511">
        <v>3864</v>
      </c>
      <c r="O40" s="511">
        <v>3986</v>
      </c>
      <c r="P40" s="511">
        <v>4107</v>
      </c>
      <c r="Q40" s="511">
        <v>4220</v>
      </c>
      <c r="R40" s="511">
        <v>4337</v>
      </c>
      <c r="S40" s="511">
        <v>4448</v>
      </c>
      <c r="T40" s="511">
        <v>4509</v>
      </c>
      <c r="U40" s="1286"/>
      <c r="V40" s="1268"/>
      <c r="W40" s="1367">
        <f t="shared" si="0"/>
        <v>18</v>
      </c>
    </row>
    <row r="41" spans="1:23" x14ac:dyDescent="0.2">
      <c r="A41" s="425"/>
      <c r="B41" s="1362">
        <v>12</v>
      </c>
      <c r="C41" s="511">
        <v>3283</v>
      </c>
      <c r="D41" s="511">
        <v>3408</v>
      </c>
      <c r="E41" s="511">
        <v>3516</v>
      </c>
      <c r="F41" s="511">
        <v>3630</v>
      </c>
      <c r="G41" s="511">
        <v>3740</v>
      </c>
      <c r="H41" s="511">
        <v>3864</v>
      </c>
      <c r="I41" s="511">
        <v>4107</v>
      </c>
      <c r="J41" s="511">
        <v>4220</v>
      </c>
      <c r="K41" s="511">
        <v>4337</v>
      </c>
      <c r="L41" s="511">
        <v>4448</v>
      </c>
      <c r="M41" s="511">
        <v>4568</v>
      </c>
      <c r="N41" s="511">
        <v>4685</v>
      </c>
      <c r="O41" s="511">
        <v>4796</v>
      </c>
      <c r="P41" s="511">
        <v>4913</v>
      </c>
      <c r="Q41" s="511">
        <v>5056</v>
      </c>
      <c r="R41" s="511">
        <v>5130</v>
      </c>
      <c r="S41" s="511"/>
      <c r="T41" s="511"/>
      <c r="U41" s="1286"/>
      <c r="V41" s="1268"/>
      <c r="W41" s="1367">
        <f t="shared" si="0"/>
        <v>16</v>
      </c>
    </row>
    <row r="42" spans="1:23" x14ac:dyDescent="0.2">
      <c r="A42" s="425"/>
      <c r="B42" s="1362">
        <v>13</v>
      </c>
      <c r="C42" s="511">
        <v>3986</v>
      </c>
      <c r="D42" s="511">
        <v>4107</v>
      </c>
      <c r="E42" s="511">
        <v>4220</v>
      </c>
      <c r="F42" s="511">
        <v>4337</v>
      </c>
      <c r="G42" s="511">
        <v>4448</v>
      </c>
      <c r="H42" s="511">
        <v>4685</v>
      </c>
      <c r="I42" s="511">
        <v>4796</v>
      </c>
      <c r="J42" s="511">
        <v>4913</v>
      </c>
      <c r="K42" s="511">
        <v>5056</v>
      </c>
      <c r="L42" s="511">
        <v>5202</v>
      </c>
      <c r="M42" s="511">
        <v>5348</v>
      </c>
      <c r="N42" s="511">
        <v>5491</v>
      </c>
      <c r="O42" s="511">
        <v>5563</v>
      </c>
      <c r="P42" s="511"/>
      <c r="Q42" s="511"/>
      <c r="R42" s="511"/>
      <c r="S42" s="511"/>
      <c r="T42" s="511"/>
      <c r="U42" s="1286"/>
      <c r="V42" s="1268"/>
      <c r="W42" s="1367">
        <f t="shared" si="0"/>
        <v>13</v>
      </c>
    </row>
    <row r="43" spans="1:23" x14ac:dyDescent="0.2">
      <c r="A43" s="425"/>
      <c r="B43" s="1362">
        <v>14</v>
      </c>
      <c r="C43" s="511">
        <v>4568</v>
      </c>
      <c r="D43" s="511">
        <v>4685</v>
      </c>
      <c r="E43" s="511">
        <v>4913</v>
      </c>
      <c r="F43" s="511">
        <v>5056</v>
      </c>
      <c r="G43" s="511">
        <v>5202</v>
      </c>
      <c r="H43" s="511">
        <v>5348</v>
      </c>
      <c r="I43" s="511">
        <v>5491</v>
      </c>
      <c r="J43" s="511">
        <v>5638</v>
      </c>
      <c r="K43" s="511">
        <v>5793</v>
      </c>
      <c r="L43" s="511">
        <v>5949</v>
      </c>
      <c r="M43" s="511">
        <v>6111</v>
      </c>
      <c r="N43" s="511"/>
      <c r="O43" s="511"/>
      <c r="P43" s="511"/>
      <c r="Q43" s="511"/>
      <c r="R43" s="511"/>
      <c r="S43" s="511"/>
      <c r="T43" s="511"/>
      <c r="U43" s="1286"/>
      <c r="V43" s="1268"/>
      <c r="W43" s="1367">
        <f t="shared" si="0"/>
        <v>11</v>
      </c>
    </row>
    <row r="44" spans="1:23" x14ac:dyDescent="0.2">
      <c r="A44" s="425"/>
      <c r="B44" s="1362">
        <v>15</v>
      </c>
      <c r="C44" s="511">
        <v>4796</v>
      </c>
      <c r="D44" s="511">
        <v>4913</v>
      </c>
      <c r="E44" s="511">
        <v>5056</v>
      </c>
      <c r="F44" s="511">
        <v>5348</v>
      </c>
      <c r="G44" s="511">
        <v>5491</v>
      </c>
      <c r="H44" s="511">
        <v>5638</v>
      </c>
      <c r="I44" s="511">
        <v>5793</v>
      </c>
      <c r="J44" s="511">
        <v>5949</v>
      </c>
      <c r="K44" s="511">
        <v>6111</v>
      </c>
      <c r="L44" s="511">
        <v>6305</v>
      </c>
      <c r="M44" s="511">
        <v>6508</v>
      </c>
      <c r="N44" s="511">
        <v>6715</v>
      </c>
      <c r="O44" s="511"/>
      <c r="P44" s="511"/>
      <c r="Q44" s="511"/>
      <c r="R44" s="511"/>
      <c r="S44" s="511"/>
      <c r="T44" s="511"/>
      <c r="U44" s="1288"/>
      <c r="V44" s="1270"/>
      <c r="W44" s="1367">
        <f t="shared" si="0"/>
        <v>12</v>
      </c>
    </row>
    <row r="45" spans="1:23" x14ac:dyDescent="0.2">
      <c r="A45" s="425"/>
      <c r="B45" s="1362">
        <v>16</v>
      </c>
      <c r="C45" s="511">
        <v>5202</v>
      </c>
      <c r="D45" s="511">
        <v>5348</v>
      </c>
      <c r="E45" s="511">
        <v>5491</v>
      </c>
      <c r="F45" s="511">
        <v>5793</v>
      </c>
      <c r="G45" s="511">
        <v>5949</v>
      </c>
      <c r="H45" s="511">
        <v>6111</v>
      </c>
      <c r="I45" s="511">
        <v>6305</v>
      </c>
      <c r="J45" s="511">
        <v>6508</v>
      </c>
      <c r="K45" s="511">
        <v>6715</v>
      </c>
      <c r="L45" s="511">
        <v>6930</v>
      </c>
      <c r="M45" s="511">
        <v>7148</v>
      </c>
      <c r="N45" s="511">
        <v>7377</v>
      </c>
      <c r="O45" s="511"/>
      <c r="P45" s="511"/>
      <c r="Q45" s="511"/>
      <c r="R45" s="511"/>
      <c r="S45" s="511"/>
      <c r="T45" s="511"/>
      <c r="U45" s="1288"/>
      <c r="V45" s="1270"/>
      <c r="W45" s="1367">
        <f t="shared" si="0"/>
        <v>12</v>
      </c>
    </row>
    <row r="46" spans="1:23" x14ac:dyDescent="0.2">
      <c r="A46" s="425"/>
      <c r="B46" s="1369"/>
      <c r="C46" s="1370"/>
      <c r="D46" s="1370"/>
      <c r="E46" s="1370"/>
      <c r="F46" s="1370"/>
      <c r="G46" s="1370"/>
      <c r="H46" s="1370"/>
      <c r="I46" s="1370"/>
      <c r="J46" s="1370"/>
      <c r="K46" s="1370"/>
      <c r="L46" s="1370"/>
      <c r="M46" s="1370"/>
      <c r="N46" s="1370"/>
      <c r="O46" s="1370"/>
      <c r="P46" s="1370"/>
      <c r="Q46" s="1370"/>
      <c r="R46" s="1370"/>
      <c r="S46" s="1370"/>
      <c r="T46" s="1370"/>
      <c r="U46" s="1370"/>
      <c r="V46" s="1370"/>
      <c r="W46" s="1371"/>
    </row>
    <row r="47" spans="1:23" x14ac:dyDescent="0.2">
      <c r="A47" s="425"/>
      <c r="B47" s="1372" t="s">
        <v>107</v>
      </c>
      <c r="C47" s="1348">
        <v>43344</v>
      </c>
      <c r="D47" s="69"/>
      <c r="E47" s="69"/>
      <c r="F47" s="64"/>
      <c r="G47" s="64"/>
      <c r="H47" s="64"/>
      <c r="I47" s="64"/>
      <c r="J47" s="64"/>
      <c r="K47" s="64"/>
      <c r="L47" s="64"/>
      <c r="M47" s="64"/>
      <c r="N47" s="64"/>
      <c r="O47" s="64"/>
      <c r="P47" s="64"/>
      <c r="Q47" s="64"/>
      <c r="R47" s="64"/>
      <c r="S47" s="64"/>
      <c r="T47" s="64"/>
      <c r="U47" s="64"/>
      <c r="V47" s="64"/>
      <c r="W47" s="1363"/>
    </row>
    <row r="48" spans="1:23" x14ac:dyDescent="0.2">
      <c r="A48" s="425"/>
      <c r="B48" s="1364" t="s">
        <v>108</v>
      </c>
      <c r="C48" s="70">
        <v>1</v>
      </c>
      <c r="D48" s="70">
        <v>2</v>
      </c>
      <c r="E48" s="70">
        <v>3</v>
      </c>
      <c r="F48" s="70">
        <v>4</v>
      </c>
      <c r="G48" s="70">
        <v>5</v>
      </c>
      <c r="H48" s="70">
        <v>6</v>
      </c>
      <c r="I48" s="70">
        <v>7</v>
      </c>
      <c r="J48" s="70">
        <v>8</v>
      </c>
      <c r="K48" s="70">
        <v>9</v>
      </c>
      <c r="L48" s="70">
        <v>10</v>
      </c>
      <c r="M48" s="70">
        <v>11</v>
      </c>
      <c r="N48" s="70">
        <v>12</v>
      </c>
      <c r="O48" s="70">
        <v>13</v>
      </c>
      <c r="P48" s="70">
        <v>14</v>
      </c>
      <c r="Q48" s="70">
        <v>15</v>
      </c>
      <c r="R48" s="70">
        <v>16</v>
      </c>
      <c r="S48" s="70">
        <v>17</v>
      </c>
      <c r="T48" s="70">
        <v>18</v>
      </c>
      <c r="U48" s="70">
        <v>19</v>
      </c>
      <c r="V48" s="70">
        <v>20</v>
      </c>
      <c r="W48" s="1365" t="s">
        <v>109</v>
      </c>
    </row>
    <row r="49" spans="1:23" x14ac:dyDescent="0.2">
      <c r="A49" s="425"/>
      <c r="B49" s="1366" t="s">
        <v>111</v>
      </c>
      <c r="C49" s="511">
        <v>2648</v>
      </c>
      <c r="D49" s="511">
        <v>2766</v>
      </c>
      <c r="E49" s="511">
        <v>2895</v>
      </c>
      <c r="F49" s="511">
        <v>3036</v>
      </c>
      <c r="G49" s="511">
        <v>3157</v>
      </c>
      <c r="H49" s="511">
        <v>3282</v>
      </c>
      <c r="I49" s="511">
        <v>3397</v>
      </c>
      <c r="J49" s="511">
        <v>3514</v>
      </c>
      <c r="K49" s="511">
        <v>3639</v>
      </c>
      <c r="L49" s="511">
        <v>3755</v>
      </c>
      <c r="M49" s="511">
        <v>3867</v>
      </c>
      <c r="N49" s="511">
        <v>3982</v>
      </c>
      <c r="O49" s="511">
        <v>4176</v>
      </c>
      <c r="P49" s="511"/>
      <c r="Q49" s="511"/>
      <c r="R49" s="511"/>
      <c r="S49" s="511"/>
      <c r="T49" s="511"/>
      <c r="U49" s="511"/>
      <c r="V49" s="511"/>
      <c r="W49" s="1367">
        <f t="shared" ref="W49:W67" si="1">COUNTA(C49:V49)</f>
        <v>13</v>
      </c>
    </row>
    <row r="50" spans="1:23" x14ac:dyDescent="0.2">
      <c r="A50" s="425"/>
      <c r="B50" s="1366" t="s">
        <v>112</v>
      </c>
      <c r="C50" s="511">
        <v>2704</v>
      </c>
      <c r="D50" s="511">
        <v>2835</v>
      </c>
      <c r="E50" s="511">
        <v>2973</v>
      </c>
      <c r="F50" s="511">
        <v>3098</v>
      </c>
      <c r="G50" s="511">
        <v>3220</v>
      </c>
      <c r="H50" s="511">
        <v>3338</v>
      </c>
      <c r="I50" s="511">
        <v>3453</v>
      </c>
      <c r="J50" s="511">
        <v>3580</v>
      </c>
      <c r="K50" s="511">
        <v>3694</v>
      </c>
      <c r="L50" s="511">
        <v>3808</v>
      </c>
      <c r="M50" s="511">
        <v>3923</v>
      </c>
      <c r="N50" s="511">
        <v>4048</v>
      </c>
      <c r="O50" s="511">
        <v>4176</v>
      </c>
      <c r="P50" s="511">
        <v>4297</v>
      </c>
      <c r="Q50" s="511">
        <v>4416</v>
      </c>
      <c r="R50" s="511">
        <v>4533</v>
      </c>
      <c r="S50" s="511">
        <v>4649</v>
      </c>
      <c r="T50" s="511">
        <v>4709</v>
      </c>
      <c r="U50" s="511"/>
      <c r="V50" s="511"/>
      <c r="W50" s="1367">
        <f t="shared" si="1"/>
        <v>18</v>
      </c>
    </row>
    <row r="51" spans="1:23" x14ac:dyDescent="0.2">
      <c r="A51" s="425"/>
      <c r="B51" s="1366" t="s">
        <v>113</v>
      </c>
      <c r="C51" s="511">
        <v>2835</v>
      </c>
      <c r="D51" s="511">
        <v>2973</v>
      </c>
      <c r="E51" s="511">
        <v>3220</v>
      </c>
      <c r="F51" s="511">
        <v>3453</v>
      </c>
      <c r="G51" s="511">
        <v>3580</v>
      </c>
      <c r="H51" s="511">
        <v>3694</v>
      </c>
      <c r="I51" s="511">
        <v>3808</v>
      </c>
      <c r="J51" s="511">
        <v>3923</v>
      </c>
      <c r="K51" s="511">
        <v>4048</v>
      </c>
      <c r="L51" s="511">
        <v>4176</v>
      </c>
      <c r="M51" s="511">
        <v>4297</v>
      </c>
      <c r="N51" s="511">
        <v>4416</v>
      </c>
      <c r="O51" s="511">
        <v>4533</v>
      </c>
      <c r="P51" s="511">
        <v>4649</v>
      </c>
      <c r="Q51" s="511">
        <v>4770</v>
      </c>
      <c r="R51" s="511">
        <v>4890</v>
      </c>
      <c r="S51" s="511">
        <v>5003</v>
      </c>
      <c r="T51" s="511">
        <v>5123</v>
      </c>
      <c r="U51" s="511">
        <v>5272</v>
      </c>
      <c r="V51" s="511">
        <v>5345</v>
      </c>
      <c r="W51" s="1367">
        <f t="shared" si="1"/>
        <v>20</v>
      </c>
    </row>
    <row r="52" spans="1:23" x14ac:dyDescent="0.2">
      <c r="A52" s="425"/>
      <c r="B52" s="1366" t="s">
        <v>114</v>
      </c>
      <c r="C52" s="511">
        <v>2973</v>
      </c>
      <c r="D52" s="511">
        <v>3220</v>
      </c>
      <c r="E52" s="511">
        <v>3453</v>
      </c>
      <c r="F52" s="511">
        <v>3694</v>
      </c>
      <c r="G52" s="511">
        <v>3923</v>
      </c>
      <c r="H52" s="511">
        <v>4176</v>
      </c>
      <c r="I52" s="511">
        <v>4297</v>
      </c>
      <c r="J52" s="511">
        <v>4416</v>
      </c>
      <c r="K52" s="511">
        <v>4533</v>
      </c>
      <c r="L52" s="511">
        <v>4649</v>
      </c>
      <c r="M52" s="511">
        <v>4770</v>
      </c>
      <c r="N52" s="511">
        <v>4890</v>
      </c>
      <c r="O52" s="511">
        <v>5003</v>
      </c>
      <c r="P52" s="511">
        <v>5123</v>
      </c>
      <c r="Q52" s="511">
        <v>5272</v>
      </c>
      <c r="R52" s="511">
        <v>5420</v>
      </c>
      <c r="S52" s="511">
        <v>5569</v>
      </c>
      <c r="T52" s="511">
        <v>5718</v>
      </c>
      <c r="U52" s="511">
        <v>5789</v>
      </c>
      <c r="V52" s="511"/>
      <c r="W52" s="1367">
        <f t="shared" si="1"/>
        <v>19</v>
      </c>
    </row>
    <row r="53" spans="1:23" x14ac:dyDescent="0.2">
      <c r="A53" s="425"/>
      <c r="B53" s="1366" t="s">
        <v>115</v>
      </c>
      <c r="C53" s="511">
        <v>2888</v>
      </c>
      <c r="D53" s="511">
        <v>2999</v>
      </c>
      <c r="E53" s="511">
        <v>3113</v>
      </c>
      <c r="F53" s="511">
        <v>3223</v>
      </c>
      <c r="G53" s="511">
        <v>3334</v>
      </c>
      <c r="H53" s="511">
        <v>3447</v>
      </c>
      <c r="I53" s="511">
        <v>3559</v>
      </c>
      <c r="J53" s="511">
        <v>3671</v>
      </c>
      <c r="K53" s="511">
        <v>3781</v>
      </c>
      <c r="L53" s="511">
        <v>3893</v>
      </c>
      <c r="M53" s="511">
        <v>4007</v>
      </c>
      <c r="N53" s="511">
        <v>4118</v>
      </c>
      <c r="O53" s="511">
        <v>4231</v>
      </c>
      <c r="P53" s="511"/>
      <c r="Q53" s="511"/>
      <c r="R53" s="511"/>
      <c r="S53" s="511"/>
      <c r="T53" s="511"/>
      <c r="U53" s="1268"/>
      <c r="V53" s="1268"/>
      <c r="W53" s="1367">
        <f t="shared" si="1"/>
        <v>13</v>
      </c>
    </row>
    <row r="54" spans="1:23" x14ac:dyDescent="0.2">
      <c r="A54" s="425"/>
      <c r="B54" s="1366" t="s">
        <v>116</v>
      </c>
      <c r="C54" s="511">
        <v>2999</v>
      </c>
      <c r="D54" s="511">
        <v>3223</v>
      </c>
      <c r="E54" s="511">
        <v>3447</v>
      </c>
      <c r="F54" s="511">
        <v>3559</v>
      </c>
      <c r="G54" s="511">
        <v>3671</v>
      </c>
      <c r="H54" s="511">
        <v>3781</v>
      </c>
      <c r="I54" s="511">
        <v>3893</v>
      </c>
      <c r="J54" s="511">
        <v>4007</v>
      </c>
      <c r="K54" s="511">
        <v>4118</v>
      </c>
      <c r="L54" s="511">
        <v>4231</v>
      </c>
      <c r="M54" s="511">
        <v>4344</v>
      </c>
      <c r="N54" s="511">
        <v>4454</v>
      </c>
      <c r="O54" s="511">
        <v>4566</v>
      </c>
      <c r="P54" s="511">
        <v>4676</v>
      </c>
      <c r="Q54" s="511">
        <v>4791</v>
      </c>
      <c r="R54" s="511"/>
      <c r="S54" s="511"/>
      <c r="T54" s="511"/>
      <c r="U54" s="1268"/>
      <c r="V54" s="1268"/>
      <c r="W54" s="1367">
        <f t="shared" si="1"/>
        <v>15</v>
      </c>
    </row>
    <row r="55" spans="1:23" x14ac:dyDescent="0.2">
      <c r="A55" s="425"/>
      <c r="B55" s="1366" t="s">
        <v>117</v>
      </c>
      <c r="C55" s="511">
        <v>2999</v>
      </c>
      <c r="D55" s="511">
        <v>3223</v>
      </c>
      <c r="E55" s="511">
        <v>3447</v>
      </c>
      <c r="F55" s="511">
        <v>3559</v>
      </c>
      <c r="G55" s="511">
        <v>3671</v>
      </c>
      <c r="H55" s="511">
        <v>3781</v>
      </c>
      <c r="I55" s="511">
        <v>3893</v>
      </c>
      <c r="J55" s="511">
        <v>4007</v>
      </c>
      <c r="K55" s="511">
        <v>4118</v>
      </c>
      <c r="L55" s="511">
        <v>4231</v>
      </c>
      <c r="M55" s="511">
        <v>4344</v>
      </c>
      <c r="N55" s="511">
        <v>4454</v>
      </c>
      <c r="O55" s="511">
        <v>4566</v>
      </c>
      <c r="P55" s="511">
        <v>4676</v>
      </c>
      <c r="Q55" s="511">
        <v>4791</v>
      </c>
      <c r="R55" s="511">
        <v>4902</v>
      </c>
      <c r="S55" s="511">
        <v>5014</v>
      </c>
      <c r="T55" s="511"/>
      <c r="U55" s="1268"/>
      <c r="V55" s="1268"/>
      <c r="W55" s="1367">
        <f t="shared" si="1"/>
        <v>17</v>
      </c>
    </row>
    <row r="56" spans="1:23" x14ac:dyDescent="0.2">
      <c r="A56" s="425"/>
      <c r="B56" s="1366" t="s">
        <v>118</v>
      </c>
      <c r="C56" s="511">
        <v>3113</v>
      </c>
      <c r="D56" s="511">
        <v>3447</v>
      </c>
      <c r="E56" s="511">
        <v>3671</v>
      </c>
      <c r="F56" s="511">
        <v>3893</v>
      </c>
      <c r="G56" s="511">
        <v>4118</v>
      </c>
      <c r="H56" s="511">
        <v>4231</v>
      </c>
      <c r="I56" s="511">
        <v>4344</v>
      </c>
      <c r="J56" s="511">
        <v>4454</v>
      </c>
      <c r="K56" s="511">
        <v>4566</v>
      </c>
      <c r="L56" s="511">
        <v>4676</v>
      </c>
      <c r="M56" s="511">
        <v>4791</v>
      </c>
      <c r="N56" s="511">
        <v>4902</v>
      </c>
      <c r="O56" s="511">
        <v>5014</v>
      </c>
      <c r="P56" s="511">
        <v>5124</v>
      </c>
      <c r="Q56" s="511">
        <v>5236</v>
      </c>
      <c r="R56" s="511">
        <v>5350</v>
      </c>
      <c r="S56" s="511"/>
      <c r="T56" s="511"/>
      <c r="U56" s="1268"/>
      <c r="V56" s="1268"/>
      <c r="W56" s="1367">
        <f t="shared" si="1"/>
        <v>16</v>
      </c>
    </row>
    <row r="57" spans="1:23" x14ac:dyDescent="0.2">
      <c r="A57" s="425"/>
      <c r="B57" s="1366" t="s">
        <v>119</v>
      </c>
      <c r="C57" s="511">
        <v>3113</v>
      </c>
      <c r="D57" s="511">
        <v>3447</v>
      </c>
      <c r="E57" s="511">
        <v>3671</v>
      </c>
      <c r="F57" s="511">
        <v>3893</v>
      </c>
      <c r="G57" s="511">
        <v>4118</v>
      </c>
      <c r="H57" s="511">
        <v>4231</v>
      </c>
      <c r="I57" s="511">
        <v>4344</v>
      </c>
      <c r="J57" s="511">
        <v>4454</v>
      </c>
      <c r="K57" s="511">
        <v>4566</v>
      </c>
      <c r="L57" s="511">
        <v>4676</v>
      </c>
      <c r="M57" s="511">
        <v>4791</v>
      </c>
      <c r="N57" s="511">
        <v>4902</v>
      </c>
      <c r="O57" s="511">
        <v>5014</v>
      </c>
      <c r="P57" s="511">
        <v>5124</v>
      </c>
      <c r="Q57" s="511">
        <v>5236</v>
      </c>
      <c r="R57" s="511">
        <v>5350</v>
      </c>
      <c r="S57" s="511">
        <v>5461</v>
      </c>
      <c r="T57" s="511">
        <v>5572</v>
      </c>
      <c r="U57" s="1268"/>
      <c r="V57" s="1268"/>
      <c r="W57" s="1367">
        <f t="shared" si="1"/>
        <v>18</v>
      </c>
    </row>
    <row r="58" spans="1:23" x14ac:dyDescent="0.2">
      <c r="A58" s="425"/>
      <c r="B58" s="1366" t="s">
        <v>120</v>
      </c>
      <c r="C58" s="511">
        <v>3160</v>
      </c>
      <c r="D58" s="511">
        <v>3392</v>
      </c>
      <c r="E58" s="511">
        <v>3630</v>
      </c>
      <c r="F58" s="511">
        <v>3857</v>
      </c>
      <c r="G58" s="511">
        <v>4109</v>
      </c>
      <c r="H58" s="511">
        <v>4231</v>
      </c>
      <c r="I58" s="511">
        <v>4348</v>
      </c>
      <c r="J58" s="511">
        <v>4467</v>
      </c>
      <c r="K58" s="511">
        <v>4580</v>
      </c>
      <c r="L58" s="511">
        <v>4702</v>
      </c>
      <c r="M58" s="511">
        <v>4820</v>
      </c>
      <c r="N58" s="511">
        <v>4934</v>
      </c>
      <c r="O58" s="511">
        <v>5052</v>
      </c>
      <c r="P58" s="511">
        <v>5200</v>
      </c>
      <c r="Q58" s="511">
        <v>5349</v>
      </c>
      <c r="R58" s="511">
        <v>5496</v>
      </c>
      <c r="S58" s="511">
        <v>5644</v>
      </c>
      <c r="T58" s="511">
        <v>5715</v>
      </c>
      <c r="U58" s="1268"/>
      <c r="V58" s="1268"/>
      <c r="W58" s="1367">
        <f t="shared" si="1"/>
        <v>18</v>
      </c>
    </row>
    <row r="59" spans="1:23" x14ac:dyDescent="0.2">
      <c r="A59" s="425"/>
      <c r="B59" s="1366" t="s">
        <v>121</v>
      </c>
      <c r="C59" s="511">
        <v>3276</v>
      </c>
      <c r="D59" s="511">
        <v>3517</v>
      </c>
      <c r="E59" s="511">
        <v>3744</v>
      </c>
      <c r="F59" s="511">
        <v>3983</v>
      </c>
      <c r="G59" s="511">
        <v>4231</v>
      </c>
      <c r="H59" s="511">
        <v>4467</v>
      </c>
      <c r="I59" s="511">
        <v>4702</v>
      </c>
      <c r="J59" s="511">
        <v>4820</v>
      </c>
      <c r="K59" s="511">
        <v>4934</v>
      </c>
      <c r="L59" s="511">
        <v>5052</v>
      </c>
      <c r="M59" s="511">
        <v>5200</v>
      </c>
      <c r="N59" s="511">
        <v>5349</v>
      </c>
      <c r="O59" s="511">
        <v>5496</v>
      </c>
      <c r="P59" s="511">
        <v>5644</v>
      </c>
      <c r="Q59" s="511">
        <v>5794</v>
      </c>
      <c r="R59" s="511">
        <v>5951</v>
      </c>
      <c r="S59" s="511">
        <v>6111</v>
      </c>
      <c r="T59" s="511">
        <v>6276</v>
      </c>
      <c r="U59" s="1268"/>
      <c r="V59" s="1268"/>
      <c r="W59" s="1367">
        <f>COUNTA(C59:V59)</f>
        <v>18</v>
      </c>
    </row>
    <row r="60" spans="1:23" x14ac:dyDescent="0.2">
      <c r="A60" s="425"/>
      <c r="B60" s="1368" t="s">
        <v>122</v>
      </c>
      <c r="C60" s="1268">
        <v>1594.2</v>
      </c>
      <c r="D60" s="1268">
        <v>1610</v>
      </c>
      <c r="E60" s="1268">
        <v>1677</v>
      </c>
      <c r="F60" s="1268">
        <v>1707</v>
      </c>
      <c r="G60" s="1268">
        <v>1742</v>
      </c>
      <c r="H60" s="1268">
        <v>1778</v>
      </c>
      <c r="I60" s="1268">
        <v>1825</v>
      </c>
      <c r="J60" s="1268"/>
      <c r="K60" s="1286"/>
      <c r="L60" s="1286"/>
      <c r="M60" s="1286"/>
      <c r="N60" s="1286"/>
      <c r="O60" s="1286"/>
      <c r="P60" s="1286"/>
      <c r="Q60" s="1286"/>
      <c r="R60" s="1286"/>
      <c r="S60" s="1286"/>
      <c r="T60" s="1286"/>
      <c r="U60" s="1286"/>
      <c r="V60" s="1268"/>
      <c r="W60" s="1367">
        <f t="shared" si="1"/>
        <v>7</v>
      </c>
    </row>
    <row r="61" spans="1:23" x14ac:dyDescent="0.2">
      <c r="A61" s="425"/>
      <c r="B61" s="1362" t="s">
        <v>123</v>
      </c>
      <c r="C61" s="1268">
        <v>1594.2</v>
      </c>
      <c r="D61" s="1268">
        <v>1644</v>
      </c>
      <c r="E61" s="1268">
        <v>1707</v>
      </c>
      <c r="F61" s="1268">
        <v>1778</v>
      </c>
      <c r="G61" s="1268">
        <v>1825</v>
      </c>
      <c r="H61" s="1268">
        <v>1878</v>
      </c>
      <c r="I61" s="1268">
        <v>1944</v>
      </c>
      <c r="J61" s="1268">
        <v>2006</v>
      </c>
      <c r="K61" s="1286"/>
      <c r="L61" s="1286"/>
      <c r="M61" s="1286"/>
      <c r="N61" s="1286"/>
      <c r="O61" s="1286"/>
      <c r="P61" s="1286"/>
      <c r="Q61" s="1286"/>
      <c r="R61" s="1286"/>
      <c r="S61" s="1286"/>
      <c r="T61" s="1286"/>
      <c r="U61" s="1286"/>
      <c r="V61" s="1268"/>
      <c r="W61" s="1367">
        <f t="shared" si="1"/>
        <v>8</v>
      </c>
    </row>
    <row r="62" spans="1:23" x14ac:dyDescent="0.2">
      <c r="A62" s="425"/>
      <c r="B62" s="1362" t="s">
        <v>124</v>
      </c>
      <c r="C62" s="1268">
        <v>1594.2</v>
      </c>
      <c r="D62" s="1268">
        <v>1707</v>
      </c>
      <c r="E62" s="1268">
        <v>1778</v>
      </c>
      <c r="F62" s="1268">
        <v>1878</v>
      </c>
      <c r="G62" s="1268">
        <v>1944</v>
      </c>
      <c r="H62" s="1268">
        <v>2006</v>
      </c>
      <c r="I62" s="1268">
        <v>2067</v>
      </c>
      <c r="J62" s="1268"/>
      <c r="K62" s="1286"/>
      <c r="L62" s="1286"/>
      <c r="M62" s="1286"/>
      <c r="N62" s="1286"/>
      <c r="O62" s="1286"/>
      <c r="P62" s="1286"/>
      <c r="Q62" s="1286"/>
      <c r="R62" s="1286"/>
      <c r="S62" s="1286"/>
      <c r="T62" s="1286"/>
      <c r="U62" s="1286"/>
      <c r="V62" s="1268"/>
      <c r="W62" s="1367">
        <f t="shared" si="1"/>
        <v>7</v>
      </c>
    </row>
    <row r="63" spans="1:23" x14ac:dyDescent="0.2">
      <c r="A63" s="425"/>
      <c r="B63" s="1366" t="s">
        <v>592</v>
      </c>
      <c r="C63" s="511">
        <v>2563</v>
      </c>
      <c r="D63" s="511">
        <v>2638</v>
      </c>
      <c r="E63" s="511">
        <v>2715</v>
      </c>
      <c r="F63" s="511">
        <v>2795</v>
      </c>
      <c r="G63" s="511">
        <v>2877</v>
      </c>
      <c r="H63" s="511">
        <v>2962</v>
      </c>
      <c r="I63" s="511">
        <v>3049</v>
      </c>
      <c r="J63" s="511">
        <v>3139</v>
      </c>
      <c r="K63" s="511">
        <v>3231</v>
      </c>
      <c r="L63" s="511">
        <v>3326</v>
      </c>
      <c r="M63" s="511">
        <v>3424</v>
      </c>
      <c r="N63" s="511">
        <v>3524</v>
      </c>
      <c r="O63" s="511">
        <v>3629</v>
      </c>
      <c r="P63" s="511">
        <v>3735</v>
      </c>
      <c r="Q63" s="511">
        <v>3875</v>
      </c>
      <c r="R63" s="1286"/>
      <c r="S63" s="1286"/>
      <c r="T63" s="1286"/>
      <c r="U63" s="1286"/>
      <c r="V63" s="1268"/>
      <c r="W63" s="1367">
        <f t="shared" si="1"/>
        <v>15</v>
      </c>
    </row>
    <row r="64" spans="1:23" x14ac:dyDescent="0.2">
      <c r="A64" s="425"/>
      <c r="B64" s="1366" t="s">
        <v>593</v>
      </c>
      <c r="C64" s="511">
        <v>2639</v>
      </c>
      <c r="D64" s="511">
        <v>2729</v>
      </c>
      <c r="E64" s="511">
        <v>2821</v>
      </c>
      <c r="F64" s="511">
        <v>2916</v>
      </c>
      <c r="G64" s="511">
        <v>3015</v>
      </c>
      <c r="H64" s="511">
        <v>3117</v>
      </c>
      <c r="I64" s="511">
        <v>3222</v>
      </c>
      <c r="J64" s="511">
        <v>3331</v>
      </c>
      <c r="K64" s="511">
        <v>3443</v>
      </c>
      <c r="L64" s="511">
        <v>3560</v>
      </c>
      <c r="M64" s="511">
        <v>3680</v>
      </c>
      <c r="N64" s="511">
        <v>3805</v>
      </c>
      <c r="O64" s="511">
        <v>3933</v>
      </c>
      <c r="P64" s="511">
        <v>4066</v>
      </c>
      <c r="Q64" s="511">
        <v>4228</v>
      </c>
      <c r="R64" s="1286"/>
      <c r="S64" s="1286"/>
      <c r="T64" s="1286"/>
      <c r="U64" s="1286"/>
      <c r="V64" s="1268"/>
      <c r="W64" s="1367">
        <f t="shared" si="1"/>
        <v>15</v>
      </c>
    </row>
    <row r="65" spans="1:23" x14ac:dyDescent="0.2">
      <c r="A65" s="425"/>
      <c r="B65" s="1366" t="s">
        <v>594</v>
      </c>
      <c r="C65" s="511">
        <v>2691</v>
      </c>
      <c r="D65" s="511">
        <v>2806</v>
      </c>
      <c r="E65" s="511">
        <v>2927</v>
      </c>
      <c r="F65" s="511">
        <v>3052</v>
      </c>
      <c r="G65" s="511">
        <v>3184</v>
      </c>
      <c r="H65" s="511">
        <v>3321</v>
      </c>
      <c r="I65" s="511">
        <v>3463</v>
      </c>
      <c r="J65" s="511">
        <v>3613</v>
      </c>
      <c r="K65" s="511">
        <v>3768</v>
      </c>
      <c r="L65" s="511">
        <v>3930</v>
      </c>
      <c r="M65" s="511">
        <v>4099</v>
      </c>
      <c r="N65" s="511">
        <v>4275</v>
      </c>
      <c r="O65" s="511">
        <v>4460</v>
      </c>
      <c r="P65" s="511">
        <v>4651</v>
      </c>
      <c r="Q65" s="511">
        <v>4851</v>
      </c>
      <c r="R65" s="1286"/>
      <c r="S65" s="1286"/>
      <c r="T65" s="1286"/>
      <c r="U65" s="1286"/>
      <c r="V65" s="1268"/>
      <c r="W65" s="1367">
        <f t="shared" si="1"/>
        <v>15</v>
      </c>
    </row>
    <row r="66" spans="1:23" x14ac:dyDescent="0.2">
      <c r="A66" s="425"/>
      <c r="B66" s="1366" t="s">
        <v>595</v>
      </c>
      <c r="C66" s="511">
        <v>2691</v>
      </c>
      <c r="D66" s="511">
        <v>2806</v>
      </c>
      <c r="E66" s="511">
        <v>2961</v>
      </c>
      <c r="F66" s="511">
        <v>3124</v>
      </c>
      <c r="G66" s="511">
        <v>3288</v>
      </c>
      <c r="H66" s="511">
        <v>3459</v>
      </c>
      <c r="I66" s="511">
        <v>3637</v>
      </c>
      <c r="J66" s="511">
        <v>3817</v>
      </c>
      <c r="K66" s="511">
        <v>4007</v>
      </c>
      <c r="L66" s="511">
        <v>4204</v>
      </c>
      <c r="M66" s="511">
        <v>4406</v>
      </c>
      <c r="N66" s="511">
        <v>4616</v>
      </c>
      <c r="O66" s="511">
        <v>4833</v>
      </c>
      <c r="P66" s="511">
        <v>5055</v>
      </c>
      <c r="Q66" s="511">
        <v>5294</v>
      </c>
      <c r="R66" s="1286"/>
      <c r="S66" s="1286"/>
      <c r="T66" s="1286"/>
      <c r="U66" s="1286"/>
      <c r="V66" s="1268"/>
      <c r="W66" s="1367">
        <f t="shared" si="1"/>
        <v>15</v>
      </c>
    </row>
    <row r="67" spans="1:23" x14ac:dyDescent="0.2">
      <c r="A67" s="425"/>
      <c r="B67" s="1366" t="s">
        <v>596</v>
      </c>
      <c r="C67" s="511">
        <v>3392</v>
      </c>
      <c r="D67" s="511">
        <v>3519</v>
      </c>
      <c r="E67" s="511">
        <v>3633</v>
      </c>
      <c r="F67" s="511">
        <v>3861</v>
      </c>
      <c r="G67" s="511">
        <v>4114</v>
      </c>
      <c r="H67" s="511">
        <v>4273</v>
      </c>
      <c r="I67" s="511">
        <v>4435</v>
      </c>
      <c r="J67" s="511">
        <v>4596</v>
      </c>
      <c r="K67" s="511">
        <v>4758</v>
      </c>
      <c r="L67" s="511">
        <v>4918</v>
      </c>
      <c r="M67" s="511">
        <v>5081</v>
      </c>
      <c r="N67" s="511">
        <v>5243</v>
      </c>
      <c r="O67" s="511">
        <v>5405</v>
      </c>
      <c r="P67" s="511">
        <v>5566</v>
      </c>
      <c r="Q67" s="511">
        <v>5732</v>
      </c>
      <c r="R67" s="1286"/>
      <c r="S67" s="1286"/>
      <c r="T67" s="1286"/>
      <c r="U67" s="1286"/>
      <c r="V67" s="1268"/>
      <c r="W67" s="1367">
        <f t="shared" si="1"/>
        <v>15</v>
      </c>
    </row>
    <row r="68" spans="1:23" x14ac:dyDescent="0.2">
      <c r="A68" s="425"/>
      <c r="B68" s="1362" t="s">
        <v>125</v>
      </c>
      <c r="C68" s="1268">
        <v>1218</v>
      </c>
      <c r="D68" s="1269"/>
      <c r="E68" s="1269"/>
      <c r="F68" s="1269"/>
      <c r="G68" s="1269"/>
      <c r="H68" s="1269"/>
      <c r="I68" s="1269"/>
      <c r="J68" s="1269"/>
      <c r="K68" s="1269"/>
      <c r="L68" s="1269"/>
      <c r="M68" s="1269"/>
      <c r="N68" s="1269"/>
      <c r="O68" s="1269"/>
      <c r="P68" s="1269"/>
      <c r="Q68" s="1269"/>
      <c r="R68" s="1286"/>
      <c r="S68" s="1287"/>
      <c r="T68" s="1287"/>
      <c r="U68" s="1287"/>
      <c r="V68" s="1269"/>
      <c r="W68" s="1367">
        <f t="shared" ref="W68:W90" si="2">COUNTA(C68:V68)</f>
        <v>1</v>
      </c>
    </row>
    <row r="69" spans="1:23" x14ac:dyDescent="0.2">
      <c r="A69" s="425"/>
      <c r="B69" s="1362" t="s">
        <v>126</v>
      </c>
      <c r="C69" s="1268">
        <v>1262.5</v>
      </c>
      <c r="D69" s="1269"/>
      <c r="E69" s="1269"/>
      <c r="F69" s="1269"/>
      <c r="G69" s="1269"/>
      <c r="H69" s="1269"/>
      <c r="I69" s="1269"/>
      <c r="J69" s="1269"/>
      <c r="K69" s="1269"/>
      <c r="L69" s="1269"/>
      <c r="M69" s="1269"/>
      <c r="N69" s="1269"/>
      <c r="O69" s="1269"/>
      <c r="P69" s="1269"/>
      <c r="Q69" s="1269"/>
      <c r="R69" s="1286"/>
      <c r="S69" s="1287"/>
      <c r="T69" s="1287"/>
      <c r="U69" s="1287"/>
      <c r="V69" s="1269"/>
      <c r="W69" s="1367">
        <f t="shared" si="2"/>
        <v>1</v>
      </c>
    </row>
    <row r="70" spans="1:23" x14ac:dyDescent="0.2">
      <c r="A70" s="425"/>
      <c r="B70" s="1362" t="s">
        <v>127</v>
      </c>
      <c r="C70" s="511">
        <v>2771</v>
      </c>
      <c r="D70" s="511">
        <v>2879</v>
      </c>
      <c r="E70" s="511">
        <v>2990</v>
      </c>
      <c r="F70" s="511">
        <v>3097</v>
      </c>
      <c r="G70" s="511">
        <v>3206</v>
      </c>
      <c r="H70" s="511">
        <v>3316</v>
      </c>
      <c r="I70" s="511">
        <v>3425</v>
      </c>
      <c r="J70" s="511">
        <v>3534</v>
      </c>
      <c r="K70" s="511">
        <v>3642</v>
      </c>
      <c r="L70" s="511">
        <v>3751</v>
      </c>
      <c r="M70" s="511">
        <v>3862</v>
      </c>
      <c r="N70" s="511"/>
      <c r="O70" s="511"/>
      <c r="P70" s="511"/>
      <c r="Q70" s="511"/>
      <c r="R70" s="1286"/>
      <c r="S70" s="1286"/>
      <c r="T70" s="1286"/>
      <c r="U70" s="1286"/>
      <c r="V70" s="1268"/>
      <c r="W70" s="1367">
        <f t="shared" si="2"/>
        <v>11</v>
      </c>
    </row>
    <row r="71" spans="1:23" x14ac:dyDescent="0.2">
      <c r="A71" s="425"/>
      <c r="B71" s="1362" t="s">
        <v>128</v>
      </c>
      <c r="C71" s="511">
        <v>2879</v>
      </c>
      <c r="D71" s="511">
        <v>3097</v>
      </c>
      <c r="E71" s="511">
        <v>3316</v>
      </c>
      <c r="F71" s="511">
        <v>3425</v>
      </c>
      <c r="G71" s="511">
        <v>3534</v>
      </c>
      <c r="H71" s="511">
        <v>3642</v>
      </c>
      <c r="I71" s="511">
        <v>3751</v>
      </c>
      <c r="J71" s="511">
        <v>3862</v>
      </c>
      <c r="K71" s="511">
        <v>3970</v>
      </c>
      <c r="L71" s="511">
        <v>4081</v>
      </c>
      <c r="M71" s="511"/>
      <c r="N71" s="511"/>
      <c r="O71" s="511"/>
      <c r="P71" s="511"/>
      <c r="Q71" s="511"/>
      <c r="R71" s="1286"/>
      <c r="S71" s="1286"/>
      <c r="T71" s="1286"/>
      <c r="U71" s="1286"/>
      <c r="V71" s="1268"/>
      <c r="W71" s="1367">
        <f t="shared" si="2"/>
        <v>10</v>
      </c>
    </row>
    <row r="72" spans="1:23" x14ac:dyDescent="0.2">
      <c r="A72" s="425"/>
      <c r="B72" s="1362" t="s">
        <v>129</v>
      </c>
      <c r="C72" s="511">
        <v>2879</v>
      </c>
      <c r="D72" s="511">
        <v>3097</v>
      </c>
      <c r="E72" s="511">
        <v>3316</v>
      </c>
      <c r="F72" s="511">
        <v>3424</v>
      </c>
      <c r="G72" s="511">
        <v>3534</v>
      </c>
      <c r="H72" s="511">
        <v>3641</v>
      </c>
      <c r="I72" s="511">
        <v>3751</v>
      </c>
      <c r="J72" s="511">
        <v>3862</v>
      </c>
      <c r="K72" s="511">
        <v>3970</v>
      </c>
      <c r="L72" s="511">
        <v>4081</v>
      </c>
      <c r="M72" s="511">
        <v>4191</v>
      </c>
      <c r="N72" s="511"/>
      <c r="O72" s="511"/>
      <c r="P72" s="511"/>
      <c r="Q72" s="511"/>
      <c r="R72" s="1286"/>
      <c r="S72" s="1286"/>
      <c r="T72" s="1286"/>
      <c r="U72" s="1286"/>
      <c r="V72" s="1268"/>
      <c r="W72" s="1367">
        <f t="shared" si="2"/>
        <v>11</v>
      </c>
    </row>
    <row r="73" spans="1:23" x14ac:dyDescent="0.2">
      <c r="A73" s="425"/>
      <c r="B73" s="1362" t="s">
        <v>130</v>
      </c>
      <c r="C73" s="511">
        <v>2990</v>
      </c>
      <c r="D73" s="511">
        <v>3316</v>
      </c>
      <c r="E73" s="511">
        <v>3534</v>
      </c>
      <c r="F73" s="511">
        <v>3751</v>
      </c>
      <c r="G73" s="511">
        <v>3970</v>
      </c>
      <c r="H73" s="511">
        <v>4081</v>
      </c>
      <c r="I73" s="511">
        <v>4191</v>
      </c>
      <c r="J73" s="511">
        <v>4298</v>
      </c>
      <c r="K73" s="511">
        <v>4408</v>
      </c>
      <c r="L73" s="511">
        <v>4515</v>
      </c>
      <c r="M73" s="511">
        <v>4627</v>
      </c>
      <c r="N73" s="511">
        <v>4735</v>
      </c>
      <c r="O73" s="511">
        <v>4845</v>
      </c>
      <c r="P73" s="511"/>
      <c r="Q73" s="511"/>
      <c r="R73" s="1286"/>
      <c r="S73" s="1286"/>
      <c r="T73" s="1286"/>
      <c r="U73" s="1286"/>
      <c r="V73" s="1268"/>
      <c r="W73" s="1367">
        <f t="shared" si="2"/>
        <v>13</v>
      </c>
    </row>
    <row r="74" spans="1:23" x14ac:dyDescent="0.2">
      <c r="A74" s="425"/>
      <c r="B74" s="1362" t="s">
        <v>131</v>
      </c>
      <c r="C74" s="1268">
        <v>2990</v>
      </c>
      <c r="D74" s="511">
        <v>3316</v>
      </c>
      <c r="E74" s="511">
        <v>3534</v>
      </c>
      <c r="F74" s="511">
        <v>3751</v>
      </c>
      <c r="G74" s="511">
        <v>3970</v>
      </c>
      <c r="H74" s="511">
        <v>4081</v>
      </c>
      <c r="I74" s="511">
        <v>4191</v>
      </c>
      <c r="J74" s="511">
        <v>4298</v>
      </c>
      <c r="K74" s="511">
        <v>4408</v>
      </c>
      <c r="L74" s="511">
        <v>4515</v>
      </c>
      <c r="M74" s="511">
        <v>4627</v>
      </c>
      <c r="N74" s="511">
        <v>4735</v>
      </c>
      <c r="O74" s="511">
        <v>4845</v>
      </c>
      <c r="P74" s="511">
        <v>4952</v>
      </c>
      <c r="Q74" s="511">
        <v>5062</v>
      </c>
      <c r="R74" s="1286"/>
      <c r="S74" s="1286"/>
      <c r="T74" s="1286"/>
      <c r="U74" s="1286"/>
      <c r="V74" s="1268"/>
      <c r="W74" s="1367">
        <f t="shared" si="2"/>
        <v>15</v>
      </c>
    </row>
    <row r="75" spans="1:23" x14ac:dyDescent="0.2">
      <c r="A75" s="425"/>
      <c r="B75" s="1362">
        <v>1</v>
      </c>
      <c r="C75" s="1268">
        <v>1594.2</v>
      </c>
      <c r="D75" s="1268">
        <v>1610</v>
      </c>
      <c r="E75" s="511">
        <v>1677</v>
      </c>
      <c r="F75" s="511">
        <v>1707</v>
      </c>
      <c r="G75" s="511">
        <v>1742</v>
      </c>
      <c r="H75" s="511">
        <v>1778</v>
      </c>
      <c r="I75" s="511">
        <v>1825</v>
      </c>
      <c r="J75" s="511"/>
      <c r="K75" s="511"/>
      <c r="L75" s="511"/>
      <c r="M75" s="511"/>
      <c r="N75" s="511"/>
      <c r="O75" s="511"/>
      <c r="P75" s="511"/>
      <c r="Q75" s="511"/>
      <c r="R75" s="511"/>
      <c r="S75" s="511"/>
      <c r="T75" s="511"/>
      <c r="U75" s="1286"/>
      <c r="V75" s="1268"/>
      <c r="W75" s="1367">
        <f t="shared" si="2"/>
        <v>7</v>
      </c>
    </row>
    <row r="76" spans="1:23" x14ac:dyDescent="0.2">
      <c r="A76" s="425"/>
      <c r="B76" s="1362">
        <v>2</v>
      </c>
      <c r="C76" s="1268">
        <v>1594.2</v>
      </c>
      <c r="D76" s="511">
        <v>1644</v>
      </c>
      <c r="E76" s="511">
        <v>1707</v>
      </c>
      <c r="F76" s="511">
        <v>1778</v>
      </c>
      <c r="G76" s="511">
        <v>1825</v>
      </c>
      <c r="H76" s="511">
        <v>1878</v>
      </c>
      <c r="I76" s="511">
        <v>1944</v>
      </c>
      <c r="J76" s="511">
        <v>2006</v>
      </c>
      <c r="K76" s="511"/>
      <c r="L76" s="511"/>
      <c r="M76" s="511"/>
      <c r="N76" s="511"/>
      <c r="O76" s="511"/>
      <c r="P76" s="511"/>
      <c r="Q76" s="511"/>
      <c r="R76" s="511"/>
      <c r="S76" s="511"/>
      <c r="T76" s="511"/>
      <c r="U76" s="1286"/>
      <c r="V76" s="1268"/>
      <c r="W76" s="1367">
        <f t="shared" si="2"/>
        <v>8</v>
      </c>
    </row>
    <row r="77" spans="1:23" x14ac:dyDescent="0.2">
      <c r="A77" s="425"/>
      <c r="B77" s="1362">
        <v>3</v>
      </c>
      <c r="C77" s="1268">
        <v>1594.2</v>
      </c>
      <c r="D77" s="511">
        <v>1707</v>
      </c>
      <c r="E77" s="511">
        <v>1778</v>
      </c>
      <c r="F77" s="511">
        <v>1878</v>
      </c>
      <c r="G77" s="511">
        <v>1944</v>
      </c>
      <c r="H77" s="511">
        <v>2006</v>
      </c>
      <c r="I77" s="511">
        <v>2067</v>
      </c>
      <c r="J77" s="511">
        <v>2126</v>
      </c>
      <c r="K77" s="511">
        <v>2185</v>
      </c>
      <c r="L77" s="511"/>
      <c r="M77" s="511"/>
      <c r="N77" s="511"/>
      <c r="O77" s="511"/>
      <c r="P77" s="511"/>
      <c r="Q77" s="511"/>
      <c r="R77" s="511"/>
      <c r="S77" s="511"/>
      <c r="T77" s="511"/>
      <c r="U77" s="1286"/>
      <c r="V77" s="1268"/>
      <c r="W77" s="1367">
        <f t="shared" si="2"/>
        <v>9</v>
      </c>
    </row>
    <row r="78" spans="1:23" x14ac:dyDescent="0.2">
      <c r="A78" s="425"/>
      <c r="B78" s="1362">
        <v>4</v>
      </c>
      <c r="C78" s="1268">
        <v>1610</v>
      </c>
      <c r="D78" s="511">
        <v>1677</v>
      </c>
      <c r="E78" s="511">
        <v>1742</v>
      </c>
      <c r="F78" s="511">
        <v>1825</v>
      </c>
      <c r="G78" s="511">
        <v>1944</v>
      </c>
      <c r="H78" s="511">
        <v>2006</v>
      </c>
      <c r="I78" s="511">
        <v>2067</v>
      </c>
      <c r="J78" s="511">
        <v>2126</v>
      </c>
      <c r="K78" s="511">
        <v>2185</v>
      </c>
      <c r="L78" s="511">
        <v>2241</v>
      </c>
      <c r="M78" s="511">
        <v>2298</v>
      </c>
      <c r="N78" s="511"/>
      <c r="O78" s="511"/>
      <c r="P78" s="511"/>
      <c r="Q78" s="511"/>
      <c r="R78" s="511"/>
      <c r="S78" s="511"/>
      <c r="T78" s="511"/>
      <c r="U78" s="1286"/>
      <c r="V78" s="1268"/>
      <c r="W78" s="1367">
        <f t="shared" si="2"/>
        <v>11</v>
      </c>
    </row>
    <row r="79" spans="1:23" x14ac:dyDescent="0.2">
      <c r="A79" s="425"/>
      <c r="B79" s="1362">
        <v>5</v>
      </c>
      <c r="C79" s="511">
        <v>1644</v>
      </c>
      <c r="D79" s="511">
        <v>1677</v>
      </c>
      <c r="E79" s="511">
        <v>1778</v>
      </c>
      <c r="F79" s="511">
        <v>1878</v>
      </c>
      <c r="G79" s="511">
        <v>2006</v>
      </c>
      <c r="H79" s="511">
        <v>2067</v>
      </c>
      <c r="I79" s="511">
        <v>2126</v>
      </c>
      <c r="J79" s="511">
        <v>2185</v>
      </c>
      <c r="K79" s="511">
        <v>2241</v>
      </c>
      <c r="L79" s="511">
        <v>2298</v>
      </c>
      <c r="M79" s="511">
        <v>2353</v>
      </c>
      <c r="N79" s="511">
        <v>2416</v>
      </c>
      <c r="O79" s="511"/>
      <c r="P79" s="511"/>
      <c r="Q79" s="511"/>
      <c r="R79" s="511"/>
      <c r="S79" s="511"/>
      <c r="T79" s="511"/>
      <c r="U79" s="1286"/>
      <c r="V79" s="1268"/>
      <c r="W79" s="1367">
        <f t="shared" si="2"/>
        <v>12</v>
      </c>
    </row>
    <row r="80" spans="1:23" x14ac:dyDescent="0.2">
      <c r="A80" s="425"/>
      <c r="B80" s="1362">
        <v>6</v>
      </c>
      <c r="C80" s="511">
        <v>1707</v>
      </c>
      <c r="D80" s="511">
        <v>1778</v>
      </c>
      <c r="E80" s="511">
        <v>2006</v>
      </c>
      <c r="F80" s="511">
        <v>2126</v>
      </c>
      <c r="G80" s="511">
        <v>2185</v>
      </c>
      <c r="H80" s="511">
        <v>2241</v>
      </c>
      <c r="I80" s="511">
        <v>2298</v>
      </c>
      <c r="J80" s="511">
        <v>2353</v>
      </c>
      <c r="K80" s="511">
        <v>2416</v>
      </c>
      <c r="L80" s="511">
        <v>2475</v>
      </c>
      <c r="M80" s="511">
        <v>2531</v>
      </c>
      <c r="N80" s="511"/>
      <c r="O80" s="511"/>
      <c r="P80" s="511"/>
      <c r="Q80" s="511"/>
      <c r="R80" s="511"/>
      <c r="S80" s="511"/>
      <c r="T80" s="511"/>
      <c r="U80" s="1286"/>
      <c r="V80" s="1268"/>
      <c r="W80" s="1367">
        <f t="shared" si="2"/>
        <v>11</v>
      </c>
    </row>
    <row r="81" spans="1:23" x14ac:dyDescent="0.2">
      <c r="A81" s="425"/>
      <c r="B81" s="1362">
        <v>7</v>
      </c>
      <c r="C81" s="511">
        <v>1825</v>
      </c>
      <c r="D81" s="511">
        <v>1878</v>
      </c>
      <c r="E81" s="511">
        <v>2006</v>
      </c>
      <c r="F81" s="511">
        <v>2241</v>
      </c>
      <c r="G81" s="511">
        <v>2353</v>
      </c>
      <c r="H81" s="511">
        <v>2416</v>
      </c>
      <c r="I81" s="511">
        <v>2475</v>
      </c>
      <c r="J81" s="511">
        <v>2531</v>
      </c>
      <c r="K81" s="511">
        <v>2590</v>
      </c>
      <c r="L81" s="511">
        <v>2653</v>
      </c>
      <c r="M81" s="511">
        <v>2719</v>
      </c>
      <c r="N81" s="511">
        <v>2791</v>
      </c>
      <c r="O81" s="511"/>
      <c r="P81" s="511"/>
      <c r="Q81" s="511"/>
      <c r="R81" s="511"/>
      <c r="S81" s="511"/>
      <c r="T81" s="511"/>
      <c r="U81" s="1286"/>
      <c r="V81" s="1268"/>
      <c r="W81" s="1367">
        <f t="shared" si="2"/>
        <v>12</v>
      </c>
    </row>
    <row r="82" spans="1:23" x14ac:dyDescent="0.2">
      <c r="A82" s="425"/>
      <c r="B82" s="1362">
        <v>8</v>
      </c>
      <c r="C82" s="511">
        <v>2067</v>
      </c>
      <c r="D82" s="511">
        <v>2126</v>
      </c>
      <c r="E82" s="511">
        <v>2241</v>
      </c>
      <c r="F82" s="511">
        <v>2475</v>
      </c>
      <c r="G82" s="511">
        <v>2590</v>
      </c>
      <c r="H82" s="511">
        <v>2719</v>
      </c>
      <c r="I82" s="511">
        <v>2791</v>
      </c>
      <c r="J82" s="511">
        <v>2857</v>
      </c>
      <c r="K82" s="511">
        <v>2916</v>
      </c>
      <c r="L82" s="511">
        <v>2979</v>
      </c>
      <c r="M82" s="511">
        <v>3043</v>
      </c>
      <c r="N82" s="511">
        <v>3102</v>
      </c>
      <c r="O82" s="511">
        <v>3157</v>
      </c>
      <c r="P82" s="511"/>
      <c r="Q82" s="511"/>
      <c r="R82" s="511"/>
      <c r="S82" s="511"/>
      <c r="T82" s="511"/>
      <c r="U82" s="1286"/>
      <c r="V82" s="1268"/>
      <c r="W82" s="1367">
        <f t="shared" si="2"/>
        <v>13</v>
      </c>
    </row>
    <row r="83" spans="1:23" x14ac:dyDescent="0.2">
      <c r="A83" s="425"/>
      <c r="B83" s="1362">
        <v>9</v>
      </c>
      <c r="C83" s="511">
        <v>2394</v>
      </c>
      <c r="D83" s="511">
        <v>2516</v>
      </c>
      <c r="E83" s="511">
        <v>2762</v>
      </c>
      <c r="F83" s="511">
        <v>2903</v>
      </c>
      <c r="G83" s="511">
        <v>3025</v>
      </c>
      <c r="H83" s="511">
        <v>3149</v>
      </c>
      <c r="I83" s="511">
        <v>3266</v>
      </c>
      <c r="J83" s="511">
        <v>3383</v>
      </c>
      <c r="K83" s="511">
        <v>3510</v>
      </c>
      <c r="L83" s="511">
        <v>3622</v>
      </c>
      <c r="M83" s="511"/>
      <c r="N83" s="511"/>
      <c r="O83" s="511"/>
      <c r="P83" s="511"/>
      <c r="Q83" s="511"/>
      <c r="R83" s="511"/>
      <c r="S83" s="511"/>
      <c r="T83" s="511"/>
      <c r="U83" s="1286"/>
      <c r="V83" s="1268"/>
      <c r="W83" s="1367">
        <f t="shared" si="2"/>
        <v>10</v>
      </c>
    </row>
    <row r="84" spans="1:23" x14ac:dyDescent="0.2">
      <c r="A84" s="425"/>
      <c r="B84" s="1362">
        <v>10</v>
      </c>
      <c r="C84" s="511">
        <v>2377</v>
      </c>
      <c r="D84" s="511">
        <v>2616</v>
      </c>
      <c r="E84" s="511">
        <v>2745</v>
      </c>
      <c r="F84" s="511">
        <v>2886</v>
      </c>
      <c r="G84" s="511">
        <v>3008</v>
      </c>
      <c r="H84" s="511">
        <v>3232</v>
      </c>
      <c r="I84" s="511">
        <v>3249</v>
      </c>
      <c r="J84" s="511">
        <v>3365</v>
      </c>
      <c r="K84" s="511">
        <v>3493</v>
      </c>
      <c r="L84" s="511">
        <v>3604</v>
      </c>
      <c r="M84" s="511">
        <v>3721</v>
      </c>
      <c r="N84" s="511">
        <v>3833</v>
      </c>
      <c r="O84" s="511">
        <v>3961</v>
      </c>
      <c r="P84" s="511"/>
      <c r="Q84" s="511"/>
      <c r="R84" s="511"/>
      <c r="S84" s="511"/>
      <c r="T84" s="511"/>
      <c r="U84" s="1286"/>
      <c r="V84" s="1268"/>
      <c r="W84" s="1367">
        <f t="shared" si="2"/>
        <v>13</v>
      </c>
    </row>
    <row r="85" spans="1:23" x14ac:dyDescent="0.2">
      <c r="A85" s="425"/>
      <c r="B85" s="1362">
        <v>11</v>
      </c>
      <c r="C85" s="511">
        <v>2499</v>
      </c>
      <c r="D85" s="511">
        <v>2616</v>
      </c>
      <c r="E85" s="511">
        <v>2745</v>
      </c>
      <c r="F85" s="511">
        <v>2886</v>
      </c>
      <c r="G85" s="511">
        <v>3008</v>
      </c>
      <c r="H85" s="511">
        <v>3132</v>
      </c>
      <c r="I85" s="511">
        <v>3249</v>
      </c>
      <c r="J85" s="511">
        <v>3493</v>
      </c>
      <c r="K85" s="511">
        <v>3604</v>
      </c>
      <c r="L85" s="511">
        <v>3721</v>
      </c>
      <c r="M85" s="511">
        <v>3833</v>
      </c>
      <c r="N85" s="511">
        <v>3961</v>
      </c>
      <c r="O85" s="511">
        <v>4086</v>
      </c>
      <c r="P85" s="511">
        <v>4209</v>
      </c>
      <c r="Q85" s="511">
        <v>4326</v>
      </c>
      <c r="R85" s="511">
        <v>4446</v>
      </c>
      <c r="S85" s="511">
        <v>4559</v>
      </c>
      <c r="T85" s="511">
        <v>4621</v>
      </c>
      <c r="U85" s="1286"/>
      <c r="V85" s="1268"/>
      <c r="W85" s="1367">
        <f t="shared" si="2"/>
        <v>18</v>
      </c>
    </row>
    <row r="86" spans="1:23" x14ac:dyDescent="0.2">
      <c r="A86" s="425"/>
      <c r="B86" s="1362">
        <v>12</v>
      </c>
      <c r="C86" s="511">
        <v>3365</v>
      </c>
      <c r="D86" s="511">
        <v>3493</v>
      </c>
      <c r="E86" s="511">
        <v>3604</v>
      </c>
      <c r="F86" s="511">
        <v>3721</v>
      </c>
      <c r="G86" s="511">
        <v>3833</v>
      </c>
      <c r="H86" s="511">
        <v>3961</v>
      </c>
      <c r="I86" s="511">
        <v>4209</v>
      </c>
      <c r="J86" s="511">
        <v>4326</v>
      </c>
      <c r="K86" s="511">
        <v>4446</v>
      </c>
      <c r="L86" s="511">
        <v>4559</v>
      </c>
      <c r="M86" s="511">
        <v>4682</v>
      </c>
      <c r="N86" s="511">
        <v>4802</v>
      </c>
      <c r="O86" s="511">
        <v>4916</v>
      </c>
      <c r="P86" s="511">
        <v>5036</v>
      </c>
      <c r="Q86" s="511">
        <v>5183</v>
      </c>
      <c r="R86" s="511">
        <v>5258</v>
      </c>
      <c r="S86" s="511"/>
      <c r="T86" s="511"/>
      <c r="U86" s="1286"/>
      <c r="V86" s="1268"/>
      <c r="W86" s="1367">
        <f t="shared" si="2"/>
        <v>16</v>
      </c>
    </row>
    <row r="87" spans="1:23" x14ac:dyDescent="0.2">
      <c r="A87" s="425"/>
      <c r="B87" s="1362">
        <v>13</v>
      </c>
      <c r="C87" s="511">
        <v>4086</v>
      </c>
      <c r="D87" s="511">
        <v>4209</v>
      </c>
      <c r="E87" s="511">
        <v>4326</v>
      </c>
      <c r="F87" s="511">
        <v>4446</v>
      </c>
      <c r="G87" s="511">
        <v>4559</v>
      </c>
      <c r="H87" s="511">
        <v>4802</v>
      </c>
      <c r="I87" s="511">
        <v>4916</v>
      </c>
      <c r="J87" s="511">
        <v>5036</v>
      </c>
      <c r="K87" s="511">
        <v>5183</v>
      </c>
      <c r="L87" s="511">
        <v>5332</v>
      </c>
      <c r="M87" s="511">
        <v>5481</v>
      </c>
      <c r="N87" s="511">
        <v>5629</v>
      </c>
      <c r="O87" s="511">
        <v>5702</v>
      </c>
      <c r="P87" s="511"/>
      <c r="Q87" s="511"/>
      <c r="R87" s="511"/>
      <c r="S87" s="511"/>
      <c r="T87" s="511"/>
      <c r="U87" s="1286"/>
      <c r="V87" s="1268"/>
      <c r="W87" s="1367">
        <f t="shared" si="2"/>
        <v>13</v>
      </c>
    </row>
    <row r="88" spans="1:23" x14ac:dyDescent="0.2">
      <c r="A88" s="425"/>
      <c r="B88" s="1362">
        <v>14</v>
      </c>
      <c r="C88" s="511">
        <v>4682</v>
      </c>
      <c r="D88" s="511">
        <v>4802</v>
      </c>
      <c r="E88" s="511">
        <v>5036</v>
      </c>
      <c r="F88" s="511">
        <v>5183</v>
      </c>
      <c r="G88" s="511">
        <v>5332</v>
      </c>
      <c r="H88" s="511">
        <v>5481</v>
      </c>
      <c r="I88" s="511">
        <v>5629</v>
      </c>
      <c r="J88" s="511">
        <v>5779</v>
      </c>
      <c r="K88" s="511">
        <v>5938</v>
      </c>
      <c r="L88" s="511">
        <v>6097</v>
      </c>
      <c r="M88" s="511">
        <v>6264</v>
      </c>
      <c r="N88" s="511"/>
      <c r="O88" s="511"/>
      <c r="P88" s="511"/>
      <c r="Q88" s="511"/>
      <c r="R88" s="511"/>
      <c r="S88" s="511"/>
      <c r="T88" s="511"/>
      <c r="U88" s="1286"/>
      <c r="V88" s="1268"/>
      <c r="W88" s="1367">
        <f t="shared" si="2"/>
        <v>11</v>
      </c>
    </row>
    <row r="89" spans="1:23" x14ac:dyDescent="0.2">
      <c r="A89" s="425"/>
      <c r="B89" s="1362">
        <v>15</v>
      </c>
      <c r="C89" s="511">
        <v>4916</v>
      </c>
      <c r="D89" s="511">
        <v>5036</v>
      </c>
      <c r="E89" s="511">
        <v>5183</v>
      </c>
      <c r="F89" s="511">
        <v>5481</v>
      </c>
      <c r="G89" s="511">
        <v>5629</v>
      </c>
      <c r="H89" s="511">
        <v>5779</v>
      </c>
      <c r="I89" s="511">
        <v>5938</v>
      </c>
      <c r="J89" s="511">
        <v>6097</v>
      </c>
      <c r="K89" s="511">
        <v>6264</v>
      </c>
      <c r="L89" s="511">
        <v>6463</v>
      </c>
      <c r="M89" s="511">
        <v>6671</v>
      </c>
      <c r="N89" s="511">
        <v>6883</v>
      </c>
      <c r="O89" s="511"/>
      <c r="P89" s="511"/>
      <c r="Q89" s="511"/>
      <c r="R89" s="511"/>
      <c r="S89" s="511"/>
      <c r="T89" s="511"/>
      <c r="U89" s="1288"/>
      <c r="V89" s="1270"/>
      <c r="W89" s="1367">
        <f t="shared" si="2"/>
        <v>12</v>
      </c>
    </row>
    <row r="90" spans="1:23" x14ac:dyDescent="0.2">
      <c r="A90" s="425"/>
      <c r="B90" s="1373">
        <v>16</v>
      </c>
      <c r="C90" s="1374">
        <v>5332</v>
      </c>
      <c r="D90" s="1374">
        <v>5481</v>
      </c>
      <c r="E90" s="1374">
        <v>5629</v>
      </c>
      <c r="F90" s="1374">
        <v>5938</v>
      </c>
      <c r="G90" s="1374">
        <v>6097</v>
      </c>
      <c r="H90" s="1374">
        <v>6264</v>
      </c>
      <c r="I90" s="1374">
        <v>6463</v>
      </c>
      <c r="J90" s="1374">
        <v>6671</v>
      </c>
      <c r="K90" s="1374">
        <v>6883</v>
      </c>
      <c r="L90" s="1374">
        <v>7104</v>
      </c>
      <c r="M90" s="1374">
        <v>7327</v>
      </c>
      <c r="N90" s="1374">
        <v>7561</v>
      </c>
      <c r="O90" s="1374"/>
      <c r="P90" s="1374"/>
      <c r="Q90" s="1374"/>
      <c r="R90" s="1374"/>
      <c r="S90" s="1374"/>
      <c r="T90" s="1374"/>
      <c r="U90" s="1375"/>
      <c r="V90" s="1376"/>
      <c r="W90" s="1377">
        <f t="shared" si="2"/>
        <v>12</v>
      </c>
    </row>
    <row r="91" spans="1:23" x14ac:dyDescent="0.2">
      <c r="A91" s="425"/>
      <c r="B91" s="1378"/>
      <c r="C91" s="1358"/>
      <c r="D91" s="1358"/>
      <c r="E91" s="1358"/>
      <c r="F91" s="1358"/>
      <c r="G91" s="1358"/>
      <c r="H91" s="1358"/>
      <c r="I91" s="1358"/>
      <c r="J91" s="1358"/>
      <c r="K91" s="1358"/>
      <c r="L91" s="1358"/>
      <c r="M91" s="1358"/>
      <c r="N91" s="1358"/>
      <c r="O91" s="1358"/>
      <c r="P91" s="1358"/>
      <c r="Q91" s="1358"/>
      <c r="R91" s="1358"/>
      <c r="S91" s="1358"/>
      <c r="T91" s="1358"/>
      <c r="U91" s="1358"/>
      <c r="V91" s="1358"/>
      <c r="W91" s="1379"/>
    </row>
    <row r="92" spans="1:23" x14ac:dyDescent="0.2">
      <c r="A92" s="425"/>
      <c r="B92" s="1372" t="s">
        <v>107</v>
      </c>
      <c r="C92" s="510">
        <v>43466</v>
      </c>
      <c r="D92" s="1370"/>
      <c r="E92" s="69"/>
      <c r="F92" s="64"/>
      <c r="G92" s="64"/>
      <c r="H92" s="64"/>
      <c r="I92" s="64"/>
      <c r="J92" s="64"/>
      <c r="K92" s="64"/>
      <c r="L92" s="64"/>
      <c r="M92" s="64"/>
      <c r="N92" s="64"/>
      <c r="O92" s="64"/>
      <c r="P92" s="64"/>
      <c r="Q92" s="64"/>
      <c r="R92" s="64"/>
      <c r="S92" s="64"/>
      <c r="T92" s="64"/>
      <c r="U92" s="64"/>
      <c r="V92" s="64"/>
      <c r="W92" s="1363"/>
    </row>
    <row r="93" spans="1:23" x14ac:dyDescent="0.2">
      <c r="A93" s="425"/>
      <c r="B93" s="1364" t="s">
        <v>108</v>
      </c>
      <c r="C93" s="70">
        <v>1</v>
      </c>
      <c r="D93" s="70">
        <v>2</v>
      </c>
      <c r="E93" s="70">
        <v>3</v>
      </c>
      <c r="F93" s="70">
        <v>4</v>
      </c>
      <c r="G93" s="70">
        <v>5</v>
      </c>
      <c r="H93" s="70">
        <v>6</v>
      </c>
      <c r="I93" s="70">
        <v>7</v>
      </c>
      <c r="J93" s="70">
        <v>8</v>
      </c>
      <c r="K93" s="70">
        <v>9</v>
      </c>
      <c r="L93" s="70">
        <v>10</v>
      </c>
      <c r="M93" s="70">
        <v>11</v>
      </c>
      <c r="N93" s="70">
        <v>12</v>
      </c>
      <c r="O93" s="70">
        <v>13</v>
      </c>
      <c r="P93" s="70">
        <v>14</v>
      </c>
      <c r="Q93" s="70">
        <v>15</v>
      </c>
      <c r="R93" s="70">
        <v>16</v>
      </c>
      <c r="S93" s="70">
        <v>17</v>
      </c>
      <c r="T93" s="70">
        <v>18</v>
      </c>
      <c r="U93" s="70">
        <v>19</v>
      </c>
      <c r="V93" s="70">
        <v>20</v>
      </c>
      <c r="W93" s="1365" t="s">
        <v>109</v>
      </c>
    </row>
    <row r="94" spans="1:23" x14ac:dyDescent="0.2">
      <c r="A94" s="425"/>
      <c r="B94" s="1366" t="s">
        <v>111</v>
      </c>
      <c r="C94" s="511">
        <v>2648</v>
      </c>
      <c r="D94" s="511">
        <v>2766</v>
      </c>
      <c r="E94" s="511">
        <v>2895</v>
      </c>
      <c r="F94" s="511">
        <v>3036</v>
      </c>
      <c r="G94" s="511">
        <v>3157</v>
      </c>
      <c r="H94" s="511">
        <v>3282</v>
      </c>
      <c r="I94" s="511">
        <v>3397</v>
      </c>
      <c r="J94" s="511">
        <v>3514</v>
      </c>
      <c r="K94" s="511">
        <v>3639</v>
      </c>
      <c r="L94" s="511">
        <v>3755</v>
      </c>
      <c r="M94" s="511">
        <v>3867</v>
      </c>
      <c r="N94" s="511">
        <v>3982</v>
      </c>
      <c r="O94" s="511">
        <v>4176</v>
      </c>
      <c r="P94" s="511"/>
      <c r="Q94" s="511"/>
      <c r="R94" s="511"/>
      <c r="S94" s="511"/>
      <c r="T94" s="511"/>
      <c r="U94" s="511"/>
      <c r="V94" s="511"/>
      <c r="W94" s="1367">
        <f t="shared" ref="W94:W103" si="3">COUNTA(C94:V94)</f>
        <v>13</v>
      </c>
    </row>
    <row r="95" spans="1:23" x14ac:dyDescent="0.2">
      <c r="A95" s="425"/>
      <c r="B95" s="1366" t="s">
        <v>112</v>
      </c>
      <c r="C95" s="511">
        <v>2704</v>
      </c>
      <c r="D95" s="511">
        <v>2835</v>
      </c>
      <c r="E95" s="511">
        <v>2973</v>
      </c>
      <c r="F95" s="511">
        <v>3098</v>
      </c>
      <c r="G95" s="511">
        <v>3220</v>
      </c>
      <c r="H95" s="511">
        <v>3338</v>
      </c>
      <c r="I95" s="511">
        <v>3453</v>
      </c>
      <c r="J95" s="511">
        <v>3580</v>
      </c>
      <c r="K95" s="511">
        <v>3694</v>
      </c>
      <c r="L95" s="511">
        <v>3808</v>
      </c>
      <c r="M95" s="511">
        <v>3923</v>
      </c>
      <c r="N95" s="511">
        <v>4048</v>
      </c>
      <c r="O95" s="511">
        <v>4176</v>
      </c>
      <c r="P95" s="511">
        <v>4297</v>
      </c>
      <c r="Q95" s="511">
        <v>4416</v>
      </c>
      <c r="R95" s="511">
        <v>4533</v>
      </c>
      <c r="S95" s="511">
        <v>4649</v>
      </c>
      <c r="T95" s="511">
        <v>4709</v>
      </c>
      <c r="U95" s="511"/>
      <c r="V95" s="511"/>
      <c r="W95" s="1367">
        <f t="shared" si="3"/>
        <v>18</v>
      </c>
    </row>
    <row r="96" spans="1:23" x14ac:dyDescent="0.2">
      <c r="A96" s="425"/>
      <c r="B96" s="1366" t="s">
        <v>113</v>
      </c>
      <c r="C96" s="511">
        <v>2835</v>
      </c>
      <c r="D96" s="511">
        <v>2973</v>
      </c>
      <c r="E96" s="511">
        <v>3220</v>
      </c>
      <c r="F96" s="511">
        <v>3453</v>
      </c>
      <c r="G96" s="511">
        <v>3580</v>
      </c>
      <c r="H96" s="511">
        <v>3694</v>
      </c>
      <c r="I96" s="511">
        <v>3808</v>
      </c>
      <c r="J96" s="511">
        <v>3923</v>
      </c>
      <c r="K96" s="511">
        <v>4048</v>
      </c>
      <c r="L96" s="511">
        <v>4176</v>
      </c>
      <c r="M96" s="511">
        <v>4297</v>
      </c>
      <c r="N96" s="511">
        <v>4416</v>
      </c>
      <c r="O96" s="511">
        <v>4533</v>
      </c>
      <c r="P96" s="511">
        <v>4649</v>
      </c>
      <c r="Q96" s="511">
        <v>4770</v>
      </c>
      <c r="R96" s="511">
        <v>4890</v>
      </c>
      <c r="S96" s="511">
        <v>5003</v>
      </c>
      <c r="T96" s="511">
        <v>5123</v>
      </c>
      <c r="U96" s="511">
        <v>5272</v>
      </c>
      <c r="V96" s="511">
        <v>5345</v>
      </c>
      <c r="W96" s="1367">
        <f t="shared" si="3"/>
        <v>20</v>
      </c>
    </row>
    <row r="97" spans="1:23" x14ac:dyDescent="0.2">
      <c r="A97" s="425"/>
      <c r="B97" s="1366" t="s">
        <v>114</v>
      </c>
      <c r="C97" s="511">
        <v>2973</v>
      </c>
      <c r="D97" s="511">
        <v>3220</v>
      </c>
      <c r="E97" s="511">
        <v>3453</v>
      </c>
      <c r="F97" s="511">
        <v>3694</v>
      </c>
      <c r="G97" s="511">
        <v>3923</v>
      </c>
      <c r="H97" s="511">
        <v>4176</v>
      </c>
      <c r="I97" s="511">
        <v>4297</v>
      </c>
      <c r="J97" s="511">
        <v>4416</v>
      </c>
      <c r="K97" s="511">
        <v>4533</v>
      </c>
      <c r="L97" s="511">
        <v>4649</v>
      </c>
      <c r="M97" s="511">
        <v>4770</v>
      </c>
      <c r="N97" s="511">
        <v>4890</v>
      </c>
      <c r="O97" s="511">
        <v>5003</v>
      </c>
      <c r="P97" s="511">
        <v>5123</v>
      </c>
      <c r="Q97" s="511">
        <v>5272</v>
      </c>
      <c r="R97" s="511">
        <v>5420</v>
      </c>
      <c r="S97" s="511">
        <v>5569</v>
      </c>
      <c r="T97" s="511">
        <v>5718</v>
      </c>
      <c r="U97" s="511">
        <v>5789</v>
      </c>
      <c r="V97" s="511"/>
      <c r="W97" s="1367">
        <f t="shared" si="3"/>
        <v>19</v>
      </c>
    </row>
    <row r="98" spans="1:23" x14ac:dyDescent="0.2">
      <c r="A98" s="425"/>
      <c r="B98" s="1366" t="s">
        <v>115</v>
      </c>
      <c r="C98" s="511">
        <v>2888</v>
      </c>
      <c r="D98" s="511">
        <v>2999</v>
      </c>
      <c r="E98" s="511">
        <v>3113</v>
      </c>
      <c r="F98" s="511">
        <v>3223</v>
      </c>
      <c r="G98" s="511">
        <v>3334</v>
      </c>
      <c r="H98" s="511">
        <v>3447</v>
      </c>
      <c r="I98" s="511">
        <v>3559</v>
      </c>
      <c r="J98" s="511">
        <v>3671</v>
      </c>
      <c r="K98" s="511">
        <v>3781</v>
      </c>
      <c r="L98" s="511">
        <v>3893</v>
      </c>
      <c r="M98" s="511">
        <v>4007</v>
      </c>
      <c r="N98" s="511">
        <v>4118</v>
      </c>
      <c r="O98" s="511">
        <v>4231</v>
      </c>
      <c r="P98" s="511"/>
      <c r="Q98" s="511"/>
      <c r="R98" s="511"/>
      <c r="S98" s="511"/>
      <c r="T98" s="511"/>
      <c r="U98" s="1268"/>
      <c r="V98" s="1268"/>
      <c r="W98" s="1367">
        <f t="shared" si="3"/>
        <v>13</v>
      </c>
    </row>
    <row r="99" spans="1:23" x14ac:dyDescent="0.2">
      <c r="A99" s="425"/>
      <c r="B99" s="1366" t="s">
        <v>116</v>
      </c>
      <c r="C99" s="511">
        <v>2999</v>
      </c>
      <c r="D99" s="511">
        <v>3223</v>
      </c>
      <c r="E99" s="511">
        <v>3447</v>
      </c>
      <c r="F99" s="511">
        <v>3559</v>
      </c>
      <c r="G99" s="511">
        <v>3671</v>
      </c>
      <c r="H99" s="511">
        <v>3781</v>
      </c>
      <c r="I99" s="511">
        <v>3893</v>
      </c>
      <c r="J99" s="511">
        <v>4007</v>
      </c>
      <c r="K99" s="511">
        <v>4118</v>
      </c>
      <c r="L99" s="511">
        <v>4231</v>
      </c>
      <c r="M99" s="511">
        <v>4344</v>
      </c>
      <c r="N99" s="511">
        <v>4454</v>
      </c>
      <c r="O99" s="511">
        <v>4566</v>
      </c>
      <c r="P99" s="511">
        <v>4676</v>
      </c>
      <c r="Q99" s="511">
        <v>4791</v>
      </c>
      <c r="R99" s="511"/>
      <c r="S99" s="511"/>
      <c r="T99" s="511"/>
      <c r="U99" s="1268"/>
      <c r="V99" s="1268"/>
      <c r="W99" s="1367">
        <f t="shared" si="3"/>
        <v>15</v>
      </c>
    </row>
    <row r="100" spans="1:23" x14ac:dyDescent="0.2">
      <c r="A100" s="425"/>
      <c r="B100" s="1366" t="s">
        <v>117</v>
      </c>
      <c r="C100" s="511">
        <v>2999</v>
      </c>
      <c r="D100" s="511">
        <v>3223</v>
      </c>
      <c r="E100" s="511">
        <v>3447</v>
      </c>
      <c r="F100" s="511">
        <v>3559</v>
      </c>
      <c r="G100" s="511">
        <v>3671</v>
      </c>
      <c r="H100" s="511">
        <v>3781</v>
      </c>
      <c r="I100" s="511">
        <v>3893</v>
      </c>
      <c r="J100" s="511">
        <v>4007</v>
      </c>
      <c r="K100" s="511">
        <v>4118</v>
      </c>
      <c r="L100" s="511">
        <v>4231</v>
      </c>
      <c r="M100" s="511">
        <v>4344</v>
      </c>
      <c r="N100" s="511">
        <v>4454</v>
      </c>
      <c r="O100" s="511">
        <v>4566</v>
      </c>
      <c r="P100" s="511">
        <v>4676</v>
      </c>
      <c r="Q100" s="511">
        <v>4791</v>
      </c>
      <c r="R100" s="511">
        <v>4902</v>
      </c>
      <c r="S100" s="511">
        <v>5014</v>
      </c>
      <c r="T100" s="511"/>
      <c r="U100" s="1268"/>
      <c r="V100" s="1268"/>
      <c r="W100" s="1367">
        <f t="shared" si="3"/>
        <v>17</v>
      </c>
    </row>
    <row r="101" spans="1:23" x14ac:dyDescent="0.2">
      <c r="A101" s="425"/>
      <c r="B101" s="1366" t="s">
        <v>118</v>
      </c>
      <c r="C101" s="511">
        <v>3113</v>
      </c>
      <c r="D101" s="511">
        <v>3447</v>
      </c>
      <c r="E101" s="511">
        <v>3671</v>
      </c>
      <c r="F101" s="511">
        <v>3893</v>
      </c>
      <c r="G101" s="511">
        <v>4118</v>
      </c>
      <c r="H101" s="511">
        <v>4231</v>
      </c>
      <c r="I101" s="511">
        <v>4344</v>
      </c>
      <c r="J101" s="511">
        <v>4454</v>
      </c>
      <c r="K101" s="511">
        <v>4566</v>
      </c>
      <c r="L101" s="511">
        <v>4676</v>
      </c>
      <c r="M101" s="511">
        <v>4791</v>
      </c>
      <c r="N101" s="511">
        <v>4902</v>
      </c>
      <c r="O101" s="511">
        <v>5014</v>
      </c>
      <c r="P101" s="511">
        <v>5124</v>
      </c>
      <c r="Q101" s="511">
        <v>5236</v>
      </c>
      <c r="R101" s="511">
        <v>5350</v>
      </c>
      <c r="S101" s="511"/>
      <c r="T101" s="511"/>
      <c r="U101" s="1268"/>
      <c r="V101" s="1268"/>
      <c r="W101" s="1367">
        <f t="shared" si="3"/>
        <v>16</v>
      </c>
    </row>
    <row r="102" spans="1:23" x14ac:dyDescent="0.2">
      <c r="A102" s="425"/>
      <c r="B102" s="1366" t="s">
        <v>119</v>
      </c>
      <c r="C102" s="511">
        <v>3113</v>
      </c>
      <c r="D102" s="511">
        <v>3447</v>
      </c>
      <c r="E102" s="511">
        <v>3671</v>
      </c>
      <c r="F102" s="511">
        <v>3893</v>
      </c>
      <c r="G102" s="511">
        <v>4118</v>
      </c>
      <c r="H102" s="511">
        <v>4231</v>
      </c>
      <c r="I102" s="511">
        <v>4344</v>
      </c>
      <c r="J102" s="511">
        <v>4454</v>
      </c>
      <c r="K102" s="511">
        <v>4566</v>
      </c>
      <c r="L102" s="511">
        <v>4676</v>
      </c>
      <c r="M102" s="511">
        <v>4791</v>
      </c>
      <c r="N102" s="511">
        <v>4902</v>
      </c>
      <c r="O102" s="511">
        <v>5014</v>
      </c>
      <c r="P102" s="511">
        <v>5124</v>
      </c>
      <c r="Q102" s="511">
        <v>5236</v>
      </c>
      <c r="R102" s="511">
        <v>5350</v>
      </c>
      <c r="S102" s="511">
        <v>5461</v>
      </c>
      <c r="T102" s="511">
        <v>5572</v>
      </c>
      <c r="U102" s="1268"/>
      <c r="V102" s="1268"/>
      <c r="W102" s="1367">
        <f t="shared" si="3"/>
        <v>18</v>
      </c>
    </row>
    <row r="103" spans="1:23" x14ac:dyDescent="0.2">
      <c r="A103" s="425"/>
      <c r="B103" s="1366" t="s">
        <v>120</v>
      </c>
      <c r="C103" s="511">
        <v>3160</v>
      </c>
      <c r="D103" s="511">
        <v>3392</v>
      </c>
      <c r="E103" s="511">
        <v>3630</v>
      </c>
      <c r="F103" s="511">
        <v>3857</v>
      </c>
      <c r="G103" s="511">
        <v>4109</v>
      </c>
      <c r="H103" s="511">
        <v>4231</v>
      </c>
      <c r="I103" s="511">
        <v>4348</v>
      </c>
      <c r="J103" s="511">
        <v>4467</v>
      </c>
      <c r="K103" s="511">
        <v>4580</v>
      </c>
      <c r="L103" s="511">
        <v>4702</v>
      </c>
      <c r="M103" s="511">
        <v>4820</v>
      </c>
      <c r="N103" s="511">
        <v>4934</v>
      </c>
      <c r="O103" s="511">
        <v>5052</v>
      </c>
      <c r="P103" s="511">
        <v>5200</v>
      </c>
      <c r="Q103" s="511">
        <v>5349</v>
      </c>
      <c r="R103" s="511">
        <v>5496</v>
      </c>
      <c r="S103" s="511">
        <v>5644</v>
      </c>
      <c r="T103" s="511">
        <v>5715</v>
      </c>
      <c r="U103" s="1268"/>
      <c r="V103" s="1268"/>
      <c r="W103" s="1367">
        <f t="shared" si="3"/>
        <v>18</v>
      </c>
    </row>
    <row r="104" spans="1:23" x14ac:dyDescent="0.2">
      <c r="A104" s="425"/>
      <c r="B104" s="1366" t="s">
        <v>121</v>
      </c>
      <c r="C104" s="511">
        <v>3276</v>
      </c>
      <c r="D104" s="511">
        <v>3517</v>
      </c>
      <c r="E104" s="511">
        <v>3744</v>
      </c>
      <c r="F104" s="511">
        <v>3983</v>
      </c>
      <c r="G104" s="511">
        <v>4231</v>
      </c>
      <c r="H104" s="511">
        <v>4467</v>
      </c>
      <c r="I104" s="511">
        <v>4702</v>
      </c>
      <c r="J104" s="511">
        <v>4820</v>
      </c>
      <c r="K104" s="511">
        <v>4934</v>
      </c>
      <c r="L104" s="511">
        <v>5052</v>
      </c>
      <c r="M104" s="511">
        <v>5200</v>
      </c>
      <c r="N104" s="511">
        <v>5349</v>
      </c>
      <c r="O104" s="511">
        <v>5496</v>
      </c>
      <c r="P104" s="511">
        <v>5644</v>
      </c>
      <c r="Q104" s="511">
        <v>5794</v>
      </c>
      <c r="R104" s="511">
        <v>5951</v>
      </c>
      <c r="S104" s="511">
        <v>6111</v>
      </c>
      <c r="T104" s="511">
        <v>6276</v>
      </c>
      <c r="U104" s="1268"/>
      <c r="V104" s="1268"/>
      <c r="W104" s="1367">
        <f>COUNTA(C104:V104)</f>
        <v>18</v>
      </c>
    </row>
    <row r="105" spans="1:23" x14ac:dyDescent="0.2">
      <c r="A105" s="425"/>
      <c r="B105" s="1431" t="s">
        <v>122</v>
      </c>
      <c r="C105" s="1268">
        <v>1635.6</v>
      </c>
      <c r="D105" s="1268">
        <v>1635.6</v>
      </c>
      <c r="E105" s="1268">
        <v>1677</v>
      </c>
      <c r="F105" s="1268">
        <v>1707</v>
      </c>
      <c r="G105" s="1268">
        <v>1742</v>
      </c>
      <c r="H105" s="1268">
        <v>1778</v>
      </c>
      <c r="I105" s="1268">
        <v>1825</v>
      </c>
      <c r="J105" s="1268"/>
      <c r="K105" s="1286"/>
      <c r="L105" s="1286"/>
      <c r="M105" s="1286"/>
      <c r="N105" s="1286"/>
      <c r="O105" s="1286"/>
      <c r="P105" s="1286"/>
      <c r="Q105" s="1286"/>
      <c r="R105" s="1286"/>
      <c r="S105" s="1286"/>
      <c r="T105" s="1286"/>
      <c r="U105" s="1286"/>
      <c r="V105" s="1268"/>
      <c r="W105" s="1367">
        <f t="shared" ref="W105:W112" si="4">COUNTA(C105:V105)</f>
        <v>7</v>
      </c>
    </row>
    <row r="106" spans="1:23" x14ac:dyDescent="0.2">
      <c r="A106" s="425"/>
      <c r="B106" s="1362" t="s">
        <v>123</v>
      </c>
      <c r="C106" s="1268">
        <v>1635.6</v>
      </c>
      <c r="D106" s="1268">
        <v>1644</v>
      </c>
      <c r="E106" s="1268">
        <v>1707</v>
      </c>
      <c r="F106" s="1268">
        <v>1778</v>
      </c>
      <c r="G106" s="1268">
        <v>1825</v>
      </c>
      <c r="H106" s="1268">
        <v>1878</v>
      </c>
      <c r="I106" s="1268">
        <v>1944</v>
      </c>
      <c r="J106" s="1268">
        <v>2006</v>
      </c>
      <c r="K106" s="1286"/>
      <c r="L106" s="1286"/>
      <c r="M106" s="1286"/>
      <c r="N106" s="1286"/>
      <c r="O106" s="1286"/>
      <c r="P106" s="1286"/>
      <c r="Q106" s="1286"/>
      <c r="R106" s="1286"/>
      <c r="S106" s="1286"/>
      <c r="T106" s="1286"/>
      <c r="U106" s="1286"/>
      <c r="V106" s="1268"/>
      <c r="W106" s="1367">
        <f t="shared" si="4"/>
        <v>8</v>
      </c>
    </row>
    <row r="107" spans="1:23" x14ac:dyDescent="0.2">
      <c r="A107" s="425"/>
      <c r="B107" s="1362" t="s">
        <v>124</v>
      </c>
      <c r="C107" s="1268">
        <v>1635.6</v>
      </c>
      <c r="D107" s="1268">
        <v>1707</v>
      </c>
      <c r="E107" s="1268">
        <v>1778</v>
      </c>
      <c r="F107" s="1268">
        <v>1878</v>
      </c>
      <c r="G107" s="1268">
        <v>1944</v>
      </c>
      <c r="H107" s="1268">
        <v>2006</v>
      </c>
      <c r="I107" s="1268">
        <v>2067</v>
      </c>
      <c r="J107" s="1268"/>
      <c r="K107" s="1286"/>
      <c r="L107" s="1286"/>
      <c r="M107" s="1286"/>
      <c r="N107" s="1286"/>
      <c r="O107" s="1286"/>
      <c r="P107" s="1286"/>
      <c r="Q107" s="1286"/>
      <c r="R107" s="1286"/>
      <c r="S107" s="1286"/>
      <c r="T107" s="1286"/>
      <c r="U107" s="1286"/>
      <c r="V107" s="1268"/>
      <c r="W107" s="1367">
        <f t="shared" si="4"/>
        <v>7</v>
      </c>
    </row>
    <row r="108" spans="1:23" x14ac:dyDescent="0.2">
      <c r="A108" s="425"/>
      <c r="B108" s="1366" t="s">
        <v>592</v>
      </c>
      <c r="C108" s="511">
        <v>2563</v>
      </c>
      <c r="D108" s="511">
        <v>2640</v>
      </c>
      <c r="E108" s="511">
        <v>2719</v>
      </c>
      <c r="F108" s="511">
        <v>2802</v>
      </c>
      <c r="G108" s="511">
        <v>2886</v>
      </c>
      <c r="H108" s="511">
        <v>2974</v>
      </c>
      <c r="I108" s="511">
        <v>3064</v>
      </c>
      <c r="J108" s="511">
        <v>3156</v>
      </c>
      <c r="K108" s="511">
        <v>3251</v>
      </c>
      <c r="L108" s="511">
        <v>3350</v>
      </c>
      <c r="M108" s="511">
        <v>3451</v>
      </c>
      <c r="N108" s="511">
        <v>3555</v>
      </c>
      <c r="O108" s="511">
        <v>3662</v>
      </c>
      <c r="P108" s="511">
        <v>3773</v>
      </c>
      <c r="Q108" s="511">
        <v>3910</v>
      </c>
      <c r="R108" s="1286"/>
      <c r="S108" s="1286"/>
      <c r="T108" s="1286"/>
      <c r="U108" s="1286"/>
      <c r="V108" s="1268"/>
      <c r="W108" s="1367">
        <f t="shared" si="4"/>
        <v>15</v>
      </c>
    </row>
    <row r="109" spans="1:23" x14ac:dyDescent="0.2">
      <c r="A109" s="425"/>
      <c r="B109" s="1366" t="s">
        <v>593</v>
      </c>
      <c r="C109" s="511">
        <v>2639</v>
      </c>
      <c r="D109" s="511">
        <v>2729</v>
      </c>
      <c r="E109" s="511">
        <v>2821</v>
      </c>
      <c r="F109" s="511">
        <v>2916</v>
      </c>
      <c r="G109" s="511">
        <v>3015</v>
      </c>
      <c r="H109" s="511">
        <v>3117</v>
      </c>
      <c r="I109" s="511">
        <v>3222</v>
      </c>
      <c r="J109" s="511">
        <v>3331</v>
      </c>
      <c r="K109" s="511">
        <v>3443</v>
      </c>
      <c r="L109" s="511">
        <v>3560</v>
      </c>
      <c r="M109" s="511">
        <v>3680</v>
      </c>
      <c r="N109" s="511">
        <v>3805</v>
      </c>
      <c r="O109" s="511">
        <v>3933</v>
      </c>
      <c r="P109" s="511">
        <v>4066</v>
      </c>
      <c r="Q109" s="511">
        <v>4228</v>
      </c>
      <c r="R109" s="1286"/>
      <c r="S109" s="1286"/>
      <c r="T109" s="1286"/>
      <c r="U109" s="1286"/>
      <c r="V109" s="1268"/>
      <c r="W109" s="1367">
        <f t="shared" si="4"/>
        <v>15</v>
      </c>
    </row>
    <row r="110" spans="1:23" x14ac:dyDescent="0.2">
      <c r="A110" s="425"/>
      <c r="B110" s="1366" t="s">
        <v>594</v>
      </c>
      <c r="C110" s="511">
        <v>2691</v>
      </c>
      <c r="D110" s="511">
        <v>2806</v>
      </c>
      <c r="E110" s="511">
        <v>2927</v>
      </c>
      <c r="F110" s="511">
        <v>3052</v>
      </c>
      <c r="G110" s="511">
        <v>3184</v>
      </c>
      <c r="H110" s="511">
        <v>3321</v>
      </c>
      <c r="I110" s="511">
        <v>3463</v>
      </c>
      <c r="J110" s="511">
        <v>3613</v>
      </c>
      <c r="K110" s="511">
        <v>3768</v>
      </c>
      <c r="L110" s="511">
        <v>3930</v>
      </c>
      <c r="M110" s="511">
        <v>4099</v>
      </c>
      <c r="N110" s="511">
        <v>4275</v>
      </c>
      <c r="O110" s="511">
        <v>4460</v>
      </c>
      <c r="P110" s="511">
        <v>4651</v>
      </c>
      <c r="Q110" s="511">
        <v>4851</v>
      </c>
      <c r="R110" s="1286"/>
      <c r="S110" s="1286"/>
      <c r="T110" s="1286"/>
      <c r="U110" s="1286"/>
      <c r="V110" s="1268"/>
      <c r="W110" s="1367">
        <f t="shared" si="4"/>
        <v>15</v>
      </c>
    </row>
    <row r="111" spans="1:23" x14ac:dyDescent="0.2">
      <c r="A111" s="425"/>
      <c r="B111" s="1366" t="s">
        <v>595</v>
      </c>
      <c r="C111" s="511">
        <v>2691</v>
      </c>
      <c r="D111" s="511">
        <v>2806</v>
      </c>
      <c r="E111" s="511">
        <v>2961</v>
      </c>
      <c r="F111" s="511">
        <v>3124</v>
      </c>
      <c r="G111" s="511">
        <v>3288</v>
      </c>
      <c r="H111" s="511">
        <v>3459</v>
      </c>
      <c r="I111" s="511">
        <v>3637</v>
      </c>
      <c r="J111" s="511">
        <v>3817</v>
      </c>
      <c r="K111" s="511">
        <v>4007</v>
      </c>
      <c r="L111" s="511">
        <v>4204</v>
      </c>
      <c r="M111" s="511">
        <v>4406</v>
      </c>
      <c r="N111" s="511">
        <v>4616</v>
      </c>
      <c r="O111" s="511">
        <v>4833</v>
      </c>
      <c r="P111" s="511">
        <v>5055</v>
      </c>
      <c r="Q111" s="511">
        <v>5294</v>
      </c>
      <c r="R111" s="1286"/>
      <c r="S111" s="1286"/>
      <c r="T111" s="1286"/>
      <c r="U111" s="1286"/>
      <c r="V111" s="1268"/>
      <c r="W111" s="1367">
        <f t="shared" si="4"/>
        <v>15</v>
      </c>
    </row>
    <row r="112" spans="1:23" x14ac:dyDescent="0.2">
      <c r="A112" s="425"/>
      <c r="B112" s="1366" t="s">
        <v>596</v>
      </c>
      <c r="C112" s="511">
        <v>3392</v>
      </c>
      <c r="D112" s="511">
        <v>3519</v>
      </c>
      <c r="E112" s="511">
        <v>3633</v>
      </c>
      <c r="F112" s="511">
        <v>3861</v>
      </c>
      <c r="G112" s="511">
        <v>4114</v>
      </c>
      <c r="H112" s="511">
        <v>4273</v>
      </c>
      <c r="I112" s="511">
        <v>4435</v>
      </c>
      <c r="J112" s="511">
        <v>4596</v>
      </c>
      <c r="K112" s="511">
        <v>4758</v>
      </c>
      <c r="L112" s="511">
        <v>4918</v>
      </c>
      <c r="M112" s="511">
        <v>5081</v>
      </c>
      <c r="N112" s="511">
        <v>5243</v>
      </c>
      <c r="O112" s="511">
        <v>5405</v>
      </c>
      <c r="P112" s="511">
        <v>5566</v>
      </c>
      <c r="Q112" s="511">
        <v>5732</v>
      </c>
      <c r="R112" s="1286"/>
      <c r="S112" s="1286"/>
      <c r="T112" s="1286"/>
      <c r="U112" s="1286"/>
      <c r="V112" s="1268"/>
      <c r="W112" s="1367">
        <f t="shared" si="4"/>
        <v>15</v>
      </c>
    </row>
    <row r="113" spans="1:23" x14ac:dyDescent="0.2">
      <c r="A113" s="425"/>
      <c r="B113" s="1362" t="s">
        <v>125</v>
      </c>
      <c r="C113" s="1268">
        <v>1218</v>
      </c>
      <c r="D113" s="1269"/>
      <c r="E113" s="1269"/>
      <c r="F113" s="1269"/>
      <c r="G113" s="1269"/>
      <c r="H113" s="1269"/>
      <c r="I113" s="1269"/>
      <c r="J113" s="1269"/>
      <c r="K113" s="1269"/>
      <c r="L113" s="1269"/>
      <c r="M113" s="1269"/>
      <c r="N113" s="1269"/>
      <c r="O113" s="1269"/>
      <c r="P113" s="1269"/>
      <c r="Q113" s="1269"/>
      <c r="R113" s="1286"/>
      <c r="S113" s="1287"/>
      <c r="T113" s="1287"/>
      <c r="U113" s="1287"/>
      <c r="V113" s="1269"/>
      <c r="W113" s="1367">
        <f t="shared" ref="W113:W135" si="5">COUNTA(C113:V113)</f>
        <v>1</v>
      </c>
    </row>
    <row r="114" spans="1:23" x14ac:dyDescent="0.2">
      <c r="A114" s="425"/>
      <c r="B114" s="1362" t="s">
        <v>126</v>
      </c>
      <c r="C114" s="1268">
        <v>1262.5</v>
      </c>
      <c r="D114" s="1269"/>
      <c r="E114" s="1269"/>
      <c r="F114" s="1269"/>
      <c r="G114" s="1269"/>
      <c r="H114" s="1269"/>
      <c r="I114" s="1269"/>
      <c r="J114" s="1269"/>
      <c r="K114" s="1269"/>
      <c r="L114" s="1269"/>
      <c r="M114" s="1269"/>
      <c r="N114" s="1269"/>
      <c r="O114" s="1269"/>
      <c r="P114" s="1269"/>
      <c r="Q114" s="1269"/>
      <c r="R114" s="1286"/>
      <c r="S114" s="1287"/>
      <c r="T114" s="1287"/>
      <c r="U114" s="1287"/>
      <c r="V114" s="1269"/>
      <c r="W114" s="1367">
        <f t="shared" si="5"/>
        <v>1</v>
      </c>
    </row>
    <row r="115" spans="1:23" x14ac:dyDescent="0.2">
      <c r="A115" s="425"/>
      <c r="B115" s="1362" t="s">
        <v>127</v>
      </c>
      <c r="C115" s="511">
        <v>2771</v>
      </c>
      <c r="D115" s="511">
        <v>2879</v>
      </c>
      <c r="E115" s="511">
        <v>2990</v>
      </c>
      <c r="F115" s="511">
        <v>3097</v>
      </c>
      <c r="G115" s="511">
        <v>3206</v>
      </c>
      <c r="H115" s="511">
        <v>3316</v>
      </c>
      <c r="I115" s="511">
        <v>3425</v>
      </c>
      <c r="J115" s="511">
        <v>3534</v>
      </c>
      <c r="K115" s="511">
        <v>3642</v>
      </c>
      <c r="L115" s="511">
        <v>3751</v>
      </c>
      <c r="M115" s="511">
        <v>3862</v>
      </c>
      <c r="N115" s="511"/>
      <c r="O115" s="511"/>
      <c r="P115" s="511"/>
      <c r="Q115" s="511"/>
      <c r="R115" s="1286"/>
      <c r="S115" s="1286"/>
      <c r="T115" s="1286"/>
      <c r="U115" s="1286"/>
      <c r="V115" s="1268"/>
      <c r="W115" s="1367">
        <f t="shared" si="5"/>
        <v>11</v>
      </c>
    </row>
    <row r="116" spans="1:23" x14ac:dyDescent="0.2">
      <c r="A116" s="425"/>
      <c r="B116" s="1362" t="s">
        <v>128</v>
      </c>
      <c r="C116" s="511">
        <v>2879</v>
      </c>
      <c r="D116" s="511">
        <v>3097</v>
      </c>
      <c r="E116" s="511">
        <v>3316</v>
      </c>
      <c r="F116" s="511">
        <v>3425</v>
      </c>
      <c r="G116" s="511">
        <v>3534</v>
      </c>
      <c r="H116" s="511">
        <v>3642</v>
      </c>
      <c r="I116" s="511">
        <v>3751</v>
      </c>
      <c r="J116" s="511">
        <v>3862</v>
      </c>
      <c r="K116" s="511">
        <v>3970</v>
      </c>
      <c r="L116" s="511">
        <v>4081</v>
      </c>
      <c r="M116" s="511"/>
      <c r="N116" s="511"/>
      <c r="O116" s="511"/>
      <c r="P116" s="511"/>
      <c r="Q116" s="511"/>
      <c r="R116" s="1286"/>
      <c r="S116" s="1286"/>
      <c r="T116" s="1286"/>
      <c r="U116" s="1286"/>
      <c r="V116" s="1268"/>
      <c r="W116" s="1367">
        <f t="shared" si="5"/>
        <v>10</v>
      </c>
    </row>
    <row r="117" spans="1:23" x14ac:dyDescent="0.2">
      <c r="A117" s="425"/>
      <c r="B117" s="1362" t="s">
        <v>129</v>
      </c>
      <c r="C117" s="511">
        <v>2879</v>
      </c>
      <c r="D117" s="511">
        <v>3097</v>
      </c>
      <c r="E117" s="511">
        <v>3316</v>
      </c>
      <c r="F117" s="511">
        <v>3424</v>
      </c>
      <c r="G117" s="511">
        <v>3534</v>
      </c>
      <c r="H117" s="511">
        <v>3641</v>
      </c>
      <c r="I117" s="511">
        <v>3751</v>
      </c>
      <c r="J117" s="511">
        <v>3862</v>
      </c>
      <c r="K117" s="511">
        <v>3970</v>
      </c>
      <c r="L117" s="511">
        <v>4081</v>
      </c>
      <c r="M117" s="511">
        <v>4191</v>
      </c>
      <c r="N117" s="511"/>
      <c r="O117" s="511"/>
      <c r="P117" s="511"/>
      <c r="Q117" s="511"/>
      <c r="R117" s="1286"/>
      <c r="S117" s="1286"/>
      <c r="T117" s="1286"/>
      <c r="U117" s="1286"/>
      <c r="V117" s="1268"/>
      <c r="W117" s="1367">
        <f t="shared" si="5"/>
        <v>11</v>
      </c>
    </row>
    <row r="118" spans="1:23" x14ac:dyDescent="0.2">
      <c r="A118" s="425"/>
      <c r="B118" s="1362" t="s">
        <v>130</v>
      </c>
      <c r="C118" s="511">
        <v>2990</v>
      </c>
      <c r="D118" s="511">
        <v>3316</v>
      </c>
      <c r="E118" s="511">
        <v>3534</v>
      </c>
      <c r="F118" s="511">
        <v>3751</v>
      </c>
      <c r="G118" s="511">
        <v>3970</v>
      </c>
      <c r="H118" s="511">
        <v>4081</v>
      </c>
      <c r="I118" s="511">
        <v>4191</v>
      </c>
      <c r="J118" s="511">
        <v>4298</v>
      </c>
      <c r="K118" s="511">
        <v>4408</v>
      </c>
      <c r="L118" s="511">
        <v>4515</v>
      </c>
      <c r="M118" s="511">
        <v>4627</v>
      </c>
      <c r="N118" s="511">
        <v>4735</v>
      </c>
      <c r="O118" s="511">
        <v>4845</v>
      </c>
      <c r="P118" s="511"/>
      <c r="Q118" s="511"/>
      <c r="R118" s="1286"/>
      <c r="S118" s="1286"/>
      <c r="T118" s="1286"/>
      <c r="U118" s="1286"/>
      <c r="V118" s="1268"/>
      <c r="W118" s="1367">
        <f t="shared" si="5"/>
        <v>13</v>
      </c>
    </row>
    <row r="119" spans="1:23" x14ac:dyDescent="0.2">
      <c r="A119" s="425"/>
      <c r="B119" s="1362" t="s">
        <v>131</v>
      </c>
      <c r="C119" s="1268">
        <v>2990</v>
      </c>
      <c r="D119" s="511">
        <v>3316</v>
      </c>
      <c r="E119" s="511">
        <v>3534</v>
      </c>
      <c r="F119" s="511">
        <v>3751</v>
      </c>
      <c r="G119" s="511">
        <v>3970</v>
      </c>
      <c r="H119" s="511">
        <v>4081</v>
      </c>
      <c r="I119" s="511">
        <v>4191</v>
      </c>
      <c r="J119" s="511">
        <v>4298</v>
      </c>
      <c r="K119" s="511">
        <v>4408</v>
      </c>
      <c r="L119" s="511">
        <v>4515</v>
      </c>
      <c r="M119" s="511">
        <v>4627</v>
      </c>
      <c r="N119" s="511">
        <v>4735</v>
      </c>
      <c r="O119" s="511">
        <v>4845</v>
      </c>
      <c r="P119" s="511">
        <v>4952</v>
      </c>
      <c r="Q119" s="511">
        <v>5062</v>
      </c>
      <c r="R119" s="1286"/>
      <c r="S119" s="1286"/>
      <c r="T119" s="1286"/>
      <c r="U119" s="1286"/>
      <c r="V119" s="1268"/>
      <c r="W119" s="1367">
        <f t="shared" si="5"/>
        <v>15</v>
      </c>
    </row>
    <row r="120" spans="1:23" x14ac:dyDescent="0.2">
      <c r="A120" s="425"/>
      <c r="B120" s="1362">
        <v>1</v>
      </c>
      <c r="C120" s="1268">
        <v>1635.6</v>
      </c>
      <c r="D120" s="1268">
        <v>1635.6</v>
      </c>
      <c r="E120" s="511">
        <v>1677</v>
      </c>
      <c r="F120" s="511">
        <v>1707</v>
      </c>
      <c r="G120" s="511">
        <v>1742</v>
      </c>
      <c r="H120" s="511">
        <v>1778</v>
      </c>
      <c r="I120" s="511">
        <v>1825</v>
      </c>
      <c r="J120" s="511"/>
      <c r="K120" s="511"/>
      <c r="L120" s="511"/>
      <c r="M120" s="511"/>
      <c r="N120" s="511"/>
      <c r="O120" s="511"/>
      <c r="P120" s="511"/>
      <c r="Q120" s="511"/>
      <c r="R120" s="511"/>
      <c r="S120" s="511"/>
      <c r="T120" s="511"/>
      <c r="U120" s="1286"/>
      <c r="V120" s="1268"/>
      <c r="W120" s="1367">
        <f t="shared" si="5"/>
        <v>7</v>
      </c>
    </row>
    <row r="121" spans="1:23" x14ac:dyDescent="0.2">
      <c r="A121" s="425"/>
      <c r="B121" s="1362">
        <v>2</v>
      </c>
      <c r="C121" s="1268">
        <v>1635.6</v>
      </c>
      <c r="D121" s="511">
        <v>1644</v>
      </c>
      <c r="E121" s="511">
        <v>1707</v>
      </c>
      <c r="F121" s="511">
        <v>1778</v>
      </c>
      <c r="G121" s="511">
        <v>1825</v>
      </c>
      <c r="H121" s="511">
        <v>1878</v>
      </c>
      <c r="I121" s="511">
        <v>1944</v>
      </c>
      <c r="J121" s="511">
        <v>2006</v>
      </c>
      <c r="K121" s="511"/>
      <c r="L121" s="511"/>
      <c r="M121" s="511"/>
      <c r="N121" s="511"/>
      <c r="O121" s="511"/>
      <c r="P121" s="511"/>
      <c r="Q121" s="511"/>
      <c r="R121" s="511"/>
      <c r="S121" s="511"/>
      <c r="T121" s="511"/>
      <c r="U121" s="1286"/>
      <c r="V121" s="1268"/>
      <c r="W121" s="1367">
        <f t="shared" si="5"/>
        <v>8</v>
      </c>
    </row>
    <row r="122" spans="1:23" x14ac:dyDescent="0.2">
      <c r="A122" s="425"/>
      <c r="B122" s="1362">
        <v>3</v>
      </c>
      <c r="C122" s="1268">
        <v>1635.6</v>
      </c>
      <c r="D122" s="511">
        <v>1707</v>
      </c>
      <c r="E122" s="511">
        <v>1778</v>
      </c>
      <c r="F122" s="511">
        <v>1878</v>
      </c>
      <c r="G122" s="511">
        <v>1944</v>
      </c>
      <c r="H122" s="511">
        <v>2006</v>
      </c>
      <c r="I122" s="511">
        <v>2067</v>
      </c>
      <c r="J122" s="511">
        <v>2126</v>
      </c>
      <c r="K122" s="511">
        <v>2185</v>
      </c>
      <c r="L122" s="511"/>
      <c r="M122" s="511"/>
      <c r="N122" s="511"/>
      <c r="O122" s="511"/>
      <c r="P122" s="511"/>
      <c r="Q122" s="511"/>
      <c r="R122" s="511"/>
      <c r="S122" s="511"/>
      <c r="T122" s="511"/>
      <c r="U122" s="1286"/>
      <c r="V122" s="1268"/>
      <c r="W122" s="1367">
        <f t="shared" si="5"/>
        <v>9</v>
      </c>
    </row>
    <row r="123" spans="1:23" x14ac:dyDescent="0.2">
      <c r="A123" s="425"/>
      <c r="B123" s="1362">
        <v>4</v>
      </c>
      <c r="C123" s="1268">
        <v>1635.6</v>
      </c>
      <c r="D123" s="511">
        <v>1677</v>
      </c>
      <c r="E123" s="511">
        <v>1742</v>
      </c>
      <c r="F123" s="511">
        <v>1825</v>
      </c>
      <c r="G123" s="511">
        <v>1944</v>
      </c>
      <c r="H123" s="511">
        <v>2006</v>
      </c>
      <c r="I123" s="511">
        <v>2067</v>
      </c>
      <c r="J123" s="511">
        <v>2126</v>
      </c>
      <c r="K123" s="511">
        <v>2185</v>
      </c>
      <c r="L123" s="511">
        <v>2241</v>
      </c>
      <c r="M123" s="511">
        <v>2298</v>
      </c>
      <c r="N123" s="511"/>
      <c r="O123" s="511"/>
      <c r="P123" s="511"/>
      <c r="Q123" s="511"/>
      <c r="R123" s="511"/>
      <c r="S123" s="511"/>
      <c r="T123" s="511"/>
      <c r="U123" s="1286"/>
      <c r="V123" s="1268"/>
      <c r="W123" s="1367">
        <f t="shared" si="5"/>
        <v>11</v>
      </c>
    </row>
    <row r="124" spans="1:23" x14ac:dyDescent="0.2">
      <c r="A124" s="425"/>
      <c r="B124" s="1362">
        <v>5</v>
      </c>
      <c r="C124" s="511">
        <v>1644</v>
      </c>
      <c r="D124" s="511">
        <v>1677</v>
      </c>
      <c r="E124" s="511">
        <v>1778</v>
      </c>
      <c r="F124" s="511">
        <v>1878</v>
      </c>
      <c r="G124" s="511">
        <v>2006</v>
      </c>
      <c r="H124" s="511">
        <v>2067</v>
      </c>
      <c r="I124" s="511">
        <v>2126</v>
      </c>
      <c r="J124" s="511">
        <v>2185</v>
      </c>
      <c r="K124" s="511">
        <v>2241</v>
      </c>
      <c r="L124" s="511">
        <v>2298</v>
      </c>
      <c r="M124" s="511">
        <v>2353</v>
      </c>
      <c r="N124" s="511">
        <v>2416</v>
      </c>
      <c r="O124" s="511"/>
      <c r="P124" s="511"/>
      <c r="Q124" s="511"/>
      <c r="R124" s="511"/>
      <c r="S124" s="511"/>
      <c r="T124" s="511"/>
      <c r="U124" s="1286"/>
      <c r="V124" s="1268"/>
      <c r="W124" s="1367">
        <f t="shared" si="5"/>
        <v>12</v>
      </c>
    </row>
    <row r="125" spans="1:23" x14ac:dyDescent="0.2">
      <c r="A125" s="425"/>
      <c r="B125" s="1362">
        <v>6</v>
      </c>
      <c r="C125" s="511">
        <v>1707</v>
      </c>
      <c r="D125" s="511">
        <v>1778</v>
      </c>
      <c r="E125" s="511">
        <v>2006</v>
      </c>
      <c r="F125" s="511">
        <v>2126</v>
      </c>
      <c r="G125" s="511">
        <v>2185</v>
      </c>
      <c r="H125" s="511">
        <v>2241</v>
      </c>
      <c r="I125" s="511">
        <v>2298</v>
      </c>
      <c r="J125" s="511">
        <v>2353</v>
      </c>
      <c r="K125" s="511">
        <v>2416</v>
      </c>
      <c r="L125" s="511">
        <v>2475</v>
      </c>
      <c r="M125" s="511">
        <v>2531</v>
      </c>
      <c r="N125" s="511"/>
      <c r="O125" s="511"/>
      <c r="P125" s="511"/>
      <c r="Q125" s="511"/>
      <c r="R125" s="511"/>
      <c r="S125" s="511"/>
      <c r="T125" s="511"/>
      <c r="U125" s="1286"/>
      <c r="V125" s="1268"/>
      <c r="W125" s="1367">
        <f t="shared" si="5"/>
        <v>11</v>
      </c>
    </row>
    <row r="126" spans="1:23" x14ac:dyDescent="0.2">
      <c r="A126" s="425"/>
      <c r="B126" s="1362">
        <v>7</v>
      </c>
      <c r="C126" s="511">
        <v>1825</v>
      </c>
      <c r="D126" s="511">
        <v>1878</v>
      </c>
      <c r="E126" s="511">
        <v>2006</v>
      </c>
      <c r="F126" s="511">
        <v>2241</v>
      </c>
      <c r="G126" s="511">
        <v>2353</v>
      </c>
      <c r="H126" s="511">
        <v>2416</v>
      </c>
      <c r="I126" s="511">
        <v>2475</v>
      </c>
      <c r="J126" s="511">
        <v>2531</v>
      </c>
      <c r="K126" s="511">
        <v>2590</v>
      </c>
      <c r="L126" s="511">
        <v>2653</v>
      </c>
      <c r="M126" s="511">
        <v>2719</v>
      </c>
      <c r="N126" s="511">
        <v>2791</v>
      </c>
      <c r="O126" s="511"/>
      <c r="P126" s="511"/>
      <c r="Q126" s="511"/>
      <c r="R126" s="511"/>
      <c r="S126" s="511"/>
      <c r="T126" s="511"/>
      <c r="U126" s="1286"/>
      <c r="V126" s="1268"/>
      <c r="W126" s="1367">
        <f t="shared" si="5"/>
        <v>12</v>
      </c>
    </row>
    <row r="127" spans="1:23" x14ac:dyDescent="0.2">
      <c r="A127" s="425"/>
      <c r="B127" s="1362">
        <v>8</v>
      </c>
      <c r="C127" s="511">
        <v>2067</v>
      </c>
      <c r="D127" s="511">
        <v>2126</v>
      </c>
      <c r="E127" s="511">
        <v>2241</v>
      </c>
      <c r="F127" s="511">
        <v>2475</v>
      </c>
      <c r="G127" s="511">
        <v>2590</v>
      </c>
      <c r="H127" s="511">
        <v>2719</v>
      </c>
      <c r="I127" s="511">
        <v>2791</v>
      </c>
      <c r="J127" s="511">
        <v>2857</v>
      </c>
      <c r="K127" s="511">
        <v>2916</v>
      </c>
      <c r="L127" s="511">
        <v>2979</v>
      </c>
      <c r="M127" s="511">
        <v>3043</v>
      </c>
      <c r="N127" s="511">
        <v>3102</v>
      </c>
      <c r="O127" s="511">
        <v>3157</v>
      </c>
      <c r="P127" s="511"/>
      <c r="Q127" s="511"/>
      <c r="R127" s="511"/>
      <c r="S127" s="511"/>
      <c r="T127" s="511"/>
      <c r="U127" s="1286"/>
      <c r="V127" s="1268"/>
      <c r="W127" s="1367">
        <f t="shared" si="5"/>
        <v>13</v>
      </c>
    </row>
    <row r="128" spans="1:23" x14ac:dyDescent="0.2">
      <c r="A128" s="425"/>
      <c r="B128" s="1362">
        <v>9</v>
      </c>
      <c r="C128" s="511">
        <v>2394</v>
      </c>
      <c r="D128" s="511">
        <v>2516</v>
      </c>
      <c r="E128" s="511">
        <v>2762</v>
      </c>
      <c r="F128" s="511">
        <v>2903</v>
      </c>
      <c r="G128" s="511">
        <v>3025</v>
      </c>
      <c r="H128" s="511">
        <v>3149</v>
      </c>
      <c r="I128" s="511">
        <v>3266</v>
      </c>
      <c r="J128" s="511">
        <v>3383</v>
      </c>
      <c r="K128" s="511">
        <v>3510</v>
      </c>
      <c r="L128" s="511">
        <v>3622</v>
      </c>
      <c r="M128" s="511"/>
      <c r="N128" s="511"/>
      <c r="O128" s="511"/>
      <c r="P128" s="511"/>
      <c r="Q128" s="511"/>
      <c r="R128" s="511"/>
      <c r="S128" s="511"/>
      <c r="T128" s="511"/>
      <c r="U128" s="1286"/>
      <c r="V128" s="1268"/>
      <c r="W128" s="1367">
        <f t="shared" si="5"/>
        <v>10</v>
      </c>
    </row>
    <row r="129" spans="1:23" x14ac:dyDescent="0.2">
      <c r="A129" s="425"/>
      <c r="B129" s="1362">
        <v>10</v>
      </c>
      <c r="C129" s="511">
        <v>2377</v>
      </c>
      <c r="D129" s="511">
        <v>2616</v>
      </c>
      <c r="E129" s="511">
        <v>2745</v>
      </c>
      <c r="F129" s="511">
        <v>2886</v>
      </c>
      <c r="G129" s="511">
        <v>3008</v>
      </c>
      <c r="H129" s="511">
        <v>3232</v>
      </c>
      <c r="I129" s="511">
        <v>3249</v>
      </c>
      <c r="J129" s="511">
        <v>3365</v>
      </c>
      <c r="K129" s="511">
        <v>3493</v>
      </c>
      <c r="L129" s="511">
        <v>3604</v>
      </c>
      <c r="M129" s="511">
        <v>3721</v>
      </c>
      <c r="N129" s="511">
        <v>3833</v>
      </c>
      <c r="O129" s="511">
        <v>3961</v>
      </c>
      <c r="P129" s="511"/>
      <c r="Q129" s="511"/>
      <c r="R129" s="511"/>
      <c r="S129" s="511"/>
      <c r="T129" s="511"/>
      <c r="U129" s="1286"/>
      <c r="V129" s="1268"/>
      <c r="W129" s="1367">
        <f t="shared" si="5"/>
        <v>13</v>
      </c>
    </row>
    <row r="130" spans="1:23" x14ac:dyDescent="0.2">
      <c r="A130" s="425"/>
      <c r="B130" s="1362">
        <v>11</v>
      </c>
      <c r="C130" s="511">
        <v>2499</v>
      </c>
      <c r="D130" s="511">
        <v>2616</v>
      </c>
      <c r="E130" s="511">
        <v>2745</v>
      </c>
      <c r="F130" s="511">
        <v>2886</v>
      </c>
      <c r="G130" s="511">
        <v>3008</v>
      </c>
      <c r="H130" s="511">
        <v>3132</v>
      </c>
      <c r="I130" s="511">
        <v>3249</v>
      </c>
      <c r="J130" s="511">
        <v>3493</v>
      </c>
      <c r="K130" s="511">
        <v>3604</v>
      </c>
      <c r="L130" s="511">
        <v>3721</v>
      </c>
      <c r="M130" s="511">
        <v>3833</v>
      </c>
      <c r="N130" s="511">
        <v>3961</v>
      </c>
      <c r="O130" s="511">
        <v>4086</v>
      </c>
      <c r="P130" s="511">
        <v>4209</v>
      </c>
      <c r="Q130" s="511">
        <v>4326</v>
      </c>
      <c r="R130" s="511">
        <v>4446</v>
      </c>
      <c r="S130" s="511">
        <v>4559</v>
      </c>
      <c r="T130" s="511">
        <v>4621</v>
      </c>
      <c r="U130" s="1286"/>
      <c r="V130" s="1268"/>
      <c r="W130" s="1367">
        <f t="shared" si="5"/>
        <v>18</v>
      </c>
    </row>
    <row r="131" spans="1:23" x14ac:dyDescent="0.2">
      <c r="A131" s="425"/>
      <c r="B131" s="1362">
        <v>12</v>
      </c>
      <c r="C131" s="511">
        <v>3365</v>
      </c>
      <c r="D131" s="511">
        <v>3493</v>
      </c>
      <c r="E131" s="511">
        <v>3604</v>
      </c>
      <c r="F131" s="511">
        <v>3721</v>
      </c>
      <c r="G131" s="511">
        <v>3833</v>
      </c>
      <c r="H131" s="511">
        <v>3961</v>
      </c>
      <c r="I131" s="511">
        <v>4209</v>
      </c>
      <c r="J131" s="511">
        <v>4326</v>
      </c>
      <c r="K131" s="511">
        <v>4446</v>
      </c>
      <c r="L131" s="511">
        <v>4559</v>
      </c>
      <c r="M131" s="511">
        <v>4682</v>
      </c>
      <c r="N131" s="511">
        <v>4802</v>
      </c>
      <c r="O131" s="511">
        <v>4916</v>
      </c>
      <c r="P131" s="511">
        <v>5036</v>
      </c>
      <c r="Q131" s="511">
        <v>5183</v>
      </c>
      <c r="R131" s="511">
        <v>5258</v>
      </c>
      <c r="S131" s="511"/>
      <c r="T131" s="511"/>
      <c r="U131" s="1286"/>
      <c r="V131" s="1268"/>
      <c r="W131" s="1367">
        <f t="shared" si="5"/>
        <v>16</v>
      </c>
    </row>
    <row r="132" spans="1:23" x14ac:dyDescent="0.2">
      <c r="A132" s="425"/>
      <c r="B132" s="1362">
        <v>13</v>
      </c>
      <c r="C132" s="511">
        <v>4086</v>
      </c>
      <c r="D132" s="511">
        <v>4209</v>
      </c>
      <c r="E132" s="511">
        <v>4326</v>
      </c>
      <c r="F132" s="511">
        <v>4446</v>
      </c>
      <c r="G132" s="511">
        <v>4559</v>
      </c>
      <c r="H132" s="511">
        <v>4802</v>
      </c>
      <c r="I132" s="511">
        <v>4916</v>
      </c>
      <c r="J132" s="511">
        <v>5036</v>
      </c>
      <c r="K132" s="511">
        <v>5183</v>
      </c>
      <c r="L132" s="511">
        <v>5332</v>
      </c>
      <c r="M132" s="511">
        <v>5481</v>
      </c>
      <c r="N132" s="511">
        <v>5629</v>
      </c>
      <c r="O132" s="511">
        <v>5702</v>
      </c>
      <c r="P132" s="511"/>
      <c r="Q132" s="511"/>
      <c r="R132" s="511"/>
      <c r="S132" s="511"/>
      <c r="T132" s="511"/>
      <c r="U132" s="1286"/>
      <c r="V132" s="1268"/>
      <c r="W132" s="1367">
        <f t="shared" si="5"/>
        <v>13</v>
      </c>
    </row>
    <row r="133" spans="1:23" x14ac:dyDescent="0.2">
      <c r="A133" s="425"/>
      <c r="B133" s="1362">
        <v>14</v>
      </c>
      <c r="C133" s="511">
        <v>4682</v>
      </c>
      <c r="D133" s="511">
        <v>4802</v>
      </c>
      <c r="E133" s="511">
        <v>5036</v>
      </c>
      <c r="F133" s="511">
        <v>5183</v>
      </c>
      <c r="G133" s="511">
        <v>5332</v>
      </c>
      <c r="H133" s="511">
        <v>5481</v>
      </c>
      <c r="I133" s="511">
        <v>5629</v>
      </c>
      <c r="J133" s="511">
        <v>5779</v>
      </c>
      <c r="K133" s="511">
        <v>5938</v>
      </c>
      <c r="L133" s="511">
        <v>6097</v>
      </c>
      <c r="M133" s="511">
        <v>6264</v>
      </c>
      <c r="N133" s="511"/>
      <c r="O133" s="511"/>
      <c r="P133" s="511"/>
      <c r="Q133" s="511"/>
      <c r="R133" s="511"/>
      <c r="S133" s="511"/>
      <c r="T133" s="511"/>
      <c r="U133" s="1286"/>
      <c r="V133" s="1268"/>
      <c r="W133" s="1367">
        <f t="shared" si="5"/>
        <v>11</v>
      </c>
    </row>
    <row r="134" spans="1:23" x14ac:dyDescent="0.2">
      <c r="A134" s="425"/>
      <c r="B134" s="1362">
        <v>15</v>
      </c>
      <c r="C134" s="511">
        <v>4916</v>
      </c>
      <c r="D134" s="511">
        <v>5036</v>
      </c>
      <c r="E134" s="511">
        <v>5183</v>
      </c>
      <c r="F134" s="511">
        <v>5481</v>
      </c>
      <c r="G134" s="511">
        <v>5629</v>
      </c>
      <c r="H134" s="511">
        <v>5779</v>
      </c>
      <c r="I134" s="511">
        <v>5938</v>
      </c>
      <c r="J134" s="511">
        <v>6097</v>
      </c>
      <c r="K134" s="511">
        <v>6264</v>
      </c>
      <c r="L134" s="511">
        <v>6463</v>
      </c>
      <c r="M134" s="511">
        <v>6671</v>
      </c>
      <c r="N134" s="511">
        <v>6883</v>
      </c>
      <c r="O134" s="511"/>
      <c r="P134" s="511"/>
      <c r="Q134" s="511"/>
      <c r="R134" s="511"/>
      <c r="S134" s="511"/>
      <c r="T134" s="511"/>
      <c r="U134" s="1288"/>
      <c r="V134" s="1270"/>
      <c r="W134" s="1367">
        <f t="shared" si="5"/>
        <v>12</v>
      </c>
    </row>
    <row r="135" spans="1:23" x14ac:dyDescent="0.2">
      <c r="A135" s="425"/>
      <c r="B135" s="1362">
        <v>16</v>
      </c>
      <c r="C135" s="511">
        <v>5332</v>
      </c>
      <c r="D135" s="511">
        <v>5481</v>
      </c>
      <c r="E135" s="511">
        <v>5629</v>
      </c>
      <c r="F135" s="511">
        <v>5938</v>
      </c>
      <c r="G135" s="511">
        <v>6097</v>
      </c>
      <c r="H135" s="511">
        <v>6264</v>
      </c>
      <c r="I135" s="511">
        <v>6463</v>
      </c>
      <c r="J135" s="511">
        <v>6671</v>
      </c>
      <c r="K135" s="511">
        <v>6883</v>
      </c>
      <c r="L135" s="511">
        <v>7104</v>
      </c>
      <c r="M135" s="511">
        <v>7327</v>
      </c>
      <c r="N135" s="511">
        <v>7561</v>
      </c>
      <c r="O135" s="511"/>
      <c r="P135" s="511"/>
      <c r="Q135" s="511"/>
      <c r="R135" s="511"/>
      <c r="S135" s="511"/>
      <c r="T135" s="511"/>
      <c r="U135" s="1288"/>
      <c r="V135" s="1270"/>
      <c r="W135" s="1367">
        <f t="shared" si="5"/>
        <v>12</v>
      </c>
    </row>
    <row r="136" spans="1:23" x14ac:dyDescent="0.2">
      <c r="A136" s="425"/>
      <c r="B136" s="1369"/>
      <c r="C136" s="1370"/>
      <c r="D136" s="1370"/>
      <c r="E136" s="1370"/>
      <c r="F136" s="1370"/>
      <c r="G136" s="1370"/>
      <c r="H136" s="1370"/>
      <c r="I136" s="1370"/>
      <c r="J136" s="1370"/>
      <c r="K136" s="1370"/>
      <c r="L136" s="1370"/>
      <c r="M136" s="1370"/>
      <c r="N136" s="1370"/>
      <c r="O136" s="1370"/>
      <c r="P136" s="1370"/>
      <c r="Q136" s="1370"/>
      <c r="R136" s="1370"/>
      <c r="S136" s="1370"/>
      <c r="T136" s="1370"/>
      <c r="U136" s="1370"/>
      <c r="V136" s="1370"/>
      <c r="W136" s="1371"/>
    </row>
    <row r="137" spans="1:23" x14ac:dyDescent="0.2">
      <c r="A137" s="425"/>
      <c r="B137" s="1372" t="s">
        <v>107</v>
      </c>
      <c r="C137" s="510">
        <v>43831</v>
      </c>
      <c r="D137" s="1370"/>
      <c r="E137" s="69"/>
      <c r="F137" s="64"/>
      <c r="G137" s="64"/>
      <c r="H137" s="64"/>
      <c r="I137" s="64"/>
      <c r="J137" s="64"/>
      <c r="K137" s="64"/>
      <c r="L137" s="64"/>
      <c r="M137" s="64"/>
      <c r="N137" s="64"/>
      <c r="O137" s="64"/>
      <c r="P137" s="64"/>
      <c r="Q137" s="64"/>
      <c r="R137" s="64"/>
      <c r="S137" s="64"/>
      <c r="T137" s="64"/>
      <c r="U137" s="64"/>
      <c r="V137" s="64"/>
      <c r="W137" s="1363"/>
    </row>
    <row r="138" spans="1:23" x14ac:dyDescent="0.2">
      <c r="A138" s="425"/>
      <c r="B138" s="1364" t="s">
        <v>108</v>
      </c>
      <c r="C138" s="70">
        <v>1</v>
      </c>
      <c r="D138" s="70">
        <v>2</v>
      </c>
      <c r="E138" s="70">
        <v>3</v>
      </c>
      <c r="F138" s="70">
        <v>4</v>
      </c>
      <c r="G138" s="70">
        <v>5</v>
      </c>
      <c r="H138" s="70">
        <v>6</v>
      </c>
      <c r="I138" s="70">
        <v>7</v>
      </c>
      <c r="J138" s="70">
        <v>8</v>
      </c>
      <c r="K138" s="70">
        <v>9</v>
      </c>
      <c r="L138" s="70">
        <v>10</v>
      </c>
      <c r="M138" s="70">
        <v>11</v>
      </c>
      <c r="N138" s="70">
        <v>12</v>
      </c>
      <c r="O138" s="70">
        <v>13</v>
      </c>
      <c r="P138" s="70">
        <v>14</v>
      </c>
      <c r="Q138" s="70">
        <v>15</v>
      </c>
      <c r="R138" s="70">
        <v>16</v>
      </c>
      <c r="S138" s="70">
        <v>17</v>
      </c>
      <c r="T138" s="70">
        <v>18</v>
      </c>
      <c r="U138" s="70">
        <v>19</v>
      </c>
      <c r="V138" s="70">
        <v>20</v>
      </c>
      <c r="W138" s="1365" t="s">
        <v>109</v>
      </c>
    </row>
    <row r="139" spans="1:23" x14ac:dyDescent="0.2">
      <c r="A139" s="425"/>
      <c r="B139" s="1366" t="s">
        <v>111</v>
      </c>
      <c r="C139" s="511">
        <v>2648</v>
      </c>
      <c r="D139" s="511">
        <v>2766</v>
      </c>
      <c r="E139" s="511">
        <v>2895</v>
      </c>
      <c r="F139" s="511">
        <v>3036</v>
      </c>
      <c r="G139" s="511">
        <v>3157</v>
      </c>
      <c r="H139" s="511">
        <v>3282</v>
      </c>
      <c r="I139" s="511">
        <v>3397</v>
      </c>
      <c r="J139" s="511">
        <v>3514</v>
      </c>
      <c r="K139" s="511">
        <v>3639</v>
      </c>
      <c r="L139" s="511">
        <v>3755</v>
      </c>
      <c r="M139" s="511">
        <v>3867</v>
      </c>
      <c r="N139" s="511">
        <v>3982</v>
      </c>
      <c r="O139" s="511">
        <v>4176</v>
      </c>
      <c r="P139" s="511"/>
      <c r="Q139" s="511"/>
      <c r="R139" s="511"/>
      <c r="S139" s="511"/>
      <c r="T139" s="511"/>
      <c r="U139" s="511"/>
      <c r="V139" s="511"/>
      <c r="W139" s="1367">
        <f t="shared" ref="W139:W148" si="6">COUNTA(C139:V139)</f>
        <v>13</v>
      </c>
    </row>
    <row r="140" spans="1:23" x14ac:dyDescent="0.2">
      <c r="A140" s="425"/>
      <c r="B140" s="1366" t="s">
        <v>112</v>
      </c>
      <c r="C140" s="511">
        <v>2704</v>
      </c>
      <c r="D140" s="511">
        <v>2835</v>
      </c>
      <c r="E140" s="511">
        <v>2973</v>
      </c>
      <c r="F140" s="511">
        <v>3098</v>
      </c>
      <c r="G140" s="511">
        <v>3220</v>
      </c>
      <c r="H140" s="511">
        <v>3338</v>
      </c>
      <c r="I140" s="511">
        <v>3453</v>
      </c>
      <c r="J140" s="511">
        <v>3580</v>
      </c>
      <c r="K140" s="511">
        <v>3694</v>
      </c>
      <c r="L140" s="511">
        <v>3808</v>
      </c>
      <c r="M140" s="511">
        <v>3923</v>
      </c>
      <c r="N140" s="511">
        <v>4048</v>
      </c>
      <c r="O140" s="511">
        <v>4176</v>
      </c>
      <c r="P140" s="511">
        <v>4297</v>
      </c>
      <c r="Q140" s="511">
        <v>4416</v>
      </c>
      <c r="R140" s="511">
        <v>4533</v>
      </c>
      <c r="S140" s="511">
        <v>4649</v>
      </c>
      <c r="T140" s="511">
        <v>4709</v>
      </c>
      <c r="U140" s="511"/>
      <c r="V140" s="511"/>
      <c r="W140" s="1367">
        <f t="shared" si="6"/>
        <v>18</v>
      </c>
    </row>
    <row r="141" spans="1:23" x14ac:dyDescent="0.2">
      <c r="A141" s="425"/>
      <c r="B141" s="1366" t="s">
        <v>113</v>
      </c>
      <c r="C141" s="511">
        <v>2835</v>
      </c>
      <c r="D141" s="511">
        <v>2973</v>
      </c>
      <c r="E141" s="511">
        <v>3220</v>
      </c>
      <c r="F141" s="511">
        <v>3453</v>
      </c>
      <c r="G141" s="511">
        <v>3580</v>
      </c>
      <c r="H141" s="511">
        <v>3694</v>
      </c>
      <c r="I141" s="511">
        <v>3808</v>
      </c>
      <c r="J141" s="511">
        <v>3923</v>
      </c>
      <c r="K141" s="511">
        <v>4048</v>
      </c>
      <c r="L141" s="511">
        <v>4176</v>
      </c>
      <c r="M141" s="511">
        <v>4297</v>
      </c>
      <c r="N141" s="511">
        <v>4416</v>
      </c>
      <c r="O141" s="511">
        <v>4533</v>
      </c>
      <c r="P141" s="511">
        <v>4649</v>
      </c>
      <c r="Q141" s="511">
        <v>4770</v>
      </c>
      <c r="R141" s="511">
        <v>4890</v>
      </c>
      <c r="S141" s="511">
        <v>5003</v>
      </c>
      <c r="T141" s="511">
        <v>5123</v>
      </c>
      <c r="U141" s="511">
        <v>5272</v>
      </c>
      <c r="V141" s="511">
        <v>5345</v>
      </c>
      <c r="W141" s="1367">
        <f t="shared" si="6"/>
        <v>20</v>
      </c>
    </row>
    <row r="142" spans="1:23" x14ac:dyDescent="0.2">
      <c r="A142" s="425"/>
      <c r="B142" s="1366" t="s">
        <v>114</v>
      </c>
      <c r="C142" s="511">
        <v>2973</v>
      </c>
      <c r="D142" s="511">
        <v>3220</v>
      </c>
      <c r="E142" s="511">
        <v>3453</v>
      </c>
      <c r="F142" s="511">
        <v>3694</v>
      </c>
      <c r="G142" s="511">
        <v>3923</v>
      </c>
      <c r="H142" s="511">
        <v>4176</v>
      </c>
      <c r="I142" s="511">
        <v>4297</v>
      </c>
      <c r="J142" s="511">
        <v>4416</v>
      </c>
      <c r="K142" s="511">
        <v>4533</v>
      </c>
      <c r="L142" s="511">
        <v>4649</v>
      </c>
      <c r="M142" s="511">
        <v>4770</v>
      </c>
      <c r="N142" s="511">
        <v>4890</v>
      </c>
      <c r="O142" s="511">
        <v>5003</v>
      </c>
      <c r="P142" s="511">
        <v>5123</v>
      </c>
      <c r="Q142" s="511">
        <v>5272</v>
      </c>
      <c r="R142" s="511">
        <v>5420</v>
      </c>
      <c r="S142" s="511">
        <v>5569</v>
      </c>
      <c r="T142" s="511">
        <v>5718</v>
      </c>
      <c r="U142" s="511">
        <v>5789</v>
      </c>
      <c r="V142" s="511"/>
      <c r="W142" s="1367">
        <f t="shared" si="6"/>
        <v>19</v>
      </c>
    </row>
    <row r="143" spans="1:23" x14ac:dyDescent="0.2">
      <c r="A143" s="425"/>
      <c r="B143" s="1366" t="s">
        <v>115</v>
      </c>
      <c r="C143" s="511">
        <v>2888</v>
      </c>
      <c r="D143" s="511">
        <v>2999</v>
      </c>
      <c r="E143" s="511">
        <v>3113</v>
      </c>
      <c r="F143" s="511">
        <v>3223</v>
      </c>
      <c r="G143" s="511">
        <v>3334</v>
      </c>
      <c r="H143" s="511">
        <v>3447</v>
      </c>
      <c r="I143" s="511">
        <v>3559</v>
      </c>
      <c r="J143" s="511">
        <v>3671</v>
      </c>
      <c r="K143" s="511">
        <v>3781</v>
      </c>
      <c r="L143" s="511">
        <v>3893</v>
      </c>
      <c r="M143" s="511">
        <v>4007</v>
      </c>
      <c r="N143" s="511">
        <v>4118</v>
      </c>
      <c r="O143" s="511">
        <v>4231</v>
      </c>
      <c r="P143" s="511"/>
      <c r="Q143" s="511"/>
      <c r="R143" s="511"/>
      <c r="S143" s="511"/>
      <c r="T143" s="511"/>
      <c r="U143" s="1268"/>
      <c r="V143" s="1268"/>
      <c r="W143" s="1367">
        <f t="shared" si="6"/>
        <v>13</v>
      </c>
    </row>
    <row r="144" spans="1:23" x14ac:dyDescent="0.2">
      <c r="A144" s="425"/>
      <c r="B144" s="1366" t="s">
        <v>116</v>
      </c>
      <c r="C144" s="511">
        <v>2999</v>
      </c>
      <c r="D144" s="511">
        <v>3223</v>
      </c>
      <c r="E144" s="511">
        <v>3447</v>
      </c>
      <c r="F144" s="511">
        <v>3559</v>
      </c>
      <c r="G144" s="511">
        <v>3671</v>
      </c>
      <c r="H144" s="511">
        <v>3781</v>
      </c>
      <c r="I144" s="511">
        <v>3893</v>
      </c>
      <c r="J144" s="511">
        <v>4007</v>
      </c>
      <c r="K144" s="511">
        <v>4118</v>
      </c>
      <c r="L144" s="511">
        <v>4231</v>
      </c>
      <c r="M144" s="511">
        <v>4344</v>
      </c>
      <c r="N144" s="511">
        <v>4454</v>
      </c>
      <c r="O144" s="511">
        <v>4566</v>
      </c>
      <c r="P144" s="511">
        <v>4676</v>
      </c>
      <c r="Q144" s="511">
        <v>4791</v>
      </c>
      <c r="R144" s="511"/>
      <c r="S144" s="511"/>
      <c r="T144" s="511"/>
      <c r="U144" s="1268"/>
      <c r="V144" s="1268"/>
      <c r="W144" s="1367">
        <f t="shared" si="6"/>
        <v>15</v>
      </c>
    </row>
    <row r="145" spans="1:23" x14ac:dyDescent="0.2">
      <c r="A145" s="425"/>
      <c r="B145" s="1366" t="s">
        <v>117</v>
      </c>
      <c r="C145" s="511">
        <v>2999</v>
      </c>
      <c r="D145" s="511">
        <v>3223</v>
      </c>
      <c r="E145" s="511">
        <v>3447</v>
      </c>
      <c r="F145" s="511">
        <v>3559</v>
      </c>
      <c r="G145" s="511">
        <v>3671</v>
      </c>
      <c r="H145" s="511">
        <v>3781</v>
      </c>
      <c r="I145" s="511">
        <v>3893</v>
      </c>
      <c r="J145" s="511">
        <v>4007</v>
      </c>
      <c r="K145" s="511">
        <v>4118</v>
      </c>
      <c r="L145" s="511">
        <v>4231</v>
      </c>
      <c r="M145" s="511">
        <v>4344</v>
      </c>
      <c r="N145" s="511">
        <v>4454</v>
      </c>
      <c r="O145" s="511">
        <v>4566</v>
      </c>
      <c r="P145" s="511">
        <v>4676</v>
      </c>
      <c r="Q145" s="511">
        <v>4791</v>
      </c>
      <c r="R145" s="511">
        <v>4902</v>
      </c>
      <c r="S145" s="511">
        <v>5014</v>
      </c>
      <c r="T145" s="511"/>
      <c r="U145" s="1268"/>
      <c r="V145" s="1268"/>
      <c r="W145" s="1367">
        <f t="shared" si="6"/>
        <v>17</v>
      </c>
    </row>
    <row r="146" spans="1:23" x14ac:dyDescent="0.2">
      <c r="A146" s="425"/>
      <c r="B146" s="1366" t="s">
        <v>118</v>
      </c>
      <c r="C146" s="511">
        <v>3113</v>
      </c>
      <c r="D146" s="511">
        <v>3447</v>
      </c>
      <c r="E146" s="511">
        <v>3671</v>
      </c>
      <c r="F146" s="511">
        <v>3893</v>
      </c>
      <c r="G146" s="511">
        <v>4118</v>
      </c>
      <c r="H146" s="511">
        <v>4231</v>
      </c>
      <c r="I146" s="511">
        <v>4344</v>
      </c>
      <c r="J146" s="511">
        <v>4454</v>
      </c>
      <c r="K146" s="511">
        <v>4566</v>
      </c>
      <c r="L146" s="511">
        <v>4676</v>
      </c>
      <c r="M146" s="511">
        <v>4791</v>
      </c>
      <c r="N146" s="511">
        <v>4902</v>
      </c>
      <c r="O146" s="511">
        <v>5014</v>
      </c>
      <c r="P146" s="511">
        <v>5124</v>
      </c>
      <c r="Q146" s="511">
        <v>5236</v>
      </c>
      <c r="R146" s="511">
        <v>5350</v>
      </c>
      <c r="S146" s="511"/>
      <c r="T146" s="511"/>
      <c r="U146" s="1268"/>
      <c r="V146" s="1268"/>
      <c r="W146" s="1367">
        <f t="shared" si="6"/>
        <v>16</v>
      </c>
    </row>
    <row r="147" spans="1:23" x14ac:dyDescent="0.2">
      <c r="A147" s="425"/>
      <c r="B147" s="1366" t="s">
        <v>119</v>
      </c>
      <c r="C147" s="511">
        <v>3113</v>
      </c>
      <c r="D147" s="511">
        <v>3447</v>
      </c>
      <c r="E147" s="511">
        <v>3671</v>
      </c>
      <c r="F147" s="511">
        <v>3893</v>
      </c>
      <c r="G147" s="511">
        <v>4118</v>
      </c>
      <c r="H147" s="511">
        <v>4231</v>
      </c>
      <c r="I147" s="511">
        <v>4344</v>
      </c>
      <c r="J147" s="511">
        <v>4454</v>
      </c>
      <c r="K147" s="511">
        <v>4566</v>
      </c>
      <c r="L147" s="511">
        <v>4676</v>
      </c>
      <c r="M147" s="511">
        <v>4791</v>
      </c>
      <c r="N147" s="511">
        <v>4902</v>
      </c>
      <c r="O147" s="511">
        <v>5014</v>
      </c>
      <c r="P147" s="511">
        <v>5124</v>
      </c>
      <c r="Q147" s="511">
        <v>5236</v>
      </c>
      <c r="R147" s="511">
        <v>5350</v>
      </c>
      <c r="S147" s="511">
        <v>5461</v>
      </c>
      <c r="T147" s="511">
        <v>5572</v>
      </c>
      <c r="U147" s="1268"/>
      <c r="V147" s="1268"/>
      <c r="W147" s="1367">
        <f t="shared" si="6"/>
        <v>18</v>
      </c>
    </row>
    <row r="148" spans="1:23" x14ac:dyDescent="0.2">
      <c r="A148" s="425"/>
      <c r="B148" s="1366" t="s">
        <v>120</v>
      </c>
      <c r="C148" s="511">
        <v>3160</v>
      </c>
      <c r="D148" s="511">
        <v>3392</v>
      </c>
      <c r="E148" s="511">
        <v>3630</v>
      </c>
      <c r="F148" s="511">
        <v>3857</v>
      </c>
      <c r="G148" s="511">
        <v>4109</v>
      </c>
      <c r="H148" s="511">
        <v>4231</v>
      </c>
      <c r="I148" s="511">
        <v>4348</v>
      </c>
      <c r="J148" s="511">
        <v>4467</v>
      </c>
      <c r="K148" s="511">
        <v>4580</v>
      </c>
      <c r="L148" s="511">
        <v>4702</v>
      </c>
      <c r="M148" s="511">
        <v>4820</v>
      </c>
      <c r="N148" s="511">
        <v>4934</v>
      </c>
      <c r="O148" s="511">
        <v>5052</v>
      </c>
      <c r="P148" s="511">
        <v>5200</v>
      </c>
      <c r="Q148" s="511">
        <v>5349</v>
      </c>
      <c r="R148" s="511">
        <v>5496</v>
      </c>
      <c r="S148" s="511">
        <v>5644</v>
      </c>
      <c r="T148" s="511">
        <v>5715</v>
      </c>
      <c r="U148" s="1268"/>
      <c r="V148" s="1268"/>
      <c r="W148" s="1367">
        <f t="shared" si="6"/>
        <v>18</v>
      </c>
    </row>
    <row r="149" spans="1:23" x14ac:dyDescent="0.2">
      <c r="A149" s="425"/>
      <c r="B149" s="1366" t="s">
        <v>121</v>
      </c>
      <c r="C149" s="511">
        <v>3276</v>
      </c>
      <c r="D149" s="511">
        <v>3517</v>
      </c>
      <c r="E149" s="511">
        <v>3744</v>
      </c>
      <c r="F149" s="511">
        <v>3983</v>
      </c>
      <c r="G149" s="511">
        <v>4231</v>
      </c>
      <c r="H149" s="511">
        <v>4467</v>
      </c>
      <c r="I149" s="511">
        <v>4702</v>
      </c>
      <c r="J149" s="511">
        <v>4820</v>
      </c>
      <c r="K149" s="511">
        <v>4934</v>
      </c>
      <c r="L149" s="511">
        <v>5052</v>
      </c>
      <c r="M149" s="511">
        <v>5200</v>
      </c>
      <c r="N149" s="511">
        <v>5349</v>
      </c>
      <c r="O149" s="511">
        <v>5496</v>
      </c>
      <c r="P149" s="511">
        <v>5644</v>
      </c>
      <c r="Q149" s="511">
        <v>5794</v>
      </c>
      <c r="R149" s="511">
        <v>5951</v>
      </c>
      <c r="S149" s="511">
        <v>6111</v>
      </c>
      <c r="T149" s="511">
        <v>6276</v>
      </c>
      <c r="U149" s="1268"/>
      <c r="V149" s="1268"/>
      <c r="W149" s="1367">
        <f>COUNTA(C149:V149)</f>
        <v>18</v>
      </c>
    </row>
    <row r="150" spans="1:23" x14ac:dyDescent="0.2">
      <c r="A150" s="425"/>
      <c r="B150" s="1368" t="s">
        <v>122</v>
      </c>
      <c r="C150" s="1268">
        <v>1635.6</v>
      </c>
      <c r="D150" s="1268">
        <v>1635.6</v>
      </c>
      <c r="E150" s="1268">
        <v>1677</v>
      </c>
      <c r="F150" s="1268">
        <v>1707</v>
      </c>
      <c r="G150" s="1268">
        <v>1742</v>
      </c>
      <c r="H150" s="1268">
        <v>1778</v>
      </c>
      <c r="I150" s="1268">
        <v>1825</v>
      </c>
      <c r="J150" s="1268"/>
      <c r="K150" s="1286"/>
      <c r="L150" s="1286"/>
      <c r="M150" s="1286"/>
      <c r="N150" s="1286"/>
      <c r="O150" s="1286"/>
      <c r="P150" s="1286"/>
      <c r="Q150" s="1286"/>
      <c r="R150" s="1286"/>
      <c r="S150" s="1286"/>
      <c r="T150" s="1286"/>
      <c r="U150" s="1286"/>
      <c r="V150" s="1268"/>
      <c r="W150" s="1367">
        <f t="shared" ref="W150:W157" si="7">COUNTA(C150:V150)</f>
        <v>7</v>
      </c>
    </row>
    <row r="151" spans="1:23" x14ac:dyDescent="0.2">
      <c r="A151" s="425"/>
      <c r="B151" s="1362" t="s">
        <v>123</v>
      </c>
      <c r="C151" s="1268">
        <v>1635.6</v>
      </c>
      <c r="D151" s="1268">
        <v>1644</v>
      </c>
      <c r="E151" s="1268">
        <v>1707</v>
      </c>
      <c r="F151" s="1268">
        <v>1778</v>
      </c>
      <c r="G151" s="1268">
        <v>1825</v>
      </c>
      <c r="H151" s="1268">
        <v>1878</v>
      </c>
      <c r="I151" s="1268">
        <v>1944</v>
      </c>
      <c r="J151" s="1268">
        <v>2006</v>
      </c>
      <c r="K151" s="1286"/>
      <c r="L151" s="1286"/>
      <c r="M151" s="1286"/>
      <c r="N151" s="1286"/>
      <c r="O151" s="1286"/>
      <c r="P151" s="1286"/>
      <c r="Q151" s="1286"/>
      <c r="R151" s="1286"/>
      <c r="S151" s="1286"/>
      <c r="T151" s="1286"/>
      <c r="U151" s="1286"/>
      <c r="V151" s="1268"/>
      <c r="W151" s="1367">
        <f t="shared" si="7"/>
        <v>8</v>
      </c>
    </row>
    <row r="152" spans="1:23" x14ac:dyDescent="0.2">
      <c r="A152" s="425"/>
      <c r="B152" s="1362" t="s">
        <v>124</v>
      </c>
      <c r="C152" s="1268">
        <v>1635.6</v>
      </c>
      <c r="D152" s="1268">
        <v>1707</v>
      </c>
      <c r="E152" s="1268">
        <v>1778</v>
      </c>
      <c r="F152" s="1268">
        <v>1878</v>
      </c>
      <c r="G152" s="1268">
        <v>1944</v>
      </c>
      <c r="H152" s="1268">
        <v>2006</v>
      </c>
      <c r="I152" s="1268">
        <v>2067</v>
      </c>
      <c r="J152" s="1268"/>
      <c r="K152" s="1286"/>
      <c r="L152" s="1286"/>
      <c r="M152" s="1286"/>
      <c r="N152" s="1286"/>
      <c r="O152" s="1286"/>
      <c r="P152" s="1286"/>
      <c r="Q152" s="1286"/>
      <c r="R152" s="1286"/>
      <c r="S152" s="1286"/>
      <c r="T152" s="1286"/>
      <c r="U152" s="1286"/>
      <c r="V152" s="1268"/>
      <c r="W152" s="1367">
        <f t="shared" si="7"/>
        <v>7</v>
      </c>
    </row>
    <row r="153" spans="1:23" x14ac:dyDescent="0.2">
      <c r="A153" s="425"/>
      <c r="B153" s="1366" t="s">
        <v>592</v>
      </c>
      <c r="C153" s="511">
        <v>2563</v>
      </c>
      <c r="D153" s="511">
        <v>2640</v>
      </c>
      <c r="E153" s="511">
        <v>2719</v>
      </c>
      <c r="F153" s="511">
        <v>2802</v>
      </c>
      <c r="G153" s="511">
        <v>2886</v>
      </c>
      <c r="H153" s="511">
        <v>2974</v>
      </c>
      <c r="I153" s="511">
        <v>3064</v>
      </c>
      <c r="J153" s="511">
        <v>3156</v>
      </c>
      <c r="K153" s="511">
        <v>3251</v>
      </c>
      <c r="L153" s="511">
        <v>3350</v>
      </c>
      <c r="M153" s="511">
        <v>3451</v>
      </c>
      <c r="N153" s="511">
        <v>3555</v>
      </c>
      <c r="O153" s="511">
        <v>3662</v>
      </c>
      <c r="P153" s="511">
        <v>3773</v>
      </c>
      <c r="Q153" s="511">
        <v>3910</v>
      </c>
      <c r="R153" s="1286"/>
      <c r="S153" s="1286"/>
      <c r="T153" s="1286"/>
      <c r="U153" s="1286"/>
      <c r="V153" s="1268"/>
      <c r="W153" s="1367">
        <f t="shared" si="7"/>
        <v>15</v>
      </c>
    </row>
    <row r="154" spans="1:23" x14ac:dyDescent="0.2">
      <c r="A154" s="425"/>
      <c r="B154" s="1366" t="s">
        <v>593</v>
      </c>
      <c r="C154" s="511">
        <v>2639</v>
      </c>
      <c r="D154" s="511">
        <v>2729</v>
      </c>
      <c r="E154" s="511">
        <v>2821</v>
      </c>
      <c r="F154" s="511">
        <v>2916</v>
      </c>
      <c r="G154" s="511">
        <v>3015</v>
      </c>
      <c r="H154" s="511">
        <v>3117</v>
      </c>
      <c r="I154" s="511">
        <v>3222</v>
      </c>
      <c r="J154" s="511">
        <v>3331</v>
      </c>
      <c r="K154" s="511">
        <v>3443</v>
      </c>
      <c r="L154" s="511">
        <v>3560</v>
      </c>
      <c r="M154" s="511">
        <v>3680</v>
      </c>
      <c r="N154" s="511">
        <v>3805</v>
      </c>
      <c r="O154" s="511">
        <v>3933</v>
      </c>
      <c r="P154" s="511">
        <v>4066</v>
      </c>
      <c r="Q154" s="511">
        <v>4228</v>
      </c>
      <c r="R154" s="1286"/>
      <c r="S154" s="1286"/>
      <c r="T154" s="1286"/>
      <c r="U154" s="1286"/>
      <c r="V154" s="1268"/>
      <c r="W154" s="1367">
        <f t="shared" si="7"/>
        <v>15</v>
      </c>
    </row>
    <row r="155" spans="1:23" x14ac:dyDescent="0.2">
      <c r="A155" s="425"/>
      <c r="B155" s="1366" t="s">
        <v>594</v>
      </c>
      <c r="C155" s="511">
        <v>2691</v>
      </c>
      <c r="D155" s="511">
        <v>2806</v>
      </c>
      <c r="E155" s="511">
        <v>2927</v>
      </c>
      <c r="F155" s="511">
        <v>3052</v>
      </c>
      <c r="G155" s="511">
        <v>3184</v>
      </c>
      <c r="H155" s="511">
        <v>3321</v>
      </c>
      <c r="I155" s="511">
        <v>3463</v>
      </c>
      <c r="J155" s="511">
        <v>3613</v>
      </c>
      <c r="K155" s="511">
        <v>3768</v>
      </c>
      <c r="L155" s="511">
        <v>3930</v>
      </c>
      <c r="M155" s="511">
        <v>4099</v>
      </c>
      <c r="N155" s="511">
        <v>4275</v>
      </c>
      <c r="O155" s="511">
        <v>4460</v>
      </c>
      <c r="P155" s="511">
        <v>4651</v>
      </c>
      <c r="Q155" s="511">
        <v>4851</v>
      </c>
      <c r="R155" s="1286"/>
      <c r="S155" s="1286"/>
      <c r="T155" s="1286"/>
      <c r="U155" s="1286"/>
      <c r="V155" s="1268"/>
      <c r="W155" s="1367">
        <f t="shared" si="7"/>
        <v>15</v>
      </c>
    </row>
    <row r="156" spans="1:23" x14ac:dyDescent="0.2">
      <c r="A156" s="425"/>
      <c r="B156" s="1366" t="s">
        <v>595</v>
      </c>
      <c r="C156" s="511">
        <v>2691</v>
      </c>
      <c r="D156" s="511">
        <v>2806</v>
      </c>
      <c r="E156" s="511">
        <v>2961</v>
      </c>
      <c r="F156" s="511">
        <v>3124</v>
      </c>
      <c r="G156" s="511">
        <v>3288</v>
      </c>
      <c r="H156" s="511">
        <v>3459</v>
      </c>
      <c r="I156" s="511">
        <v>3637</v>
      </c>
      <c r="J156" s="511">
        <v>3817</v>
      </c>
      <c r="K156" s="511">
        <v>4007</v>
      </c>
      <c r="L156" s="511">
        <v>4204</v>
      </c>
      <c r="M156" s="511">
        <v>4406</v>
      </c>
      <c r="N156" s="511">
        <v>4616</v>
      </c>
      <c r="O156" s="511">
        <v>4833</v>
      </c>
      <c r="P156" s="511">
        <v>5055</v>
      </c>
      <c r="Q156" s="511">
        <v>5294</v>
      </c>
      <c r="R156" s="1286"/>
      <c r="S156" s="1286"/>
      <c r="T156" s="1286"/>
      <c r="U156" s="1286"/>
      <c r="V156" s="1268"/>
      <c r="W156" s="1367">
        <f t="shared" si="7"/>
        <v>15</v>
      </c>
    </row>
    <row r="157" spans="1:23" x14ac:dyDescent="0.2">
      <c r="A157" s="425"/>
      <c r="B157" s="1366" t="s">
        <v>596</v>
      </c>
      <c r="C157" s="511">
        <v>3392</v>
      </c>
      <c r="D157" s="511">
        <v>3519</v>
      </c>
      <c r="E157" s="511">
        <v>3633</v>
      </c>
      <c r="F157" s="511">
        <v>3861</v>
      </c>
      <c r="G157" s="511">
        <v>4114</v>
      </c>
      <c r="H157" s="511">
        <v>4273</v>
      </c>
      <c r="I157" s="511">
        <v>4435</v>
      </c>
      <c r="J157" s="511">
        <v>4596</v>
      </c>
      <c r="K157" s="511">
        <v>4758</v>
      </c>
      <c r="L157" s="511">
        <v>4918</v>
      </c>
      <c r="M157" s="511">
        <v>5081</v>
      </c>
      <c r="N157" s="511">
        <v>5243</v>
      </c>
      <c r="O157" s="511">
        <v>5405</v>
      </c>
      <c r="P157" s="511">
        <v>5566</v>
      </c>
      <c r="Q157" s="511">
        <v>5732</v>
      </c>
      <c r="R157" s="1286"/>
      <c r="S157" s="1286"/>
      <c r="T157" s="1286"/>
      <c r="U157" s="1286"/>
      <c r="V157" s="1268"/>
      <c r="W157" s="1367">
        <f t="shared" si="7"/>
        <v>15</v>
      </c>
    </row>
    <row r="158" spans="1:23" x14ac:dyDescent="0.2">
      <c r="A158" s="425"/>
      <c r="B158" s="1362" t="s">
        <v>125</v>
      </c>
      <c r="C158" s="1268">
        <v>1218</v>
      </c>
      <c r="D158" s="1269"/>
      <c r="E158" s="1269"/>
      <c r="F158" s="1269"/>
      <c r="G158" s="1269"/>
      <c r="H158" s="1269"/>
      <c r="I158" s="1269"/>
      <c r="J158" s="1269"/>
      <c r="K158" s="1269"/>
      <c r="L158" s="1269"/>
      <c r="M158" s="1269"/>
      <c r="N158" s="1269"/>
      <c r="O158" s="1269"/>
      <c r="P158" s="1269"/>
      <c r="Q158" s="1269"/>
      <c r="R158" s="1286"/>
      <c r="S158" s="1287"/>
      <c r="T158" s="1287"/>
      <c r="U158" s="1287"/>
      <c r="V158" s="1269"/>
      <c r="W158" s="1367">
        <f t="shared" ref="W158:W180" si="8">COUNTA(C158:V158)</f>
        <v>1</v>
      </c>
    </row>
    <row r="159" spans="1:23" x14ac:dyDescent="0.2">
      <c r="A159" s="425"/>
      <c r="B159" s="1362" t="s">
        <v>126</v>
      </c>
      <c r="C159" s="1268">
        <v>1262.5</v>
      </c>
      <c r="D159" s="1269"/>
      <c r="E159" s="1269"/>
      <c r="F159" s="1269"/>
      <c r="G159" s="1269"/>
      <c r="H159" s="1269"/>
      <c r="I159" s="1269"/>
      <c r="J159" s="1269"/>
      <c r="K159" s="1269"/>
      <c r="L159" s="1269"/>
      <c r="M159" s="1269"/>
      <c r="N159" s="1269"/>
      <c r="O159" s="1269"/>
      <c r="P159" s="1269"/>
      <c r="Q159" s="1269"/>
      <c r="R159" s="1286"/>
      <c r="S159" s="1287"/>
      <c r="T159" s="1287"/>
      <c r="U159" s="1287"/>
      <c r="V159" s="1269"/>
      <c r="W159" s="1367">
        <f t="shared" si="8"/>
        <v>1</v>
      </c>
    </row>
    <row r="160" spans="1:23" x14ac:dyDescent="0.2">
      <c r="A160" s="425"/>
      <c r="B160" s="1362" t="s">
        <v>127</v>
      </c>
      <c r="C160" s="511">
        <v>2771</v>
      </c>
      <c r="D160" s="511">
        <v>2879</v>
      </c>
      <c r="E160" s="511">
        <v>2990</v>
      </c>
      <c r="F160" s="511">
        <v>3097</v>
      </c>
      <c r="G160" s="511">
        <v>3206</v>
      </c>
      <c r="H160" s="511">
        <v>3316</v>
      </c>
      <c r="I160" s="511">
        <v>3425</v>
      </c>
      <c r="J160" s="511">
        <v>3534</v>
      </c>
      <c r="K160" s="511">
        <v>3642</v>
      </c>
      <c r="L160" s="511">
        <v>3751</v>
      </c>
      <c r="M160" s="511">
        <v>3862</v>
      </c>
      <c r="N160" s="511"/>
      <c r="O160" s="511"/>
      <c r="P160" s="511"/>
      <c r="Q160" s="511"/>
      <c r="R160" s="1286"/>
      <c r="S160" s="1286"/>
      <c r="T160" s="1286"/>
      <c r="U160" s="1286"/>
      <c r="V160" s="1268"/>
      <c r="W160" s="1367">
        <f t="shared" si="8"/>
        <v>11</v>
      </c>
    </row>
    <row r="161" spans="1:23" x14ac:dyDescent="0.2">
      <c r="A161" s="425"/>
      <c r="B161" s="1362" t="s">
        <v>128</v>
      </c>
      <c r="C161" s="511">
        <v>2879</v>
      </c>
      <c r="D161" s="511">
        <v>3097</v>
      </c>
      <c r="E161" s="511">
        <v>3316</v>
      </c>
      <c r="F161" s="511">
        <v>3425</v>
      </c>
      <c r="G161" s="511">
        <v>3534</v>
      </c>
      <c r="H161" s="511">
        <v>3642</v>
      </c>
      <c r="I161" s="511">
        <v>3751</v>
      </c>
      <c r="J161" s="511">
        <v>3862</v>
      </c>
      <c r="K161" s="511">
        <v>3970</v>
      </c>
      <c r="L161" s="511">
        <v>4081</v>
      </c>
      <c r="M161" s="511"/>
      <c r="N161" s="511"/>
      <c r="O161" s="511"/>
      <c r="P161" s="511"/>
      <c r="Q161" s="511"/>
      <c r="R161" s="1286"/>
      <c r="S161" s="1286"/>
      <c r="T161" s="1286"/>
      <c r="U161" s="1286"/>
      <c r="V161" s="1268"/>
      <c r="W161" s="1367">
        <f t="shared" si="8"/>
        <v>10</v>
      </c>
    </row>
    <row r="162" spans="1:23" x14ac:dyDescent="0.2">
      <c r="A162" s="425"/>
      <c r="B162" s="1362" t="s">
        <v>129</v>
      </c>
      <c r="C162" s="511">
        <v>2879</v>
      </c>
      <c r="D162" s="511">
        <v>3097</v>
      </c>
      <c r="E162" s="511">
        <v>3316</v>
      </c>
      <c r="F162" s="511">
        <v>3424</v>
      </c>
      <c r="G162" s="511">
        <v>3534</v>
      </c>
      <c r="H162" s="511">
        <v>3641</v>
      </c>
      <c r="I162" s="511">
        <v>3751</v>
      </c>
      <c r="J162" s="511">
        <v>3862</v>
      </c>
      <c r="K162" s="511">
        <v>3970</v>
      </c>
      <c r="L162" s="511">
        <v>4081</v>
      </c>
      <c r="M162" s="511">
        <v>4191</v>
      </c>
      <c r="N162" s="511"/>
      <c r="O162" s="511"/>
      <c r="P162" s="511"/>
      <c r="Q162" s="511"/>
      <c r="R162" s="1286"/>
      <c r="S162" s="1286"/>
      <c r="T162" s="1286"/>
      <c r="U162" s="1286"/>
      <c r="V162" s="1268"/>
      <c r="W162" s="1367">
        <f t="shared" si="8"/>
        <v>11</v>
      </c>
    </row>
    <row r="163" spans="1:23" x14ac:dyDescent="0.2">
      <c r="A163" s="425"/>
      <c r="B163" s="1362" t="s">
        <v>130</v>
      </c>
      <c r="C163" s="511">
        <v>2990</v>
      </c>
      <c r="D163" s="511">
        <v>3316</v>
      </c>
      <c r="E163" s="511">
        <v>3534</v>
      </c>
      <c r="F163" s="511">
        <v>3751</v>
      </c>
      <c r="G163" s="511">
        <v>3970</v>
      </c>
      <c r="H163" s="511">
        <v>4081</v>
      </c>
      <c r="I163" s="511">
        <v>4191</v>
      </c>
      <c r="J163" s="511">
        <v>4298</v>
      </c>
      <c r="K163" s="511">
        <v>4408</v>
      </c>
      <c r="L163" s="511">
        <v>4515</v>
      </c>
      <c r="M163" s="511">
        <v>4627</v>
      </c>
      <c r="N163" s="511">
        <v>4735</v>
      </c>
      <c r="O163" s="511">
        <v>4845</v>
      </c>
      <c r="P163" s="511"/>
      <c r="Q163" s="511"/>
      <c r="R163" s="1286"/>
      <c r="S163" s="1286"/>
      <c r="T163" s="1286"/>
      <c r="U163" s="1286"/>
      <c r="V163" s="1268"/>
      <c r="W163" s="1367">
        <f t="shared" si="8"/>
        <v>13</v>
      </c>
    </row>
    <row r="164" spans="1:23" x14ac:dyDescent="0.2">
      <c r="A164" s="425"/>
      <c r="B164" s="1362" t="s">
        <v>131</v>
      </c>
      <c r="C164" s="1268">
        <v>2990</v>
      </c>
      <c r="D164" s="511">
        <v>3316</v>
      </c>
      <c r="E164" s="511">
        <v>3534</v>
      </c>
      <c r="F164" s="511">
        <v>3751</v>
      </c>
      <c r="G164" s="511">
        <v>3970</v>
      </c>
      <c r="H164" s="511">
        <v>4081</v>
      </c>
      <c r="I164" s="511">
        <v>4191</v>
      </c>
      <c r="J164" s="511">
        <v>4298</v>
      </c>
      <c r="K164" s="511">
        <v>4408</v>
      </c>
      <c r="L164" s="511">
        <v>4515</v>
      </c>
      <c r="M164" s="511">
        <v>4627</v>
      </c>
      <c r="N164" s="511">
        <v>4735</v>
      </c>
      <c r="O164" s="511">
        <v>4845</v>
      </c>
      <c r="P164" s="511">
        <v>4952</v>
      </c>
      <c r="Q164" s="511">
        <v>5062</v>
      </c>
      <c r="R164" s="1286"/>
      <c r="S164" s="1286"/>
      <c r="T164" s="1286"/>
      <c r="U164" s="1286"/>
      <c r="V164" s="1268"/>
      <c r="W164" s="1367">
        <f t="shared" si="8"/>
        <v>15</v>
      </c>
    </row>
    <row r="165" spans="1:23" x14ac:dyDescent="0.2">
      <c r="A165" s="425"/>
      <c r="B165" s="1362">
        <v>1</v>
      </c>
      <c r="C165" s="1268">
        <v>1635.6</v>
      </c>
      <c r="D165" s="1268">
        <v>1635.6</v>
      </c>
      <c r="E165" s="511">
        <v>1677</v>
      </c>
      <c r="F165" s="511">
        <v>1707</v>
      </c>
      <c r="G165" s="511">
        <v>1742</v>
      </c>
      <c r="H165" s="511">
        <v>1778</v>
      </c>
      <c r="I165" s="511">
        <v>1825</v>
      </c>
      <c r="J165" s="511"/>
      <c r="K165" s="511"/>
      <c r="L165" s="511"/>
      <c r="M165" s="511"/>
      <c r="N165" s="511"/>
      <c r="O165" s="511"/>
      <c r="P165" s="511"/>
      <c r="Q165" s="511"/>
      <c r="R165" s="511"/>
      <c r="S165" s="511"/>
      <c r="T165" s="511"/>
      <c r="U165" s="1286"/>
      <c r="V165" s="1268"/>
      <c r="W165" s="1367">
        <f t="shared" si="8"/>
        <v>7</v>
      </c>
    </row>
    <row r="166" spans="1:23" x14ac:dyDescent="0.2">
      <c r="A166" s="425"/>
      <c r="B166" s="1362">
        <v>2</v>
      </c>
      <c r="C166" s="1268">
        <v>1635.6</v>
      </c>
      <c r="D166" s="511">
        <v>1644</v>
      </c>
      <c r="E166" s="511">
        <v>1707</v>
      </c>
      <c r="F166" s="511">
        <v>1778</v>
      </c>
      <c r="G166" s="511">
        <v>1825</v>
      </c>
      <c r="H166" s="511">
        <v>1878</v>
      </c>
      <c r="I166" s="511">
        <v>1944</v>
      </c>
      <c r="J166" s="511">
        <v>2006</v>
      </c>
      <c r="K166" s="511"/>
      <c r="L166" s="511"/>
      <c r="M166" s="511"/>
      <c r="N166" s="511"/>
      <c r="O166" s="511"/>
      <c r="P166" s="511"/>
      <c r="Q166" s="511"/>
      <c r="R166" s="511"/>
      <c r="S166" s="511"/>
      <c r="T166" s="511"/>
      <c r="U166" s="1286"/>
      <c r="V166" s="1268"/>
      <c r="W166" s="1367">
        <f t="shared" si="8"/>
        <v>8</v>
      </c>
    </row>
    <row r="167" spans="1:23" x14ac:dyDescent="0.2">
      <c r="A167" s="425"/>
      <c r="B167" s="1362">
        <v>3</v>
      </c>
      <c r="C167" s="1268">
        <v>1635.6</v>
      </c>
      <c r="D167" s="511">
        <v>1707</v>
      </c>
      <c r="E167" s="511">
        <v>1778</v>
      </c>
      <c r="F167" s="511">
        <v>1878</v>
      </c>
      <c r="G167" s="511">
        <v>1944</v>
      </c>
      <c r="H167" s="511">
        <v>2006</v>
      </c>
      <c r="I167" s="511">
        <v>2067</v>
      </c>
      <c r="J167" s="511">
        <v>2126</v>
      </c>
      <c r="K167" s="511">
        <v>2185</v>
      </c>
      <c r="L167" s="511"/>
      <c r="M167" s="511"/>
      <c r="N167" s="511"/>
      <c r="O167" s="511"/>
      <c r="P167" s="511"/>
      <c r="Q167" s="511"/>
      <c r="R167" s="511"/>
      <c r="S167" s="511"/>
      <c r="T167" s="511"/>
      <c r="U167" s="1286"/>
      <c r="V167" s="1268"/>
      <c r="W167" s="1367">
        <f t="shared" si="8"/>
        <v>9</v>
      </c>
    </row>
    <row r="168" spans="1:23" x14ac:dyDescent="0.2">
      <c r="A168" s="425"/>
      <c r="B168" s="1362">
        <v>4</v>
      </c>
      <c r="C168" s="1268">
        <v>1635.6</v>
      </c>
      <c r="D168" s="511">
        <v>1677</v>
      </c>
      <c r="E168" s="511">
        <v>1742</v>
      </c>
      <c r="F168" s="511">
        <v>1825</v>
      </c>
      <c r="G168" s="511">
        <v>1944</v>
      </c>
      <c r="H168" s="511">
        <v>2006</v>
      </c>
      <c r="I168" s="511">
        <v>2067</v>
      </c>
      <c r="J168" s="511">
        <v>2126</v>
      </c>
      <c r="K168" s="511">
        <v>2185</v>
      </c>
      <c r="L168" s="511">
        <v>2241</v>
      </c>
      <c r="M168" s="511">
        <v>2298</v>
      </c>
      <c r="N168" s="511"/>
      <c r="O168" s="511"/>
      <c r="P168" s="511"/>
      <c r="Q168" s="511"/>
      <c r="R168" s="511"/>
      <c r="S168" s="511"/>
      <c r="T168" s="511"/>
      <c r="U168" s="1286"/>
      <c r="V168" s="1268"/>
      <c r="W168" s="1367">
        <f t="shared" si="8"/>
        <v>11</v>
      </c>
    </row>
    <row r="169" spans="1:23" x14ac:dyDescent="0.2">
      <c r="A169" s="425"/>
      <c r="B169" s="1362">
        <v>5</v>
      </c>
      <c r="C169" s="511">
        <v>1644</v>
      </c>
      <c r="D169" s="511">
        <v>1677</v>
      </c>
      <c r="E169" s="511">
        <v>1778</v>
      </c>
      <c r="F169" s="511">
        <v>1878</v>
      </c>
      <c r="G169" s="511">
        <v>2006</v>
      </c>
      <c r="H169" s="511">
        <v>2067</v>
      </c>
      <c r="I169" s="511">
        <v>2126</v>
      </c>
      <c r="J169" s="511">
        <v>2185</v>
      </c>
      <c r="K169" s="511">
        <v>2241</v>
      </c>
      <c r="L169" s="511">
        <v>2298</v>
      </c>
      <c r="M169" s="511">
        <v>2353</v>
      </c>
      <c r="N169" s="511">
        <v>2416</v>
      </c>
      <c r="O169" s="511"/>
      <c r="P169" s="511"/>
      <c r="Q169" s="511"/>
      <c r="R169" s="511"/>
      <c r="S169" s="511"/>
      <c r="T169" s="511"/>
      <c r="U169" s="1286"/>
      <c r="V169" s="1268"/>
      <c r="W169" s="1367">
        <f t="shared" si="8"/>
        <v>12</v>
      </c>
    </row>
    <row r="170" spans="1:23" x14ac:dyDescent="0.2">
      <c r="A170" s="425"/>
      <c r="B170" s="1362">
        <v>6</v>
      </c>
      <c r="C170" s="511">
        <v>1707</v>
      </c>
      <c r="D170" s="511">
        <v>1778</v>
      </c>
      <c r="E170" s="511">
        <v>2006</v>
      </c>
      <c r="F170" s="511">
        <v>2126</v>
      </c>
      <c r="G170" s="511">
        <v>2185</v>
      </c>
      <c r="H170" s="511">
        <v>2241</v>
      </c>
      <c r="I170" s="511">
        <v>2298</v>
      </c>
      <c r="J170" s="511">
        <v>2353</v>
      </c>
      <c r="K170" s="511">
        <v>2416</v>
      </c>
      <c r="L170" s="511">
        <v>2475</v>
      </c>
      <c r="M170" s="511">
        <v>2531</v>
      </c>
      <c r="N170" s="511"/>
      <c r="O170" s="511"/>
      <c r="P170" s="511"/>
      <c r="Q170" s="511"/>
      <c r="R170" s="511"/>
      <c r="S170" s="511"/>
      <c r="T170" s="511"/>
      <c r="U170" s="1286"/>
      <c r="V170" s="1268"/>
      <c r="W170" s="1367">
        <f t="shared" si="8"/>
        <v>11</v>
      </c>
    </row>
    <row r="171" spans="1:23" x14ac:dyDescent="0.2">
      <c r="A171" s="425"/>
      <c r="B171" s="1362">
        <v>7</v>
      </c>
      <c r="C171" s="511">
        <v>1825</v>
      </c>
      <c r="D171" s="511">
        <v>1878</v>
      </c>
      <c r="E171" s="511">
        <v>2006</v>
      </c>
      <c r="F171" s="511">
        <v>2241</v>
      </c>
      <c r="G171" s="511">
        <v>2353</v>
      </c>
      <c r="H171" s="511">
        <v>2416</v>
      </c>
      <c r="I171" s="511">
        <v>2475</v>
      </c>
      <c r="J171" s="511">
        <v>2531</v>
      </c>
      <c r="K171" s="511">
        <v>2590</v>
      </c>
      <c r="L171" s="511">
        <v>2653</v>
      </c>
      <c r="M171" s="511">
        <v>2719</v>
      </c>
      <c r="N171" s="511">
        <v>2791</v>
      </c>
      <c r="O171" s="511"/>
      <c r="P171" s="511"/>
      <c r="Q171" s="511"/>
      <c r="R171" s="511"/>
      <c r="S171" s="511"/>
      <c r="T171" s="511"/>
      <c r="U171" s="1286"/>
      <c r="V171" s="1268"/>
      <c r="W171" s="1367">
        <f t="shared" si="8"/>
        <v>12</v>
      </c>
    </row>
    <row r="172" spans="1:23" x14ac:dyDescent="0.2">
      <c r="A172" s="425"/>
      <c r="B172" s="1362">
        <v>8</v>
      </c>
      <c r="C172" s="511">
        <v>2067</v>
      </c>
      <c r="D172" s="511">
        <v>2126</v>
      </c>
      <c r="E172" s="511">
        <v>2241</v>
      </c>
      <c r="F172" s="511">
        <v>2475</v>
      </c>
      <c r="G172" s="511">
        <v>2590</v>
      </c>
      <c r="H172" s="511">
        <v>2719</v>
      </c>
      <c r="I172" s="511">
        <v>2791</v>
      </c>
      <c r="J172" s="511">
        <v>2857</v>
      </c>
      <c r="K172" s="511">
        <v>2916</v>
      </c>
      <c r="L172" s="511">
        <v>2979</v>
      </c>
      <c r="M172" s="511">
        <v>3043</v>
      </c>
      <c r="N172" s="511">
        <v>3102</v>
      </c>
      <c r="O172" s="511">
        <v>3157</v>
      </c>
      <c r="P172" s="511"/>
      <c r="Q172" s="511"/>
      <c r="R172" s="511"/>
      <c r="S172" s="511"/>
      <c r="T172" s="511"/>
      <c r="U172" s="1286"/>
      <c r="V172" s="1268"/>
      <c r="W172" s="1367">
        <f t="shared" si="8"/>
        <v>13</v>
      </c>
    </row>
    <row r="173" spans="1:23" x14ac:dyDescent="0.2">
      <c r="A173" s="425"/>
      <c r="B173" s="1362">
        <v>9</v>
      </c>
      <c r="C173" s="511">
        <v>2394</v>
      </c>
      <c r="D173" s="511">
        <v>2516</v>
      </c>
      <c r="E173" s="511">
        <v>2762</v>
      </c>
      <c r="F173" s="511">
        <v>2903</v>
      </c>
      <c r="G173" s="511">
        <v>3025</v>
      </c>
      <c r="H173" s="511">
        <v>3149</v>
      </c>
      <c r="I173" s="511">
        <v>3266</v>
      </c>
      <c r="J173" s="511">
        <v>3383</v>
      </c>
      <c r="K173" s="511">
        <v>3510</v>
      </c>
      <c r="L173" s="511">
        <v>3622</v>
      </c>
      <c r="M173" s="511"/>
      <c r="N173" s="511"/>
      <c r="O173" s="511"/>
      <c r="P173" s="511"/>
      <c r="Q173" s="511"/>
      <c r="R173" s="511"/>
      <c r="S173" s="511"/>
      <c r="T173" s="511"/>
      <c r="U173" s="1286"/>
      <c r="V173" s="1268"/>
      <c r="W173" s="1367">
        <f t="shared" si="8"/>
        <v>10</v>
      </c>
    </row>
    <row r="174" spans="1:23" x14ac:dyDescent="0.2">
      <c r="A174" s="425"/>
      <c r="B174" s="1362">
        <v>10</v>
      </c>
      <c r="C174" s="511">
        <v>2377</v>
      </c>
      <c r="D174" s="511">
        <v>2616</v>
      </c>
      <c r="E174" s="511">
        <v>2745</v>
      </c>
      <c r="F174" s="511">
        <v>2886</v>
      </c>
      <c r="G174" s="511">
        <v>3008</v>
      </c>
      <c r="H174" s="511">
        <v>3232</v>
      </c>
      <c r="I174" s="511">
        <v>3249</v>
      </c>
      <c r="J174" s="511">
        <v>3365</v>
      </c>
      <c r="K174" s="511">
        <v>3493</v>
      </c>
      <c r="L174" s="511">
        <v>3604</v>
      </c>
      <c r="M174" s="511">
        <v>3721</v>
      </c>
      <c r="N174" s="511">
        <v>3833</v>
      </c>
      <c r="O174" s="511">
        <v>3961</v>
      </c>
      <c r="P174" s="511"/>
      <c r="Q174" s="511"/>
      <c r="R174" s="511"/>
      <c r="S174" s="511"/>
      <c r="T174" s="511"/>
      <c r="U174" s="1286"/>
      <c r="V174" s="1268"/>
      <c r="W174" s="1367">
        <f t="shared" si="8"/>
        <v>13</v>
      </c>
    </row>
    <row r="175" spans="1:23" x14ac:dyDescent="0.2">
      <c r="A175" s="425"/>
      <c r="B175" s="1362">
        <v>11</v>
      </c>
      <c r="C175" s="511">
        <v>2499</v>
      </c>
      <c r="D175" s="511">
        <v>2616</v>
      </c>
      <c r="E175" s="511">
        <v>2745</v>
      </c>
      <c r="F175" s="511">
        <v>2886</v>
      </c>
      <c r="G175" s="511">
        <v>3008</v>
      </c>
      <c r="H175" s="511">
        <v>3132</v>
      </c>
      <c r="I175" s="511">
        <v>3249</v>
      </c>
      <c r="J175" s="511">
        <v>3493</v>
      </c>
      <c r="K175" s="511">
        <v>3604</v>
      </c>
      <c r="L175" s="511">
        <v>3721</v>
      </c>
      <c r="M175" s="511">
        <v>3833</v>
      </c>
      <c r="N175" s="511">
        <v>3961</v>
      </c>
      <c r="O175" s="511">
        <v>4086</v>
      </c>
      <c r="P175" s="511">
        <v>4209</v>
      </c>
      <c r="Q175" s="511">
        <v>4326</v>
      </c>
      <c r="R175" s="511">
        <v>4446</v>
      </c>
      <c r="S175" s="511">
        <v>4559</v>
      </c>
      <c r="T175" s="511">
        <v>4621</v>
      </c>
      <c r="U175" s="1286"/>
      <c r="V175" s="1268"/>
      <c r="W175" s="1367">
        <f t="shared" si="8"/>
        <v>18</v>
      </c>
    </row>
    <row r="176" spans="1:23" x14ac:dyDescent="0.2">
      <c r="A176" s="425"/>
      <c r="B176" s="1362">
        <v>12</v>
      </c>
      <c r="C176" s="511">
        <v>3365</v>
      </c>
      <c r="D176" s="511">
        <v>3493</v>
      </c>
      <c r="E176" s="511">
        <v>3604</v>
      </c>
      <c r="F176" s="511">
        <v>3721</v>
      </c>
      <c r="G176" s="511">
        <v>3833</v>
      </c>
      <c r="H176" s="511">
        <v>3961</v>
      </c>
      <c r="I176" s="511">
        <v>4209</v>
      </c>
      <c r="J176" s="511">
        <v>4326</v>
      </c>
      <c r="K176" s="511">
        <v>4446</v>
      </c>
      <c r="L176" s="511">
        <v>4559</v>
      </c>
      <c r="M176" s="511">
        <v>4682</v>
      </c>
      <c r="N176" s="511">
        <v>4802</v>
      </c>
      <c r="O176" s="511">
        <v>4916</v>
      </c>
      <c r="P176" s="511">
        <v>5036</v>
      </c>
      <c r="Q176" s="511">
        <v>5183</v>
      </c>
      <c r="R176" s="511">
        <v>5258</v>
      </c>
      <c r="S176" s="511"/>
      <c r="T176" s="511"/>
      <c r="U176" s="1286"/>
      <c r="V176" s="1268"/>
      <c r="W176" s="1367">
        <f t="shared" si="8"/>
        <v>16</v>
      </c>
    </row>
    <row r="177" spans="1:23" x14ac:dyDescent="0.2">
      <c r="A177" s="425"/>
      <c r="B177" s="1362">
        <v>13</v>
      </c>
      <c r="C177" s="511">
        <v>4086</v>
      </c>
      <c r="D177" s="511">
        <v>4209</v>
      </c>
      <c r="E177" s="511">
        <v>4326</v>
      </c>
      <c r="F177" s="511">
        <v>4446</v>
      </c>
      <c r="G177" s="511">
        <v>4559</v>
      </c>
      <c r="H177" s="511">
        <v>4802</v>
      </c>
      <c r="I177" s="511">
        <v>4916</v>
      </c>
      <c r="J177" s="511">
        <v>5036</v>
      </c>
      <c r="K177" s="511">
        <v>5183</v>
      </c>
      <c r="L177" s="511">
        <v>5332</v>
      </c>
      <c r="M177" s="511">
        <v>5481</v>
      </c>
      <c r="N177" s="511">
        <v>5629</v>
      </c>
      <c r="O177" s="511">
        <v>5702</v>
      </c>
      <c r="P177" s="511"/>
      <c r="Q177" s="511"/>
      <c r="R177" s="511"/>
      <c r="S177" s="511"/>
      <c r="T177" s="511"/>
      <c r="U177" s="1286"/>
      <c r="V177" s="1268"/>
      <c r="W177" s="1367">
        <f t="shared" si="8"/>
        <v>13</v>
      </c>
    </row>
    <row r="178" spans="1:23" x14ac:dyDescent="0.2">
      <c r="A178" s="425"/>
      <c r="B178" s="1362">
        <v>14</v>
      </c>
      <c r="C178" s="511">
        <v>4682</v>
      </c>
      <c r="D178" s="511">
        <v>4802</v>
      </c>
      <c r="E178" s="511">
        <v>5036</v>
      </c>
      <c r="F178" s="511">
        <v>5183</v>
      </c>
      <c r="G178" s="511">
        <v>5332</v>
      </c>
      <c r="H178" s="511">
        <v>5481</v>
      </c>
      <c r="I178" s="511">
        <v>5629</v>
      </c>
      <c r="J178" s="511">
        <v>5779</v>
      </c>
      <c r="K178" s="511">
        <v>5938</v>
      </c>
      <c r="L178" s="511">
        <v>6097</v>
      </c>
      <c r="M178" s="511">
        <v>6264</v>
      </c>
      <c r="N178" s="511"/>
      <c r="O178" s="511"/>
      <c r="P178" s="511"/>
      <c r="Q178" s="511"/>
      <c r="R178" s="511"/>
      <c r="S178" s="511"/>
      <c r="T178" s="511"/>
      <c r="U178" s="1286"/>
      <c r="V178" s="1268"/>
      <c r="W178" s="1367">
        <f t="shared" si="8"/>
        <v>11</v>
      </c>
    </row>
    <row r="179" spans="1:23" x14ac:dyDescent="0.2">
      <c r="A179" s="425"/>
      <c r="B179" s="1362">
        <v>15</v>
      </c>
      <c r="C179" s="511">
        <v>4916</v>
      </c>
      <c r="D179" s="511">
        <v>5036</v>
      </c>
      <c r="E179" s="511">
        <v>5183</v>
      </c>
      <c r="F179" s="511">
        <v>5481</v>
      </c>
      <c r="G179" s="511">
        <v>5629</v>
      </c>
      <c r="H179" s="511">
        <v>5779</v>
      </c>
      <c r="I179" s="511">
        <v>5938</v>
      </c>
      <c r="J179" s="511">
        <v>6097</v>
      </c>
      <c r="K179" s="511">
        <v>6264</v>
      </c>
      <c r="L179" s="511">
        <v>6463</v>
      </c>
      <c r="M179" s="511">
        <v>6671</v>
      </c>
      <c r="N179" s="511">
        <v>6883</v>
      </c>
      <c r="O179" s="511"/>
      <c r="P179" s="511"/>
      <c r="Q179" s="511"/>
      <c r="R179" s="511"/>
      <c r="S179" s="511"/>
      <c r="T179" s="511"/>
      <c r="U179" s="1288"/>
      <c r="V179" s="1270"/>
      <c r="W179" s="1367">
        <f t="shared" si="8"/>
        <v>12</v>
      </c>
    </row>
    <row r="180" spans="1:23" x14ac:dyDescent="0.2">
      <c r="A180" s="425"/>
      <c r="B180" s="1373">
        <v>16</v>
      </c>
      <c r="C180" s="1374">
        <v>5332</v>
      </c>
      <c r="D180" s="1374">
        <v>5481</v>
      </c>
      <c r="E180" s="1374">
        <v>5629</v>
      </c>
      <c r="F180" s="1374">
        <v>5938</v>
      </c>
      <c r="G180" s="1374">
        <v>6097</v>
      </c>
      <c r="H180" s="1374">
        <v>6264</v>
      </c>
      <c r="I180" s="1374">
        <v>6463</v>
      </c>
      <c r="J180" s="1374">
        <v>6671</v>
      </c>
      <c r="K180" s="1374">
        <v>6883</v>
      </c>
      <c r="L180" s="1374">
        <v>7104</v>
      </c>
      <c r="M180" s="1374">
        <v>7327</v>
      </c>
      <c r="N180" s="1374">
        <v>7561</v>
      </c>
      <c r="O180" s="1374"/>
      <c r="P180" s="1374"/>
      <c r="Q180" s="1374"/>
      <c r="R180" s="1374"/>
      <c r="S180" s="1374"/>
      <c r="T180" s="1374"/>
      <c r="U180" s="1375"/>
      <c r="V180" s="1376"/>
      <c r="W180" s="1377">
        <f t="shared" si="8"/>
        <v>12</v>
      </c>
    </row>
    <row r="181" spans="1:23" x14ac:dyDescent="0.2">
      <c r="A181" s="425"/>
      <c r="B181" s="425"/>
      <c r="C181" s="425"/>
      <c r="D181" s="425"/>
      <c r="E181" s="425"/>
      <c r="F181" s="425"/>
      <c r="G181" s="425"/>
      <c r="H181" s="425"/>
      <c r="I181" s="425"/>
      <c r="J181" s="425"/>
      <c r="K181" s="425"/>
      <c r="L181" s="425"/>
      <c r="M181" s="425"/>
      <c r="N181" s="425"/>
      <c r="O181" s="425"/>
      <c r="P181" s="425"/>
      <c r="Q181" s="425"/>
      <c r="R181" s="425"/>
      <c r="S181" s="425"/>
      <c r="T181" s="425"/>
      <c r="U181" s="425"/>
      <c r="V181" s="425"/>
      <c r="W181" s="425"/>
    </row>
  </sheetData>
  <sheetProtection algorithmName="SHA-512" hashValue="pAcbSTi0uImnBS10kDp9dEdBBVUQdNibIiE5euEQerXDEY8yplHf0F0knLENiErIGWyoIS1JEITopGh4s1U7Rw==" saltValue="bZ7Fa3H1eqEzJlRWXFUXdg==" spinCount="100000" sheet="1" objects="1" scenarios="1"/>
  <pageMargins left="0.70866141732283472" right="0.70866141732283472" top="0.74803149606299213" bottom="0.74803149606299213" header="0.31496062992125984" footer="0.31496062992125984"/>
  <pageSetup paperSize="9" scale="43" fitToHeight="2" orientation="landscape" r:id="rId1"/>
  <headerFooter>
    <oddHeader>&amp;L&amp;"Arial,Vet"&amp;F&amp;R&amp;"Arial,Vet"&amp;A</oddHeader>
    <oddFooter>&amp;L&amp;"Arial,Vet"keizer/goedhart&amp;C&amp;"Arial,Vet"pagina &amp;P&amp;R&amp;"Arial,Vet"&amp;D</oddFooter>
  </headerFooter>
  <rowBreaks count="1" manualBreakCount="1">
    <brk id="90" min="1" max="2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80"/>
  <sheetViews>
    <sheetView zoomScale="85" zoomScaleNormal="85" workbookViewId="0">
      <selection activeCell="B2" sqref="B2"/>
    </sheetView>
  </sheetViews>
  <sheetFormatPr defaultColWidth="3.7109375" defaultRowHeight="13.15" customHeight="1" x14ac:dyDescent="0.2"/>
  <cols>
    <col min="1" max="1" width="3.7109375" style="320"/>
    <col min="2" max="3" width="2.7109375" style="320" customWidth="1"/>
    <col min="4" max="4" width="20.7109375" style="320" customWidth="1"/>
    <col min="5" max="5" width="10.85546875" style="320" customWidth="1"/>
    <col min="6" max="6" width="2.7109375" style="320" customWidth="1"/>
    <col min="7" max="11" width="15.7109375" style="333" customWidth="1"/>
    <col min="12" max="12" width="15.85546875" style="320" customWidth="1"/>
    <col min="13" max="13" width="2.7109375" style="320" customWidth="1"/>
    <col min="14" max="38" width="12.85546875" style="320" customWidth="1"/>
    <col min="39" max="16384" width="3.7109375" style="320"/>
  </cols>
  <sheetData>
    <row r="1" spans="2:13" ht="13.15" customHeight="1" x14ac:dyDescent="0.2">
      <c r="L1" s="333"/>
    </row>
    <row r="2" spans="2:13" ht="13.15" customHeight="1" x14ac:dyDescent="0.2">
      <c r="B2" s="387"/>
      <c r="C2" s="388"/>
      <c r="D2" s="388"/>
      <c r="E2" s="388"/>
      <c r="F2" s="388"/>
      <c r="G2" s="389"/>
      <c r="H2" s="389"/>
      <c r="I2" s="389"/>
      <c r="J2" s="389"/>
      <c r="K2" s="389"/>
      <c r="L2" s="389"/>
      <c r="M2" s="390"/>
    </row>
    <row r="3" spans="2:13" ht="13.15" customHeight="1" x14ac:dyDescent="0.2">
      <c r="B3" s="321"/>
      <c r="C3" s="349"/>
      <c r="D3" s="349"/>
      <c r="E3" s="349"/>
      <c r="F3" s="349"/>
      <c r="G3" s="373"/>
      <c r="H3" s="373"/>
      <c r="I3" s="373"/>
      <c r="J3" s="373"/>
      <c r="K3" s="373"/>
      <c r="L3" s="373"/>
      <c r="M3" s="391"/>
    </row>
    <row r="4" spans="2:13" s="541" customFormat="1" ht="17.45" customHeight="1" x14ac:dyDescent="0.3">
      <c r="B4" s="537"/>
      <c r="C4" s="392" t="s">
        <v>83</v>
      </c>
      <c r="D4" s="538"/>
      <c r="E4" s="538"/>
      <c r="F4" s="538"/>
      <c r="G4" s="539"/>
      <c r="H4" s="539"/>
      <c r="I4" s="539"/>
      <c r="J4" s="539"/>
      <c r="K4" s="539"/>
      <c r="L4" s="539"/>
      <c r="M4" s="540"/>
    </row>
    <row r="5" spans="2:13" ht="13.15" customHeight="1" x14ac:dyDescent="0.25">
      <c r="B5" s="321"/>
      <c r="C5" s="393" t="str">
        <f>+G9</f>
        <v>De Speciale school</v>
      </c>
      <c r="D5" s="349"/>
      <c r="E5" s="349"/>
      <c r="F5" s="349"/>
      <c r="G5" s="373"/>
      <c r="H5" s="373"/>
      <c r="I5" s="373"/>
      <c r="J5" s="373"/>
      <c r="K5" s="373"/>
      <c r="L5" s="373"/>
      <c r="M5" s="391"/>
    </row>
    <row r="6" spans="2:13" ht="13.15" customHeight="1" x14ac:dyDescent="0.2">
      <c r="B6" s="321"/>
      <c r="C6" s="349"/>
      <c r="D6" s="349"/>
      <c r="E6" s="349"/>
      <c r="F6" s="349"/>
      <c r="G6" s="373"/>
      <c r="H6" s="373"/>
      <c r="I6" s="373"/>
      <c r="J6" s="373"/>
      <c r="K6" s="373"/>
      <c r="L6" s="373"/>
      <c r="M6" s="391"/>
    </row>
    <row r="7" spans="2:13" ht="13.15" customHeight="1" x14ac:dyDescent="0.2">
      <c r="B7" s="321"/>
      <c r="C7" s="349"/>
      <c r="D7" s="349"/>
      <c r="E7" s="349"/>
      <c r="F7" s="349"/>
      <c r="G7" s="373"/>
      <c r="H7" s="373"/>
      <c r="I7" s="373"/>
      <c r="J7" s="373"/>
      <c r="K7" s="373"/>
      <c r="L7" s="373"/>
      <c r="M7" s="391"/>
    </row>
    <row r="8" spans="2:13" ht="13.15" customHeight="1" x14ac:dyDescent="0.2">
      <c r="B8" s="321"/>
      <c r="C8" s="323"/>
      <c r="D8" s="323"/>
      <c r="E8" s="323"/>
      <c r="F8" s="323"/>
      <c r="G8" s="325"/>
      <c r="H8" s="325"/>
      <c r="I8" s="325"/>
      <c r="J8" s="325"/>
      <c r="K8" s="325"/>
      <c r="L8" s="325"/>
      <c r="M8" s="391"/>
    </row>
    <row r="9" spans="2:13" ht="13.15" customHeight="1" x14ac:dyDescent="0.2">
      <c r="B9" s="321"/>
      <c r="C9" s="323"/>
      <c r="D9" s="323" t="s">
        <v>84</v>
      </c>
      <c r="E9" s="323"/>
      <c r="F9" s="323"/>
      <c r="G9" s="500" t="s">
        <v>542</v>
      </c>
      <c r="H9" s="325"/>
      <c r="I9" s="325"/>
      <c r="J9" s="325"/>
      <c r="K9" s="325"/>
      <c r="L9" s="325"/>
      <c r="M9" s="391"/>
    </row>
    <row r="10" spans="2:13" ht="13.15" customHeight="1" x14ac:dyDescent="0.2">
      <c r="B10" s="321"/>
      <c r="C10" s="323"/>
      <c r="D10" s="323" t="s">
        <v>85</v>
      </c>
      <c r="E10" s="323"/>
      <c r="F10" s="323"/>
      <c r="G10" s="500" t="s">
        <v>432</v>
      </c>
      <c r="H10" s="325"/>
      <c r="I10" s="325"/>
      <c r="J10" s="325"/>
      <c r="K10" s="325"/>
      <c r="L10" s="325"/>
      <c r="M10" s="391"/>
    </row>
    <row r="11" spans="2:13" ht="13.15" customHeight="1" x14ac:dyDescent="0.2">
      <c r="B11" s="321"/>
      <c r="C11" s="323"/>
      <c r="D11" s="1" t="s">
        <v>86</v>
      </c>
      <c r="E11" s="323"/>
      <c r="F11" s="323"/>
      <c r="G11" s="395" t="s">
        <v>39</v>
      </c>
      <c r="H11" s="325"/>
      <c r="I11" s="325"/>
      <c r="J11" s="325"/>
      <c r="K11" s="325"/>
      <c r="L11" s="325"/>
      <c r="M11" s="391"/>
    </row>
    <row r="12" spans="2:13" ht="13.15" customHeight="1" x14ac:dyDescent="0.2">
      <c r="B12" s="321"/>
      <c r="C12" s="323"/>
      <c r="D12" s="2" t="s">
        <v>0</v>
      </c>
      <c r="E12" s="323"/>
      <c r="F12" s="323"/>
      <c r="G12" s="395" t="s">
        <v>47</v>
      </c>
      <c r="H12" s="325"/>
      <c r="I12" s="325"/>
      <c r="J12" s="325"/>
      <c r="K12" s="325"/>
      <c r="L12" s="325"/>
      <c r="M12" s="391"/>
    </row>
    <row r="13" spans="2:13" ht="13.15" customHeight="1" x14ac:dyDescent="0.2">
      <c r="B13" s="321"/>
      <c r="C13" s="323"/>
      <c r="D13" s="2" t="s">
        <v>92</v>
      </c>
      <c r="E13" s="323"/>
      <c r="F13" s="323"/>
      <c r="G13" s="395" t="s">
        <v>18</v>
      </c>
      <c r="H13" s="325"/>
      <c r="I13" s="325"/>
      <c r="J13" s="325"/>
      <c r="K13" s="325"/>
      <c r="L13" s="325"/>
      <c r="M13" s="391"/>
    </row>
    <row r="14" spans="2:13" ht="13.15" customHeight="1" x14ac:dyDescent="0.2">
      <c r="B14" s="321"/>
      <c r="C14" s="323"/>
      <c r="D14" s="323"/>
      <c r="E14" s="323"/>
      <c r="F14" s="323"/>
      <c r="G14" s="325"/>
      <c r="H14" s="325"/>
      <c r="I14" s="325"/>
      <c r="J14" s="325"/>
      <c r="K14" s="325"/>
      <c r="L14" s="325"/>
      <c r="M14" s="391"/>
    </row>
    <row r="15" spans="2:13" ht="13.15" customHeight="1" x14ac:dyDescent="0.2">
      <c r="B15" s="321"/>
      <c r="C15" s="349"/>
      <c r="D15" s="349"/>
      <c r="E15" s="349"/>
      <c r="F15" s="349"/>
      <c r="G15" s="373"/>
      <c r="H15" s="373"/>
      <c r="I15" s="373"/>
      <c r="J15" s="373"/>
      <c r="K15" s="373"/>
      <c r="L15" s="373"/>
      <c r="M15" s="391"/>
    </row>
    <row r="16" spans="2:13" ht="13.15" customHeight="1" x14ac:dyDescent="0.2">
      <c r="B16" s="321"/>
      <c r="C16" s="349"/>
      <c r="D16" s="349"/>
      <c r="E16" s="349"/>
      <c r="F16" s="349"/>
      <c r="G16" s="373"/>
      <c r="H16" s="373"/>
      <c r="I16" s="373"/>
      <c r="J16" s="373"/>
      <c r="K16" s="373"/>
      <c r="L16" s="373"/>
      <c r="M16" s="391"/>
    </row>
    <row r="17" spans="2:13" ht="13.15" customHeight="1" x14ac:dyDescent="0.2">
      <c r="B17" s="321"/>
      <c r="C17" s="349"/>
      <c r="D17" s="349"/>
      <c r="E17" s="534" t="s">
        <v>48</v>
      </c>
      <c r="F17" s="535"/>
      <c r="G17" s="1256" t="s">
        <v>50</v>
      </c>
      <c r="H17" s="1256" t="s">
        <v>51</v>
      </c>
      <c r="I17" s="1256" t="s">
        <v>80</v>
      </c>
      <c r="J17" s="1256" t="s">
        <v>350</v>
      </c>
      <c r="K17" s="1256" t="s">
        <v>352</v>
      </c>
      <c r="L17" s="1256" t="s">
        <v>454</v>
      </c>
      <c r="M17" s="391"/>
    </row>
    <row r="18" spans="2:13" ht="13.15" customHeight="1" x14ac:dyDescent="0.2">
      <c r="B18" s="321"/>
      <c r="C18" s="349"/>
      <c r="D18" s="349"/>
      <c r="E18" s="534" t="s">
        <v>52</v>
      </c>
      <c r="F18" s="534"/>
      <c r="G18" s="1257">
        <f>+tab!D3</f>
        <v>43009</v>
      </c>
      <c r="H18" s="1257">
        <f>+tab!E3</f>
        <v>43374</v>
      </c>
      <c r="I18" s="1257">
        <f>+tab!F3</f>
        <v>43739</v>
      </c>
      <c r="J18" s="1257">
        <f>+tab!G3</f>
        <v>44105</v>
      </c>
      <c r="K18" s="1257">
        <f>+tab!H3</f>
        <v>44470</v>
      </c>
      <c r="L18" s="1257">
        <f>+tab!I3</f>
        <v>44835</v>
      </c>
      <c r="M18" s="391"/>
    </row>
    <row r="19" spans="2:13" ht="13.15" customHeight="1" x14ac:dyDescent="0.2">
      <c r="B19" s="321"/>
      <c r="C19" s="349"/>
      <c r="D19" s="349"/>
      <c r="E19" s="349"/>
      <c r="F19" s="349"/>
      <c r="G19" s="373"/>
      <c r="H19" s="373"/>
      <c r="I19" s="373"/>
      <c r="J19" s="373"/>
      <c r="K19" s="373"/>
      <c r="L19" s="373"/>
      <c r="M19" s="391"/>
    </row>
    <row r="20" spans="2:13" ht="13.15" customHeight="1" x14ac:dyDescent="0.2">
      <c r="B20" s="321"/>
      <c r="C20" s="323"/>
      <c r="D20" s="323"/>
      <c r="E20" s="323"/>
      <c r="F20" s="323"/>
      <c r="G20" s="542"/>
      <c r="H20" s="325"/>
      <c r="I20" s="325"/>
      <c r="J20" s="325"/>
      <c r="K20" s="325"/>
      <c r="L20" s="325"/>
      <c r="M20" s="391"/>
    </row>
    <row r="21" spans="2:13" ht="13.15" customHeight="1" x14ac:dyDescent="0.2">
      <c r="B21" s="321"/>
      <c r="C21" s="323"/>
      <c r="D21" s="1392" t="s">
        <v>617</v>
      </c>
      <c r="E21" s="323"/>
      <c r="F21" s="323"/>
      <c r="G21" s="1394">
        <f>H21</f>
        <v>40</v>
      </c>
      <c r="H21" s="1393">
        <f>ROUND(IF(SUM(op!AL128:AL227)/SUM(op!J128:J227)&lt;30,30,SUM(op!AL128:AL227)/SUM(op!J128:J227)),2)</f>
        <v>40</v>
      </c>
      <c r="I21" s="1393">
        <f>ROUND(IF(SUM(op!AL240:AL339)/SUM(op!J240:J339)&lt;30,30,SUM(op!AL240:AL339)/SUM(op!J240:J339)),2)</f>
        <v>41</v>
      </c>
      <c r="J21" s="1393">
        <f>ROUND(IF(SUM(op!AL352:AL451)/SUM(op!J352:J451)&lt;30,30,SUM(op!AL352:AL451)/SUM(op!J352:J451)),2)</f>
        <v>42</v>
      </c>
      <c r="K21" s="1393">
        <f>ROUND(IF(SUM(op!AL464:AL563)/SUM(op!J464:J563)&lt;30,30,SUM(op!AL464:AL563)/SUM(op!J464:J563)),2)</f>
        <v>43</v>
      </c>
      <c r="L21" s="1393">
        <f>ROUND(IF(SUM(op!AL576:AL675)/SUM(op!J576:J675)&lt;30,30,SUM(op!AL576:AL675)/SUM(op!J576:J675)),2)</f>
        <v>44</v>
      </c>
      <c r="M21" s="391"/>
    </row>
    <row r="22" spans="2:13" ht="13.15" customHeight="1" x14ac:dyDescent="0.2">
      <c r="B22" s="321"/>
      <c r="C22" s="323"/>
      <c r="D22" s="323"/>
      <c r="E22" s="323"/>
      <c r="F22" s="323"/>
      <c r="G22" s="325"/>
      <c r="H22" s="325"/>
      <c r="I22" s="325"/>
      <c r="J22" s="325"/>
      <c r="K22" s="325"/>
      <c r="L22" s="325"/>
      <c r="M22" s="391"/>
    </row>
    <row r="23" spans="2:13" ht="13.15" customHeight="1" x14ac:dyDescent="0.2">
      <c r="B23" s="321"/>
      <c r="C23" s="323"/>
      <c r="D23" s="3" t="s">
        <v>439</v>
      </c>
      <c r="E23" s="32" t="s">
        <v>2</v>
      </c>
      <c r="F23" s="323"/>
      <c r="G23" s="395">
        <v>1</v>
      </c>
      <c r="H23" s="395">
        <f>G23</f>
        <v>1</v>
      </c>
      <c r="I23" s="395">
        <f>+H23</f>
        <v>1</v>
      </c>
      <c r="J23" s="395">
        <f>+I23</f>
        <v>1</v>
      </c>
      <c r="K23" s="395">
        <f>+J23</f>
        <v>1</v>
      </c>
      <c r="L23" s="395">
        <f>+K23</f>
        <v>1</v>
      </c>
      <c r="M23" s="391"/>
    </row>
    <row r="24" spans="2:13" ht="13.15" customHeight="1" x14ac:dyDescent="0.2">
      <c r="B24" s="321"/>
      <c r="C24" s="323"/>
      <c r="D24" s="3" t="s">
        <v>440</v>
      </c>
      <c r="E24" s="32" t="s">
        <v>2</v>
      </c>
      <c r="F24" s="323"/>
      <c r="G24" s="395">
        <v>1</v>
      </c>
      <c r="H24" s="395">
        <f>G24</f>
        <v>1</v>
      </c>
      <c r="I24" s="395">
        <f t="shared" ref="I24:I25" si="0">H24</f>
        <v>1</v>
      </c>
      <c r="J24" s="395">
        <f t="shared" ref="J24:L25" si="1">I24</f>
        <v>1</v>
      </c>
      <c r="K24" s="395">
        <f t="shared" si="1"/>
        <v>1</v>
      </c>
      <c r="L24" s="395">
        <f t="shared" si="1"/>
        <v>1</v>
      </c>
      <c r="M24" s="391"/>
    </row>
    <row r="25" spans="2:13" ht="13.15" customHeight="1" x14ac:dyDescent="0.2">
      <c r="B25" s="321"/>
      <c r="C25" s="323"/>
      <c r="D25" s="3" t="s">
        <v>441</v>
      </c>
      <c r="E25" s="32" t="s">
        <v>2</v>
      </c>
      <c r="F25" s="323"/>
      <c r="G25" s="395">
        <v>1</v>
      </c>
      <c r="H25" s="395">
        <f>G25</f>
        <v>1</v>
      </c>
      <c r="I25" s="395">
        <f t="shared" si="0"/>
        <v>1</v>
      </c>
      <c r="J25" s="395">
        <f t="shared" si="1"/>
        <v>1</v>
      </c>
      <c r="K25" s="395">
        <f t="shared" si="1"/>
        <v>1</v>
      </c>
      <c r="L25" s="395">
        <f t="shared" si="1"/>
        <v>1</v>
      </c>
      <c r="M25" s="391"/>
    </row>
    <row r="26" spans="2:13" ht="13.15" customHeight="1" x14ac:dyDescent="0.2">
      <c r="B26" s="321"/>
      <c r="C26" s="323"/>
      <c r="D26" s="3"/>
      <c r="E26" s="32"/>
      <c r="F26" s="323"/>
      <c r="G26" s="544">
        <f t="shared" ref="G26:K26" si="2">SUM(G23:G25)</f>
        <v>3</v>
      </c>
      <c r="H26" s="544">
        <f t="shared" si="2"/>
        <v>3</v>
      </c>
      <c r="I26" s="544">
        <f t="shared" si="2"/>
        <v>3</v>
      </c>
      <c r="J26" s="544">
        <f t="shared" si="2"/>
        <v>3</v>
      </c>
      <c r="K26" s="544">
        <f t="shared" si="2"/>
        <v>3</v>
      </c>
      <c r="L26" s="544">
        <f t="shared" ref="L26" si="3">SUM(L23:L25)</f>
        <v>3</v>
      </c>
      <c r="M26" s="391"/>
    </row>
    <row r="27" spans="2:13" ht="13.15" customHeight="1" x14ac:dyDescent="0.2">
      <c r="B27" s="321"/>
      <c r="C27" s="323"/>
      <c r="D27" s="3"/>
      <c r="E27" s="32"/>
      <c r="F27" s="323"/>
      <c r="G27" s="32"/>
      <c r="H27" s="32"/>
      <c r="I27" s="32"/>
      <c r="J27" s="32"/>
      <c r="K27" s="32"/>
      <c r="L27" s="32"/>
      <c r="M27" s="391"/>
    </row>
    <row r="28" spans="2:13" ht="13.15" customHeight="1" x14ac:dyDescent="0.2">
      <c r="B28" s="321"/>
      <c r="C28" s="323"/>
      <c r="D28" s="3" t="s">
        <v>439</v>
      </c>
      <c r="E28" s="32" t="s">
        <v>3</v>
      </c>
      <c r="F28" s="323"/>
      <c r="G28" s="395">
        <v>1</v>
      </c>
      <c r="H28" s="395">
        <f>G28</f>
        <v>1</v>
      </c>
      <c r="I28" s="395">
        <f t="shared" ref="I28:I30" si="4">H28</f>
        <v>1</v>
      </c>
      <c r="J28" s="395">
        <f t="shared" ref="J28:L30" si="5">I28</f>
        <v>1</v>
      </c>
      <c r="K28" s="395">
        <f t="shared" si="5"/>
        <v>1</v>
      </c>
      <c r="L28" s="395">
        <f t="shared" si="5"/>
        <v>1</v>
      </c>
      <c r="M28" s="391"/>
    </row>
    <row r="29" spans="2:13" ht="13.15" customHeight="1" x14ac:dyDescent="0.2">
      <c r="B29" s="321"/>
      <c r="C29" s="323"/>
      <c r="D29" s="3" t="s">
        <v>440</v>
      </c>
      <c r="E29" s="32" t="s">
        <v>3</v>
      </c>
      <c r="F29" s="323"/>
      <c r="G29" s="395">
        <v>1</v>
      </c>
      <c r="H29" s="395">
        <f>G29</f>
        <v>1</v>
      </c>
      <c r="I29" s="395">
        <f t="shared" si="4"/>
        <v>1</v>
      </c>
      <c r="J29" s="395">
        <f t="shared" si="5"/>
        <v>1</v>
      </c>
      <c r="K29" s="395">
        <f t="shared" si="5"/>
        <v>1</v>
      </c>
      <c r="L29" s="395">
        <f t="shared" si="5"/>
        <v>1</v>
      </c>
      <c r="M29" s="391"/>
    </row>
    <row r="30" spans="2:13" ht="13.15" customHeight="1" x14ac:dyDescent="0.2">
      <c r="B30" s="321"/>
      <c r="C30" s="323"/>
      <c r="D30" s="3" t="s">
        <v>441</v>
      </c>
      <c r="E30" s="32" t="s">
        <v>3</v>
      </c>
      <c r="F30" s="323"/>
      <c r="G30" s="395">
        <v>1</v>
      </c>
      <c r="H30" s="395">
        <f>G30</f>
        <v>1</v>
      </c>
      <c r="I30" s="395">
        <f t="shared" si="4"/>
        <v>1</v>
      </c>
      <c r="J30" s="395">
        <f t="shared" si="5"/>
        <v>1</v>
      </c>
      <c r="K30" s="395">
        <f t="shared" si="5"/>
        <v>1</v>
      </c>
      <c r="L30" s="395">
        <f t="shared" si="5"/>
        <v>1</v>
      </c>
      <c r="M30" s="391"/>
    </row>
    <row r="31" spans="2:13" ht="13.15" customHeight="1" x14ac:dyDescent="0.2">
      <c r="B31" s="321"/>
      <c r="C31" s="323"/>
      <c r="D31" s="3"/>
      <c r="E31" s="32"/>
      <c r="F31" s="323"/>
      <c r="G31" s="544">
        <f t="shared" ref="G31:K31" si="6">SUM(G28:G30)</f>
        <v>3</v>
      </c>
      <c r="H31" s="544">
        <f t="shared" si="6"/>
        <v>3</v>
      </c>
      <c r="I31" s="544">
        <f t="shared" si="6"/>
        <v>3</v>
      </c>
      <c r="J31" s="544">
        <f t="shared" si="6"/>
        <v>3</v>
      </c>
      <c r="K31" s="544">
        <f t="shared" si="6"/>
        <v>3</v>
      </c>
      <c r="L31" s="544">
        <f t="shared" ref="L31" si="7">SUM(L28:L30)</f>
        <v>3</v>
      </c>
      <c r="M31" s="391"/>
    </row>
    <row r="32" spans="2:13" ht="13.15" customHeight="1" x14ac:dyDescent="0.2">
      <c r="B32" s="321"/>
      <c r="C32" s="323"/>
      <c r="D32" s="3"/>
      <c r="E32" s="32"/>
      <c r="F32" s="323"/>
      <c r="G32" s="325"/>
      <c r="H32" s="325"/>
      <c r="I32" s="325"/>
      <c r="J32" s="325"/>
      <c r="K32" s="325"/>
      <c r="L32" s="325"/>
      <c r="M32" s="391"/>
    </row>
    <row r="33" spans="2:13" ht="13.15" customHeight="1" x14ac:dyDescent="0.2">
      <c r="B33" s="321"/>
      <c r="C33" s="323"/>
      <c r="D33" s="3" t="s">
        <v>439</v>
      </c>
      <c r="E33" s="32" t="s">
        <v>4</v>
      </c>
      <c r="F33" s="323"/>
      <c r="G33" s="395">
        <v>1</v>
      </c>
      <c r="H33" s="395">
        <f>G33</f>
        <v>1</v>
      </c>
      <c r="I33" s="395">
        <f t="shared" ref="I33:I35" si="8">H33</f>
        <v>1</v>
      </c>
      <c r="J33" s="395">
        <f t="shared" ref="J33:L35" si="9">I33</f>
        <v>1</v>
      </c>
      <c r="K33" s="395">
        <f t="shared" si="9"/>
        <v>1</v>
      </c>
      <c r="L33" s="395">
        <f t="shared" si="9"/>
        <v>1</v>
      </c>
      <c r="M33" s="391"/>
    </row>
    <row r="34" spans="2:13" ht="13.15" customHeight="1" x14ac:dyDescent="0.2">
      <c r="B34" s="321"/>
      <c r="C34" s="323"/>
      <c r="D34" s="3" t="s">
        <v>440</v>
      </c>
      <c r="E34" s="32" t="s">
        <v>4</v>
      </c>
      <c r="F34" s="323"/>
      <c r="G34" s="395">
        <v>1</v>
      </c>
      <c r="H34" s="395">
        <f>G34</f>
        <v>1</v>
      </c>
      <c r="I34" s="395">
        <f t="shared" si="8"/>
        <v>1</v>
      </c>
      <c r="J34" s="395">
        <f t="shared" si="9"/>
        <v>1</v>
      </c>
      <c r="K34" s="395">
        <f t="shared" si="9"/>
        <v>1</v>
      </c>
      <c r="L34" s="395">
        <f t="shared" si="9"/>
        <v>1</v>
      </c>
      <c r="M34" s="391"/>
    </row>
    <row r="35" spans="2:13" ht="13.15" customHeight="1" x14ac:dyDescent="0.2">
      <c r="B35" s="321"/>
      <c r="C35" s="323"/>
      <c r="D35" s="3" t="s">
        <v>441</v>
      </c>
      <c r="E35" s="32" t="s">
        <v>4</v>
      </c>
      <c r="F35" s="323"/>
      <c r="G35" s="395">
        <v>1</v>
      </c>
      <c r="H35" s="395">
        <f>G35</f>
        <v>1</v>
      </c>
      <c r="I35" s="395">
        <f t="shared" si="8"/>
        <v>1</v>
      </c>
      <c r="J35" s="395">
        <f t="shared" si="9"/>
        <v>1</v>
      </c>
      <c r="K35" s="395">
        <f t="shared" si="9"/>
        <v>1</v>
      </c>
      <c r="L35" s="395">
        <f t="shared" si="9"/>
        <v>1</v>
      </c>
      <c r="M35" s="391"/>
    </row>
    <row r="36" spans="2:13" ht="13.15" customHeight="1" x14ac:dyDescent="0.2">
      <c r="B36" s="321"/>
      <c r="C36" s="323"/>
      <c r="D36" s="3"/>
      <c r="E36" s="32"/>
      <c r="F36" s="323"/>
      <c r="G36" s="544">
        <f t="shared" ref="G36:K36" si="10">SUM(G33:G35)</f>
        <v>3</v>
      </c>
      <c r="H36" s="544">
        <f t="shared" si="10"/>
        <v>3</v>
      </c>
      <c r="I36" s="544">
        <f t="shared" si="10"/>
        <v>3</v>
      </c>
      <c r="J36" s="544">
        <f t="shared" si="10"/>
        <v>3</v>
      </c>
      <c r="K36" s="544">
        <f t="shared" si="10"/>
        <v>3</v>
      </c>
      <c r="L36" s="544">
        <f t="shared" ref="L36" si="11">SUM(L33:L35)</f>
        <v>3</v>
      </c>
      <c r="M36" s="391"/>
    </row>
    <row r="37" spans="2:13" ht="13.15" customHeight="1" x14ac:dyDescent="0.2">
      <c r="B37" s="321"/>
      <c r="C37" s="323"/>
      <c r="D37" s="323"/>
      <c r="E37" s="323"/>
      <c r="F37" s="323"/>
      <c r="G37" s="325"/>
      <c r="H37" s="325"/>
      <c r="I37" s="325"/>
      <c r="J37" s="325"/>
      <c r="K37" s="325"/>
      <c r="L37" s="325"/>
      <c r="M37" s="391"/>
    </row>
    <row r="38" spans="2:13" ht="13.15" customHeight="1" x14ac:dyDescent="0.2">
      <c r="B38" s="321"/>
      <c r="C38" s="323"/>
      <c r="D38" s="323" t="s">
        <v>87</v>
      </c>
      <c r="E38" s="323"/>
      <c r="F38" s="323"/>
      <c r="G38" s="545">
        <f>+G26+G31</f>
        <v>6</v>
      </c>
      <c r="H38" s="545">
        <f t="shared" ref="H38:K38" si="12">+H26+H31</f>
        <v>6</v>
      </c>
      <c r="I38" s="545">
        <f t="shared" si="12"/>
        <v>6</v>
      </c>
      <c r="J38" s="545">
        <f t="shared" si="12"/>
        <v>6</v>
      </c>
      <c r="K38" s="545">
        <f t="shared" si="12"/>
        <v>6</v>
      </c>
      <c r="L38" s="545">
        <f t="shared" ref="L38" si="13">+L26+L31</f>
        <v>6</v>
      </c>
      <c r="M38" s="391"/>
    </row>
    <row r="39" spans="2:13" ht="13.15" customHeight="1" x14ac:dyDescent="0.2">
      <c r="B39" s="321"/>
      <c r="C39" s="323"/>
      <c r="D39" s="323" t="s">
        <v>88</v>
      </c>
      <c r="E39" s="323"/>
      <c r="F39" s="323"/>
      <c r="G39" s="545">
        <f>+G36</f>
        <v>3</v>
      </c>
      <c r="H39" s="545">
        <f t="shared" ref="H39:K39" si="14">+H36</f>
        <v>3</v>
      </c>
      <c r="I39" s="545">
        <f t="shared" si="14"/>
        <v>3</v>
      </c>
      <c r="J39" s="545">
        <f t="shared" si="14"/>
        <v>3</v>
      </c>
      <c r="K39" s="545">
        <f t="shared" si="14"/>
        <v>3</v>
      </c>
      <c r="L39" s="545">
        <f t="shared" ref="L39" si="15">+L36</f>
        <v>3</v>
      </c>
      <c r="M39" s="391"/>
    </row>
    <row r="40" spans="2:13" ht="13.15" customHeight="1" x14ac:dyDescent="0.2">
      <c r="B40" s="321"/>
      <c r="C40" s="323"/>
      <c r="D40" s="323" t="s">
        <v>103</v>
      </c>
      <c r="E40" s="323"/>
      <c r="F40" s="323"/>
      <c r="G40" s="545">
        <f>SUM(G38:G39)</f>
        <v>9</v>
      </c>
      <c r="H40" s="545">
        <f t="shared" ref="H40:K40" si="16">SUM(H38:H39)</f>
        <v>9</v>
      </c>
      <c r="I40" s="545">
        <f t="shared" si="16"/>
        <v>9</v>
      </c>
      <c r="J40" s="545">
        <f t="shared" si="16"/>
        <v>9</v>
      </c>
      <c r="K40" s="545">
        <f t="shared" si="16"/>
        <v>9</v>
      </c>
      <c r="L40" s="545">
        <f t="shared" ref="L40" si="17">SUM(L38:L39)</f>
        <v>9</v>
      </c>
      <c r="M40" s="391"/>
    </row>
    <row r="41" spans="2:13" ht="13.15" customHeight="1" x14ac:dyDescent="0.2">
      <c r="B41" s="321"/>
      <c r="C41" s="323"/>
      <c r="D41" s="323" t="s">
        <v>355</v>
      </c>
      <c r="E41" s="323"/>
      <c r="F41" s="323"/>
      <c r="G41" s="531">
        <v>5</v>
      </c>
      <c r="H41" s="395">
        <f>G41</f>
        <v>5</v>
      </c>
      <c r="I41" s="531">
        <f t="shared" ref="I41:K41" si="18">+H41</f>
        <v>5</v>
      </c>
      <c r="J41" s="531">
        <f t="shared" si="18"/>
        <v>5</v>
      </c>
      <c r="K41" s="531">
        <f t="shared" si="18"/>
        <v>5</v>
      </c>
      <c r="L41" s="531">
        <f>+K41</f>
        <v>5</v>
      </c>
      <c r="M41" s="391"/>
    </row>
    <row r="42" spans="2:13" ht="13.15" customHeight="1" x14ac:dyDescent="0.2">
      <c r="B42" s="321"/>
      <c r="C42" s="323"/>
      <c r="D42" s="323"/>
      <c r="E42" s="323"/>
      <c r="F42" s="323"/>
      <c r="G42" s="546"/>
      <c r="H42" s="1383"/>
      <c r="I42" s="546"/>
      <c r="J42" s="546"/>
      <c r="K42" s="546"/>
      <c r="L42" s="546"/>
      <c r="M42" s="391"/>
    </row>
    <row r="43" spans="2:13" ht="13.15" customHeight="1" x14ac:dyDescent="0.2">
      <c r="B43" s="321"/>
      <c r="C43" s="323"/>
      <c r="D43" s="323" t="s">
        <v>541</v>
      </c>
      <c r="E43" s="323"/>
      <c r="F43" s="323"/>
      <c r="G43" s="546"/>
      <c r="H43" s="1383"/>
      <c r="I43" s="546"/>
      <c r="J43" s="546"/>
      <c r="K43" s="546"/>
      <c r="L43" s="546"/>
      <c r="M43" s="391"/>
    </row>
    <row r="44" spans="2:13" ht="13.15" customHeight="1" x14ac:dyDescent="0.2">
      <c r="B44" s="321"/>
      <c r="C44" s="323"/>
      <c r="D44" s="323" t="s">
        <v>87</v>
      </c>
      <c r="E44" s="323"/>
      <c r="F44" s="323"/>
      <c r="G44" s="531">
        <v>0</v>
      </c>
      <c r="H44" s="531">
        <f>G44</f>
        <v>0</v>
      </c>
      <c r="I44" s="531">
        <f t="shared" ref="I44:L44" si="19">H44</f>
        <v>0</v>
      </c>
      <c r="J44" s="531">
        <f t="shared" si="19"/>
        <v>0</v>
      </c>
      <c r="K44" s="531">
        <f t="shared" si="19"/>
        <v>0</v>
      </c>
      <c r="L44" s="531">
        <f t="shared" si="19"/>
        <v>0</v>
      </c>
      <c r="M44" s="391"/>
    </row>
    <row r="45" spans="2:13" ht="13.15" customHeight="1" x14ac:dyDescent="0.2">
      <c r="B45" s="321"/>
      <c r="C45" s="323"/>
      <c r="D45" s="323" t="s">
        <v>88</v>
      </c>
      <c r="E45" s="323"/>
      <c r="F45" s="323"/>
      <c r="G45" s="532">
        <v>0</v>
      </c>
      <c r="H45" s="531">
        <f>G45</f>
        <v>0</v>
      </c>
      <c r="I45" s="531">
        <f t="shared" ref="I45:L45" si="20">H45</f>
        <v>0</v>
      </c>
      <c r="J45" s="531">
        <f t="shared" si="20"/>
        <v>0</v>
      </c>
      <c r="K45" s="531">
        <f t="shared" si="20"/>
        <v>0</v>
      </c>
      <c r="L45" s="531">
        <f t="shared" si="20"/>
        <v>0</v>
      </c>
      <c r="M45" s="391"/>
    </row>
    <row r="46" spans="2:13" ht="13.15" customHeight="1" x14ac:dyDescent="0.2">
      <c r="B46" s="321"/>
      <c r="C46" s="323"/>
      <c r="D46" s="323" t="s">
        <v>103</v>
      </c>
      <c r="E46" s="323"/>
      <c r="F46" s="323"/>
      <c r="G46" s="545">
        <f>SUM(G44:G45)</f>
        <v>0</v>
      </c>
      <c r="H46" s="545">
        <f t="shared" ref="H46:K46" si="21">SUM(H44:H45)</f>
        <v>0</v>
      </c>
      <c r="I46" s="545">
        <f t="shared" si="21"/>
        <v>0</v>
      </c>
      <c r="J46" s="545">
        <f t="shared" si="21"/>
        <v>0</v>
      </c>
      <c r="K46" s="545">
        <f t="shared" si="21"/>
        <v>0</v>
      </c>
      <c r="L46" s="545">
        <f t="shared" ref="L46" si="22">SUM(L44:L45)</f>
        <v>0</v>
      </c>
      <c r="M46" s="391"/>
    </row>
    <row r="47" spans="2:13" ht="13.15" customHeight="1" x14ac:dyDescent="0.2">
      <c r="B47" s="321"/>
      <c r="C47" s="323"/>
      <c r="D47" s="323" t="s">
        <v>355</v>
      </c>
      <c r="E47" s="323"/>
      <c r="F47" s="323"/>
      <c r="G47" s="531">
        <v>0</v>
      </c>
      <c r="H47" s="531">
        <f>+G47</f>
        <v>0</v>
      </c>
      <c r="I47" s="531">
        <f t="shared" ref="I47" si="23">+H47</f>
        <v>0</v>
      </c>
      <c r="J47" s="531">
        <f t="shared" ref="J47" si="24">+I47</f>
        <v>0</v>
      </c>
      <c r="K47" s="531">
        <f t="shared" ref="K47:L47" si="25">+J47</f>
        <v>0</v>
      </c>
      <c r="L47" s="531">
        <f t="shared" si="25"/>
        <v>0</v>
      </c>
      <c r="M47" s="391"/>
    </row>
    <row r="48" spans="2:13" ht="13.15" customHeight="1" x14ac:dyDescent="0.2">
      <c r="B48" s="321"/>
      <c r="C48" s="323"/>
      <c r="D48" s="323"/>
      <c r="E48" s="323"/>
      <c r="F48" s="323"/>
      <c r="G48" s="546"/>
      <c r="H48" s="546"/>
      <c r="I48" s="546"/>
      <c r="J48" s="546"/>
      <c r="K48" s="546"/>
      <c r="L48" s="546"/>
      <c r="M48" s="391"/>
    </row>
    <row r="49" spans="2:13" ht="13.15" customHeight="1" x14ac:dyDescent="0.2">
      <c r="B49" s="321"/>
      <c r="C49" s="323"/>
      <c r="D49" s="323" t="s">
        <v>486</v>
      </c>
      <c r="E49" s="323"/>
      <c r="F49" s="323"/>
      <c r="G49" s="547">
        <f>+G40+G46</f>
        <v>9</v>
      </c>
      <c r="H49" s="547">
        <f t="shared" ref="H49:K49" si="26">+H40+H46</f>
        <v>9</v>
      </c>
      <c r="I49" s="547">
        <f t="shared" si="26"/>
        <v>9</v>
      </c>
      <c r="J49" s="547">
        <f t="shared" si="26"/>
        <v>9</v>
      </c>
      <c r="K49" s="547">
        <f t="shared" si="26"/>
        <v>9</v>
      </c>
      <c r="L49" s="547">
        <f t="shared" ref="L49" si="27">+L40+L46</f>
        <v>9</v>
      </c>
      <c r="M49" s="391"/>
    </row>
    <row r="50" spans="2:13" ht="13.15" customHeight="1" x14ac:dyDescent="0.2">
      <c r="B50" s="321"/>
      <c r="C50" s="323"/>
      <c r="D50" s="323"/>
      <c r="E50" s="323"/>
      <c r="F50" s="323"/>
      <c r="G50" s="546"/>
      <c r="H50" s="546"/>
      <c r="I50" s="546"/>
      <c r="J50" s="546"/>
      <c r="K50" s="546"/>
      <c r="L50" s="546"/>
      <c r="M50" s="391"/>
    </row>
    <row r="51" spans="2:13" ht="13.15" customHeight="1" x14ac:dyDescent="0.2">
      <c r="B51" s="321"/>
      <c r="C51" s="349"/>
      <c r="D51" s="349"/>
      <c r="E51" s="349"/>
      <c r="F51" s="349"/>
      <c r="G51" s="373"/>
      <c r="H51" s="373"/>
      <c r="I51" s="373"/>
      <c r="J51" s="373"/>
      <c r="K51" s="373"/>
      <c r="L51" s="373"/>
      <c r="M51" s="391"/>
    </row>
    <row r="52" spans="2:13" ht="13.15" customHeight="1" x14ac:dyDescent="0.2">
      <c r="B52" s="321"/>
      <c r="C52" s="322"/>
      <c r="D52" s="322"/>
      <c r="E52" s="322"/>
      <c r="F52" s="322"/>
      <c r="G52" s="331"/>
      <c r="H52" s="331"/>
      <c r="I52" s="331"/>
      <c r="J52" s="331"/>
      <c r="K52" s="331"/>
      <c r="L52" s="331"/>
      <c r="M52" s="391"/>
    </row>
    <row r="53" spans="2:13" ht="13.15" customHeight="1" x14ac:dyDescent="0.2">
      <c r="B53" s="321"/>
      <c r="D53" s="536" t="s">
        <v>443</v>
      </c>
      <c r="E53" s="536"/>
      <c r="F53" s="322"/>
      <c r="G53" s="331"/>
      <c r="H53" s="331"/>
      <c r="I53" s="331"/>
      <c r="J53" s="331"/>
      <c r="K53" s="331"/>
      <c r="L53" s="331"/>
      <c r="M53" s="391"/>
    </row>
    <row r="54" spans="2:13" ht="13.15" customHeight="1" x14ac:dyDescent="0.2">
      <c r="B54" s="321"/>
      <c r="C54" s="322"/>
      <c r="D54" s="322"/>
      <c r="E54" s="322"/>
      <c r="F54" s="322"/>
      <c r="G54" s="331"/>
      <c r="H54" s="331"/>
      <c r="I54" s="331"/>
      <c r="J54" s="331"/>
      <c r="K54" s="331"/>
      <c r="L54" s="331"/>
      <c r="M54" s="391"/>
    </row>
    <row r="55" spans="2:13" ht="13.15" customHeight="1" x14ac:dyDescent="0.2">
      <c r="B55" s="321"/>
      <c r="D55" s="543" t="s">
        <v>578</v>
      </c>
      <c r="E55" s="322"/>
      <c r="F55" s="322"/>
      <c r="G55" s="331"/>
      <c r="H55" s="331"/>
      <c r="I55" s="331"/>
      <c r="J55" s="331"/>
      <c r="K55" s="331"/>
      <c r="L55" s="331"/>
      <c r="M55" s="391"/>
    </row>
    <row r="56" spans="2:13" ht="13.15" customHeight="1" x14ac:dyDescent="0.2">
      <c r="B56" s="321"/>
      <c r="D56" s="543" t="s">
        <v>579</v>
      </c>
      <c r="E56" s="322"/>
      <c r="F56" s="322"/>
      <c r="G56" s="331"/>
      <c r="H56" s="331"/>
      <c r="I56" s="331"/>
      <c r="J56" s="331"/>
      <c r="K56" s="331"/>
      <c r="L56" s="331"/>
      <c r="M56" s="391"/>
    </row>
    <row r="57" spans="2:13" ht="13.15" customHeight="1" x14ac:dyDescent="0.2">
      <c r="B57" s="321"/>
      <c r="D57" s="543" t="s">
        <v>580</v>
      </c>
      <c r="E57" s="322"/>
      <c r="F57" s="322"/>
      <c r="G57" s="331"/>
      <c r="H57" s="331"/>
      <c r="I57" s="331"/>
      <c r="J57" s="331"/>
      <c r="K57" s="331"/>
      <c r="L57" s="331"/>
      <c r="M57" s="391"/>
    </row>
    <row r="58" spans="2:13" ht="13.15" customHeight="1" x14ac:dyDescent="0.2">
      <c r="B58" s="321"/>
      <c r="D58" s="543" t="s">
        <v>581</v>
      </c>
      <c r="E58" s="322"/>
      <c r="F58" s="322"/>
      <c r="G58" s="331"/>
      <c r="H58" s="331"/>
      <c r="I58" s="331"/>
      <c r="J58" s="331"/>
      <c r="K58" s="331"/>
      <c r="L58" s="331"/>
      <c r="M58" s="391"/>
    </row>
    <row r="59" spans="2:13" ht="13.15" customHeight="1" x14ac:dyDescent="0.2">
      <c r="B59" s="321"/>
      <c r="D59" s="543" t="s">
        <v>582</v>
      </c>
      <c r="E59" s="322"/>
      <c r="F59" s="322"/>
      <c r="G59" s="331"/>
      <c r="H59" s="331"/>
      <c r="I59" s="331"/>
      <c r="J59" s="331"/>
      <c r="K59" s="331"/>
      <c r="L59" s="331"/>
      <c r="M59" s="391"/>
    </row>
    <row r="60" spans="2:13" ht="13.15" customHeight="1" x14ac:dyDescent="0.2">
      <c r="B60" s="321"/>
      <c r="D60" s="543"/>
      <c r="E60" s="322"/>
      <c r="F60" s="322"/>
      <c r="G60" s="331"/>
      <c r="H60" s="331"/>
      <c r="I60" s="331"/>
      <c r="J60" s="331"/>
      <c r="K60" s="331"/>
      <c r="L60" s="331"/>
      <c r="M60" s="391"/>
    </row>
    <row r="61" spans="2:13" ht="13.15" customHeight="1" x14ac:dyDescent="0.2">
      <c r="B61" s="321"/>
      <c r="C61" s="406"/>
      <c r="D61" s="533"/>
      <c r="E61" s="349"/>
      <c r="F61" s="349"/>
      <c r="G61" s="373"/>
      <c r="H61" s="373"/>
      <c r="I61" s="373"/>
      <c r="J61" s="373"/>
      <c r="K61" s="373"/>
      <c r="L61" s="373"/>
      <c r="M61" s="391"/>
    </row>
    <row r="62" spans="2:13" ht="13.15" customHeight="1" x14ac:dyDescent="0.2">
      <c r="B62" s="332"/>
      <c r="C62" s="357"/>
      <c r="D62" s="357"/>
      <c r="E62" s="357"/>
      <c r="F62" s="357"/>
      <c r="G62" s="358"/>
      <c r="H62" s="358"/>
      <c r="I62" s="358"/>
      <c r="J62" s="358"/>
      <c r="K62" s="358"/>
      <c r="L62" s="358"/>
      <c r="M62" s="394"/>
    </row>
    <row r="68" spans="4:8" ht="13.15" customHeight="1" x14ac:dyDescent="0.2">
      <c r="D68" s="1196" t="s">
        <v>436</v>
      </c>
      <c r="E68" s="567"/>
      <c r="F68" s="567"/>
      <c r="G68" s="1195"/>
      <c r="H68" s="1195"/>
    </row>
    <row r="69" spans="4:8" ht="13.15" customHeight="1" x14ac:dyDescent="0.2">
      <c r="D69" s="567"/>
      <c r="E69" s="567"/>
      <c r="F69" s="567"/>
      <c r="G69" s="1195"/>
      <c r="H69" s="1195"/>
    </row>
    <row r="70" spans="4:8" ht="13.15" customHeight="1" x14ac:dyDescent="0.2">
      <c r="D70" s="567" t="s">
        <v>81</v>
      </c>
      <c r="E70" s="567" t="s">
        <v>93</v>
      </c>
      <c r="F70" s="567"/>
      <c r="G70" s="1195"/>
      <c r="H70" s="1195"/>
    </row>
    <row r="71" spans="4:8" ht="13.15" customHeight="1" x14ac:dyDescent="0.2">
      <c r="D71" s="567" t="s">
        <v>4</v>
      </c>
      <c r="E71" s="567" t="s">
        <v>18</v>
      </c>
      <c r="F71" s="567"/>
      <c r="G71" s="1195"/>
      <c r="H71" s="1195"/>
    </row>
    <row r="72" spans="4:8" ht="13.15" customHeight="1" x14ac:dyDescent="0.2">
      <c r="D72" s="567" t="s">
        <v>39</v>
      </c>
      <c r="E72" s="567"/>
      <c r="F72" s="567"/>
      <c r="G72" s="1195"/>
      <c r="H72" s="1195"/>
    </row>
    <row r="73" spans="4:8" ht="13.15" customHeight="1" x14ac:dyDescent="0.2">
      <c r="D73" s="567"/>
      <c r="E73" s="567"/>
      <c r="F73" s="567"/>
      <c r="G73" s="1195"/>
      <c r="H73" s="1195"/>
    </row>
    <row r="74" spans="4:8" ht="13.15" customHeight="1" x14ac:dyDescent="0.2">
      <c r="D74" s="567" t="s">
        <v>45</v>
      </c>
      <c r="E74" s="567"/>
      <c r="F74" s="567"/>
      <c r="G74" s="1195"/>
      <c r="H74" s="1195"/>
    </row>
    <row r="75" spans="4:8" ht="13.15" customHeight="1" x14ac:dyDescent="0.2">
      <c r="D75" s="568" t="s">
        <v>47</v>
      </c>
      <c r="E75" s="567"/>
      <c r="F75" s="567"/>
      <c r="G75" s="1195"/>
      <c r="H75" s="1195"/>
    </row>
    <row r="76" spans="4:8" ht="13.15" customHeight="1" x14ac:dyDescent="0.2">
      <c r="D76" s="568" t="s">
        <v>89</v>
      </c>
      <c r="E76" s="567"/>
      <c r="F76" s="567"/>
      <c r="G76" s="1195"/>
      <c r="H76" s="1195"/>
    </row>
    <row r="77" spans="4:8" ht="13.15" customHeight="1" x14ac:dyDescent="0.2">
      <c r="D77" s="568" t="s">
        <v>46</v>
      </c>
      <c r="E77" s="567"/>
      <c r="F77" s="567"/>
      <c r="G77" s="1195"/>
      <c r="H77" s="1195"/>
    </row>
    <row r="78" spans="4:8" ht="13.15" customHeight="1" x14ac:dyDescent="0.2">
      <c r="D78" s="568" t="s">
        <v>91</v>
      </c>
      <c r="E78" s="567"/>
      <c r="F78" s="567"/>
      <c r="G78" s="1195"/>
      <c r="H78" s="1195"/>
    </row>
    <row r="79" spans="4:8" ht="13.15" customHeight="1" x14ac:dyDescent="0.2">
      <c r="D79" s="5"/>
    </row>
    <row r="80" spans="4:8" ht="13.15" customHeight="1" x14ac:dyDescent="0.2">
      <c r="D80" s="5"/>
    </row>
  </sheetData>
  <sheetProtection algorithmName="SHA-512" hashValue="DLt7LFUK1MG3KNIIXbxrqj1T8V2DkPzAnZ18p7nMGBJXiu+lfd+IEeezVtXejRgw24Ds6dLNl1rD41/xiTvdsA==" saltValue="K0zKxr/XmaRIAPAXpihPXg==" spinCount="100000" sheet="1" objects="1" scenarios="1"/>
  <dataValidations count="3">
    <dataValidation type="list" allowBlank="1" showInputMessage="1" showErrorMessage="1" sqref="G11">
      <formula1>$D$69:$D$72</formula1>
    </dataValidation>
    <dataValidation type="list" allowBlank="1" showInputMessage="1" showErrorMessage="1" sqref="G12">
      <formula1>$D$73:$D$78</formula1>
    </dataValidation>
    <dataValidation type="list" allowBlank="1" showInputMessage="1" showErrorMessage="1" sqref="G13">
      <formula1>$E$70:$E$71</formula1>
    </dataValidation>
  </dataValidations>
  <pageMargins left="0.7" right="0.7" top="0.75" bottom="0.75" header="0.3" footer="0.3"/>
  <pageSetup paperSize="9" scale="65" orientation="portrait" r:id="rId1"/>
  <headerFooter>
    <oddHeader>&amp;L&amp;"Arial,Vet"&amp;F&amp;R&amp;"Arial,Vet"&amp;A</oddHeader>
    <oddFooter>&amp;L&amp;"Arial,Vet"keizer / goedhart&amp;C&amp;"Arial,Vet"pagina &amp;P&amp;R&amp;"Arial,Vet"&amp;D</oddFooter>
  </headerFooter>
  <rowBreaks count="1" manualBreakCount="1">
    <brk id="62" max="16383" man="1"/>
  </rowBreaks>
  <colBreaks count="1" manualBreakCount="1">
    <brk id="13" max="147"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272"/>
  <sheetViews>
    <sheetView zoomScale="85" zoomScaleNormal="85" zoomScaleSheetLayoutView="85" workbookViewId="0">
      <selection activeCell="B2" sqref="B2"/>
    </sheetView>
  </sheetViews>
  <sheetFormatPr defaultColWidth="3.7109375" defaultRowHeight="13.15" customHeight="1" x14ac:dyDescent="0.2"/>
  <cols>
    <col min="1" max="1" width="3.7109375" style="320"/>
    <col min="2" max="3" width="2.7109375" style="320" customWidth="1"/>
    <col min="4" max="4" width="30.7109375" style="320" customWidth="1"/>
    <col min="5" max="5" width="10.7109375" style="320" customWidth="1"/>
    <col min="6" max="6" width="1.7109375" style="320" customWidth="1"/>
    <col min="7" max="11" width="14.85546875" style="333" customWidth="1"/>
    <col min="12" max="12" width="14.85546875" style="320" customWidth="1"/>
    <col min="13" max="13" width="2.7109375" style="320" customWidth="1"/>
    <col min="14" max="37" width="12.85546875" style="320" customWidth="1"/>
    <col min="38" max="16384" width="3.7109375" style="320"/>
  </cols>
  <sheetData>
    <row r="1" spans="2:13" ht="13.15" customHeight="1" x14ac:dyDescent="0.2">
      <c r="L1" s="333"/>
    </row>
    <row r="2" spans="2:13" ht="13.15" customHeight="1" x14ac:dyDescent="0.2">
      <c r="B2" s="387"/>
      <c r="C2" s="388"/>
      <c r="D2" s="388"/>
      <c r="E2" s="388"/>
      <c r="F2" s="388"/>
      <c r="G2" s="389"/>
      <c r="H2" s="389"/>
      <c r="I2" s="389"/>
      <c r="J2" s="389"/>
      <c r="K2" s="389"/>
      <c r="L2" s="389"/>
      <c r="M2" s="390"/>
    </row>
    <row r="3" spans="2:13" ht="13.15" customHeight="1" x14ac:dyDescent="0.2">
      <c r="B3" s="321"/>
      <c r="C3" s="349"/>
      <c r="D3" s="349"/>
      <c r="E3" s="349"/>
      <c r="F3" s="349"/>
      <c r="G3" s="373"/>
      <c r="H3" s="373"/>
      <c r="I3" s="373"/>
      <c r="J3" s="373"/>
      <c r="K3" s="373"/>
      <c r="L3" s="373"/>
      <c r="M3" s="391"/>
    </row>
    <row r="4" spans="2:13" s="541" customFormat="1" ht="18" customHeight="1" x14ac:dyDescent="0.3">
      <c r="B4" s="537"/>
      <c r="C4" s="392" t="s">
        <v>417</v>
      </c>
      <c r="D4" s="538"/>
      <c r="E4" s="538"/>
      <c r="F4" s="538"/>
      <c r="G4" s="539"/>
      <c r="H4" s="539"/>
      <c r="I4" s="539"/>
      <c r="J4" s="539"/>
      <c r="K4" s="539"/>
      <c r="L4" s="539"/>
      <c r="M4" s="540"/>
    </row>
    <row r="5" spans="2:13" ht="13.15" customHeight="1" x14ac:dyDescent="0.25">
      <c r="B5" s="321"/>
      <c r="C5" s="393" t="str">
        <f>geg!G9</f>
        <v>De Speciale school</v>
      </c>
      <c r="D5" s="349"/>
      <c r="E5" s="349"/>
      <c r="F5" s="349"/>
      <c r="G5" s="373"/>
      <c r="H5" s="373"/>
      <c r="I5" s="373"/>
      <c r="J5" s="373"/>
      <c r="K5" s="373"/>
      <c r="L5" s="373"/>
      <c r="M5" s="391"/>
    </row>
    <row r="6" spans="2:13" ht="12.6" customHeight="1" x14ac:dyDescent="0.2">
      <c r="B6" s="321"/>
      <c r="C6" s="349"/>
      <c r="D6" s="349"/>
      <c r="E6" s="349"/>
      <c r="F6" s="349"/>
      <c r="G6" s="373"/>
      <c r="H6" s="373"/>
      <c r="I6" s="373"/>
      <c r="J6" s="373"/>
      <c r="K6" s="373"/>
      <c r="L6" s="373"/>
      <c r="M6" s="391"/>
    </row>
    <row r="7" spans="2:13" ht="12.6" customHeight="1" x14ac:dyDescent="0.2">
      <c r="B7" s="321"/>
      <c r="C7" s="349"/>
      <c r="D7" s="349"/>
      <c r="E7" s="349"/>
      <c r="F7" s="349"/>
      <c r="G7" s="548"/>
      <c r="H7" s="373"/>
      <c r="I7" s="373"/>
      <c r="J7" s="373"/>
      <c r="K7" s="373"/>
      <c r="L7" s="373"/>
      <c r="M7" s="391"/>
    </row>
    <row r="8" spans="2:13" ht="13.15" customHeight="1" x14ac:dyDescent="0.2">
      <c r="B8" s="321"/>
      <c r="C8" s="349"/>
      <c r="D8" s="349"/>
      <c r="E8" s="534" t="s">
        <v>48</v>
      </c>
      <c r="F8" s="535"/>
      <c r="G8" s="1256" t="s">
        <v>50</v>
      </c>
      <c r="H8" s="1256" t="s">
        <v>51</v>
      </c>
      <c r="I8" s="1256" t="s">
        <v>80</v>
      </c>
      <c r="J8" s="1256" t="s">
        <v>350</v>
      </c>
      <c r="K8" s="1256" t="s">
        <v>352</v>
      </c>
      <c r="L8" s="1256" t="s">
        <v>454</v>
      </c>
      <c r="M8" s="391"/>
    </row>
    <row r="9" spans="2:13" ht="13.15" customHeight="1" x14ac:dyDescent="0.2">
      <c r="B9" s="321"/>
      <c r="C9" s="349"/>
      <c r="D9" s="349"/>
      <c r="E9" s="534" t="s">
        <v>52</v>
      </c>
      <c r="F9" s="535"/>
      <c r="G9" s="1257">
        <f>+tab!D3</f>
        <v>43009</v>
      </c>
      <c r="H9" s="1257">
        <f>+tab!E3</f>
        <v>43374</v>
      </c>
      <c r="I9" s="1257">
        <f>+tab!F3</f>
        <v>43739</v>
      </c>
      <c r="J9" s="1257">
        <f>+tab!G3</f>
        <v>44105</v>
      </c>
      <c r="K9" s="1257">
        <f>+tab!H3</f>
        <v>44470</v>
      </c>
      <c r="L9" s="1257">
        <f>+tab!I3</f>
        <v>44835</v>
      </c>
      <c r="M9" s="391"/>
    </row>
    <row r="10" spans="2:13" ht="13.15" customHeight="1" x14ac:dyDescent="0.2">
      <c r="B10" s="321"/>
      <c r="C10" s="349"/>
      <c r="D10" s="349"/>
      <c r="E10" s="534" t="s">
        <v>429</v>
      </c>
      <c r="F10" s="535"/>
      <c r="G10" s="1258">
        <f>tab!D5</f>
        <v>43132</v>
      </c>
      <c r="H10" s="1258">
        <f>tab!E5</f>
        <v>43497</v>
      </c>
      <c r="I10" s="1258">
        <f>tab!F5</f>
        <v>43862</v>
      </c>
      <c r="J10" s="1258">
        <f>tab!G5</f>
        <v>44228</v>
      </c>
      <c r="K10" s="1258">
        <f>tab!H5</f>
        <v>44593</v>
      </c>
      <c r="L10" s="1258">
        <f>tab!I5</f>
        <v>44958</v>
      </c>
      <c r="M10" s="391"/>
    </row>
    <row r="11" spans="2:13" ht="13.15" customHeight="1" x14ac:dyDescent="0.2">
      <c r="B11" s="321"/>
      <c r="C11" s="349"/>
      <c r="D11" s="349"/>
      <c r="E11" s="349"/>
      <c r="F11" s="349"/>
      <c r="G11" s="373"/>
      <c r="H11" s="373"/>
      <c r="I11" s="373"/>
      <c r="J11" s="373"/>
      <c r="K11" s="373"/>
      <c r="L11" s="373"/>
      <c r="M11" s="391"/>
    </row>
    <row r="12" spans="2:13" ht="13.15" customHeight="1" x14ac:dyDescent="0.2">
      <c r="B12" s="321"/>
      <c r="C12" s="352"/>
      <c r="D12" s="352"/>
      <c r="E12" s="352"/>
      <c r="F12" s="352"/>
      <c r="G12" s="325"/>
      <c r="H12" s="325"/>
      <c r="I12" s="325"/>
      <c r="J12" s="325"/>
      <c r="K12" s="325"/>
      <c r="L12" s="325"/>
      <c r="M12" s="1353"/>
    </row>
    <row r="13" spans="2:13" ht="13.15" customHeight="1" x14ac:dyDescent="0.2">
      <c r="B13" s="321"/>
      <c r="C13" s="323"/>
      <c r="D13" s="557" t="s">
        <v>297</v>
      </c>
      <c r="E13" s="323"/>
      <c r="F13" s="323"/>
      <c r="G13" s="325"/>
      <c r="H13" s="325"/>
      <c r="I13" s="325"/>
      <c r="J13" s="325"/>
      <c r="K13" s="325"/>
      <c r="L13" s="325"/>
      <c r="M13" s="1353"/>
    </row>
    <row r="14" spans="2:13" ht="13.15" customHeight="1" x14ac:dyDescent="0.2">
      <c r="B14" s="321"/>
      <c r="C14" s="323"/>
      <c r="D14" s="323"/>
      <c r="E14" s="323"/>
      <c r="F14" s="323"/>
      <c r="G14" s="325"/>
      <c r="H14" s="325"/>
      <c r="I14" s="325"/>
      <c r="J14" s="325"/>
      <c r="K14" s="325"/>
      <c r="L14" s="325"/>
      <c r="M14" s="1353"/>
    </row>
    <row r="15" spans="2:13" ht="13.15" customHeight="1" x14ac:dyDescent="0.2">
      <c r="B15" s="321"/>
      <c r="C15" s="323"/>
      <c r="D15" s="573" t="s">
        <v>82</v>
      </c>
      <c r="E15" s="339"/>
      <c r="F15" s="339"/>
      <c r="G15" s="325"/>
      <c r="H15" s="325"/>
      <c r="I15" s="325"/>
      <c r="J15" s="325"/>
      <c r="K15" s="325"/>
      <c r="L15" s="325"/>
      <c r="M15" s="1353"/>
    </row>
    <row r="16" spans="2:13" ht="13.15" customHeight="1" x14ac:dyDescent="0.2">
      <c r="B16" s="321"/>
      <c r="C16" s="323"/>
      <c r="D16" s="339" t="s">
        <v>5</v>
      </c>
      <c r="E16" s="339"/>
      <c r="F16" s="339"/>
      <c r="G16" s="558">
        <f>IF(geg!G40=0,0,+tab!$C$44+tab!$D$44*geg!G$21)</f>
        <v>83232.319999999992</v>
      </c>
      <c r="H16" s="558">
        <f>IF(geg!H40=0,0,+tab!$C$68+tab!$D$68*geg!H$21)</f>
        <v>83967.14</v>
      </c>
      <c r="I16" s="558">
        <f>IF(geg!I40=0,0,+tab!$C$68+tab!$D$68*geg!I$21)</f>
        <v>85319.8</v>
      </c>
      <c r="J16" s="558">
        <f>IF(geg!J40=0,0,+tab!$C$68+tab!$D$68*geg!J$21)</f>
        <v>86672.46</v>
      </c>
      <c r="K16" s="558">
        <f>IF(geg!K40=0,0,+tab!$C$68+tab!$D$68*geg!K$21)</f>
        <v>88025.12000000001</v>
      </c>
      <c r="L16" s="558">
        <f>IF(geg!L40=0,0,+tab!$C$68+tab!$D$68*geg!L$21)</f>
        <v>89377.78</v>
      </c>
      <c r="M16" s="1353"/>
    </row>
    <row r="17" spans="2:13" ht="13.15" customHeight="1" x14ac:dyDescent="0.2">
      <c r="B17" s="321"/>
      <c r="C17" s="323"/>
      <c r="D17" s="339" t="s">
        <v>6</v>
      </c>
      <c r="E17" s="396"/>
      <c r="F17" s="396"/>
      <c r="G17" s="558">
        <f>IF(geg!G40=0,0,IF(AND(geg!G40&gt;49,geg!$G11="SOVSO"),tab!$F52,IF(OR(geg!$G13="ja",geg!G40&gt;49),tab!$E51,tab!$C51)))</f>
        <v>20977.72</v>
      </c>
      <c r="H17" s="558">
        <f>IF(geg!H40=0,0,IF(AND(geg!H40&gt;49,geg!$G11="SOVSO"),tab!$F76,IF(OR(geg!$G13="ja",geg!H40&gt;49),tab!$E75,tab!$C75)))</f>
        <v>21131.43</v>
      </c>
      <c r="I17" s="558">
        <f>IF(geg!I40=0,0,IF(AND(geg!I40&gt;49,geg!$G11="SOVSO"),tab!$F76,IF(OR(geg!$G13="ja",geg!I40&gt;49),tab!$E75,tab!$C75)))</f>
        <v>21131.43</v>
      </c>
      <c r="J17" s="558">
        <f>IF(geg!J40=0,0,IF(AND(geg!J40&gt;49,geg!$G11="SOVSO"),tab!$F76,IF(OR(geg!$G13="ja",geg!J40&gt;49),tab!$E75,tab!$C75)))</f>
        <v>21131.43</v>
      </c>
      <c r="K17" s="558">
        <f>IF(geg!K40=0,0,IF(AND(geg!K40&gt;49,geg!$G11="SOVSO"),tab!$F76,IF(OR(geg!$G13="ja",geg!K40&gt;49),tab!$E75,tab!$C75)))</f>
        <v>21131.43</v>
      </c>
      <c r="L17" s="558">
        <f>IF(geg!L40=0,0,IF(AND(geg!L40&gt;49,geg!$G11="SOVSO"),tab!$F76,IF(OR(geg!$G13="ja",geg!L40&gt;49),tab!$E75,tab!$C75)))</f>
        <v>21131.43</v>
      </c>
      <c r="M17" s="1353"/>
    </row>
    <row r="18" spans="2:13" ht="13.15" customHeight="1" x14ac:dyDescent="0.2">
      <c r="B18" s="321"/>
      <c r="C18" s="323"/>
      <c r="D18" s="339" t="s">
        <v>7</v>
      </c>
      <c r="E18" s="339"/>
      <c r="F18" s="339"/>
      <c r="G18" s="558">
        <f>+geg!G26*(tab!$C$45+tab!$D$45*geg!G21)</f>
        <v>12022.920000000002</v>
      </c>
      <c r="H18" s="558">
        <f>+geg!H26*(tab!$C$69+tab!$D$69*geg!H21)</f>
        <v>12129.029999999999</v>
      </c>
      <c r="I18" s="558">
        <f>+geg!I26*(tab!$C$69+tab!$D$69*geg!I21)</f>
        <v>12324.419999999998</v>
      </c>
      <c r="J18" s="558">
        <f>+geg!J26*(tab!$C$69+tab!$D$69*geg!J21)</f>
        <v>12519.810000000001</v>
      </c>
      <c r="K18" s="558">
        <f>+geg!K26*(tab!$C$69+tab!$D$69*geg!K21)</f>
        <v>12715.199999999999</v>
      </c>
      <c r="L18" s="558">
        <f>+geg!L26*(tab!$C$69+tab!$D$69*geg!L21)</f>
        <v>12910.59</v>
      </c>
      <c r="M18" s="1353"/>
    </row>
    <row r="19" spans="2:13" ht="13.15" customHeight="1" x14ac:dyDescent="0.2">
      <c r="B19" s="321"/>
      <c r="C19" s="323"/>
      <c r="D19" s="339" t="s">
        <v>8</v>
      </c>
      <c r="E19" s="339"/>
      <c r="F19" s="339"/>
      <c r="G19" s="558">
        <f>+geg!G31*(tab!$C$46+tab!$D$46*geg!G$21)</f>
        <v>8363.2799999999988</v>
      </c>
      <c r="H19" s="558">
        <f>+geg!H31*(tab!$C$70+tab!$D$70*geg!H$21)</f>
        <v>8436.33</v>
      </c>
      <c r="I19" s="558">
        <f>+geg!I31*(tab!$C$70+tab!$D$70*geg!I$21)</f>
        <v>8572.23</v>
      </c>
      <c r="J19" s="558">
        <f>+geg!J31*(tab!$C$70+tab!$D$70*geg!J$21)</f>
        <v>8708.130000000001</v>
      </c>
      <c r="K19" s="558">
        <f>+geg!K31*(tab!$C$70+tab!$D$70*geg!K$21)</f>
        <v>8844.0299999999988</v>
      </c>
      <c r="L19" s="558">
        <f>+geg!L31*(tab!$C$70+tab!$D$70*geg!L$21)</f>
        <v>8979.93</v>
      </c>
      <c r="M19" s="1353"/>
    </row>
    <row r="20" spans="2:13" ht="13.15" customHeight="1" x14ac:dyDescent="0.2">
      <c r="B20" s="321"/>
      <c r="C20" s="323"/>
      <c r="D20" s="339" t="s">
        <v>9</v>
      </c>
      <c r="E20" s="339"/>
      <c r="F20" s="339"/>
      <c r="G20" s="558">
        <f>+geg!G36*(tab!$C$47+tab!$D$47*geg!G$21)</f>
        <v>16279.650000000001</v>
      </c>
      <c r="H20" s="558">
        <f>+geg!H36*(tab!$C$71+tab!$D$71*geg!H$21)</f>
        <v>16423.14</v>
      </c>
      <c r="I20" s="558">
        <f>+geg!I36*(tab!$C$71+tab!$D$71*geg!I$21)</f>
        <v>16687.71</v>
      </c>
      <c r="J20" s="558">
        <f>+geg!J36*(tab!$C$71+tab!$D$71*geg!J$21)</f>
        <v>16952.28</v>
      </c>
      <c r="K20" s="558">
        <f>+geg!K36*(tab!$C$71+tab!$D$71*geg!K$21)</f>
        <v>17216.849999999999</v>
      </c>
      <c r="L20" s="558">
        <f>+geg!L36*(tab!$C$71+tab!$D$71*geg!L$21)</f>
        <v>17481.419999999998</v>
      </c>
      <c r="M20" s="1353"/>
    </row>
    <row r="21" spans="2:13" ht="13.15" customHeight="1" x14ac:dyDescent="0.2">
      <c r="B21" s="321"/>
      <c r="C21" s="323"/>
      <c r="D21" s="323" t="s">
        <v>358</v>
      </c>
      <c r="E21" s="323"/>
      <c r="F21" s="323"/>
      <c r="G21" s="558">
        <f>IF((geg!G41-4)&lt;0,0,(geg!G41-4)*(tab!$C48+ROUND(geg!G21*tab!$D48,2)))</f>
        <v>2730.7799999999997</v>
      </c>
      <c r="H21" s="558">
        <f>IF((geg!H41-4)&lt;0,0,(geg!H41-4)*(tab!$C72+ROUND(geg!H21*tab!$D72,2)))</f>
        <v>2754.95</v>
      </c>
      <c r="I21" s="558">
        <f>IF((geg!I41-4)&lt;0,0,(geg!I41-4)*(tab!$C72+ROUND(geg!I21*tab!$D72,2)))</f>
        <v>2799.33</v>
      </c>
      <c r="J21" s="558">
        <f>IF((geg!J41-4)&lt;0,0,(geg!J41-4)*(tab!$C72+ROUND(geg!J21*tab!$D72,2)))</f>
        <v>2843.71</v>
      </c>
      <c r="K21" s="558">
        <f>IF((geg!K41-4)&lt;0,0,(geg!K41-4)*(tab!$C72+ROUND(geg!K21*tab!$D72,2)))</f>
        <v>2888.09</v>
      </c>
      <c r="L21" s="558">
        <f>IF((geg!L41-4)&lt;0,0,(geg!L41-4)*(tab!$C72+ROUND(geg!L21*tab!$D72,2)))</f>
        <v>2932.4700000000003</v>
      </c>
      <c r="M21" s="1353"/>
    </row>
    <row r="22" spans="2:13" ht="13.15" customHeight="1" x14ac:dyDescent="0.2">
      <c r="B22" s="321"/>
      <c r="C22" s="323"/>
      <c r="D22" s="601"/>
      <c r="E22" s="339"/>
      <c r="F22" s="339"/>
      <c r="G22" s="559">
        <f t="shared" ref="G22:K22" si="0">SUM(G16:G21)</f>
        <v>143606.66999999998</v>
      </c>
      <c r="H22" s="559">
        <f t="shared" si="0"/>
        <v>144842.02000000002</v>
      </c>
      <c r="I22" s="559">
        <f t="shared" si="0"/>
        <v>146834.91999999998</v>
      </c>
      <c r="J22" s="559">
        <f t="shared" si="0"/>
        <v>148827.82</v>
      </c>
      <c r="K22" s="559">
        <f t="shared" si="0"/>
        <v>150820.72</v>
      </c>
      <c r="L22" s="559">
        <f t="shared" ref="L22" si="1">SUM(L16:L21)</f>
        <v>152813.61999999997</v>
      </c>
      <c r="M22" s="1353"/>
    </row>
    <row r="23" spans="2:13" ht="13.15" customHeight="1" x14ac:dyDescent="0.2">
      <c r="B23" s="321"/>
      <c r="C23" s="323"/>
      <c r="D23" s="572" t="s">
        <v>94</v>
      </c>
      <c r="E23" s="323"/>
      <c r="F23" s="323"/>
      <c r="G23" s="397"/>
      <c r="H23" s="397"/>
      <c r="I23" s="397"/>
      <c r="J23" s="397"/>
      <c r="K23" s="397"/>
      <c r="L23" s="397"/>
      <c r="M23" s="1353"/>
    </row>
    <row r="24" spans="2:13" ht="13.15" customHeight="1" x14ac:dyDescent="0.2">
      <c r="B24" s="321"/>
      <c r="C24" s="323"/>
      <c r="D24" s="339" t="s">
        <v>446</v>
      </c>
      <c r="E24" s="339"/>
      <c r="F24" s="339"/>
      <c r="G24" s="558">
        <f>IF(geg!G40=0,0,+geg!G23*tab!$F$45+geg!G24*tab!$G$45+geg!G25*tab!$H$45)</f>
        <v>47089.37</v>
      </c>
      <c r="H24" s="558">
        <f>IF(geg!H40=0,0,+geg!H23*tab!$F$69+geg!H24*tab!$G$69+geg!H25*tab!$H$69)</f>
        <v>47528.94</v>
      </c>
      <c r="I24" s="558">
        <f>IF(geg!I40=0,0,+geg!I23*tab!$F$69+geg!I24*tab!$G$69+geg!I25*tab!$H$69)</f>
        <v>47528.94</v>
      </c>
      <c r="J24" s="558">
        <f>IF(geg!J40=0,0,+geg!J23*tab!$F$69+geg!J24*tab!$G$69+geg!J25*tab!$H$69)</f>
        <v>47528.94</v>
      </c>
      <c r="K24" s="558">
        <f>IF(geg!K40=0,0,+geg!K23*tab!$F$69+geg!K24*tab!$G$69+geg!K25*tab!$H$69)</f>
        <v>47528.94</v>
      </c>
      <c r="L24" s="558">
        <f>IF(geg!L40=0,0,+geg!L23*tab!$F$69+geg!L24*tab!$G$69+geg!L25*tab!$H$69)</f>
        <v>47528.94</v>
      </c>
      <c r="M24" s="1353"/>
    </row>
    <row r="25" spans="2:13" ht="13.15" customHeight="1" x14ac:dyDescent="0.2">
      <c r="B25" s="321"/>
      <c r="C25" s="323"/>
      <c r="D25" s="339" t="s">
        <v>447</v>
      </c>
      <c r="E25" s="339"/>
      <c r="F25" s="339"/>
      <c r="G25" s="558">
        <f>IF(geg!G40=0,0,+geg!G28*tab!$F$46+geg!G29*tab!$G$46+geg!G30*tab!$H$46)</f>
        <v>48731.270000000004</v>
      </c>
      <c r="H25" s="558">
        <f>IF(geg!H40=0,0,+geg!H28*tab!$F$70+geg!H29*tab!$G$70+geg!H30*tab!$H$70)</f>
        <v>49187.68</v>
      </c>
      <c r="I25" s="558">
        <f>IF(geg!I40=0,0,+geg!I28*tab!$F$70+geg!I29*tab!$G$70+geg!I30*tab!$H$70)</f>
        <v>49187.68</v>
      </c>
      <c r="J25" s="558">
        <f>IF(geg!J40=0,0,+geg!J28*tab!$F$70+geg!J29*tab!$G$70+geg!J30*tab!$H$70)</f>
        <v>49187.68</v>
      </c>
      <c r="K25" s="558">
        <f>IF(geg!K40=0,0,+geg!K28*tab!$F$70+geg!K29*tab!$G$70+geg!K30*tab!$H$70)</f>
        <v>49187.68</v>
      </c>
      <c r="L25" s="558">
        <f>IF(geg!L40=0,0,+geg!L28*tab!$F$70+geg!L29*tab!$G$70+geg!L30*tab!$H$70)</f>
        <v>49187.68</v>
      </c>
      <c r="M25" s="1353"/>
    </row>
    <row r="26" spans="2:13" ht="13.15" customHeight="1" x14ac:dyDescent="0.2">
      <c r="B26" s="321"/>
      <c r="C26" s="323"/>
      <c r="D26" s="339" t="s">
        <v>448</v>
      </c>
      <c r="E26" s="339"/>
      <c r="F26" s="339"/>
      <c r="G26" s="558">
        <f>IF(geg!G40=0,0,+geg!G33*tab!$F$47+geg!G34*tab!$G$47+geg!G35*tab!$H$47)</f>
        <v>50669</v>
      </c>
      <c r="H26" s="558">
        <f>IF(geg!H40=0,0,+geg!H33*tab!$F$71+geg!H34*tab!$G$71+geg!H35*tab!$H$71)</f>
        <v>51145.07</v>
      </c>
      <c r="I26" s="558">
        <f>IF(geg!I40=0,0,+geg!I33*tab!$F$71+geg!I34*tab!$G$71+geg!I35*tab!$H$71)</f>
        <v>51145.07</v>
      </c>
      <c r="J26" s="558">
        <f>IF(geg!J40=0,0,+geg!J33*tab!$F$71+geg!J34*tab!$G$71+geg!J35*tab!$H$71)</f>
        <v>51145.07</v>
      </c>
      <c r="K26" s="558">
        <f>IF(geg!K40=0,0,+geg!K33*tab!$F$71+geg!K34*tab!$G$71+geg!K35*tab!$H$71)</f>
        <v>51145.07</v>
      </c>
      <c r="L26" s="558">
        <f>IF(geg!L40=0,0,+geg!L33*tab!$F$71+geg!L34*tab!$G$71+geg!L35*tab!$H$71)</f>
        <v>51145.07</v>
      </c>
      <c r="M26" s="1353"/>
    </row>
    <row r="27" spans="2:13" ht="13.15" customHeight="1" x14ac:dyDescent="0.2">
      <c r="B27" s="321"/>
      <c r="C27" s="323"/>
      <c r="D27" s="323"/>
      <c r="E27" s="323"/>
      <c r="F27" s="323"/>
      <c r="G27" s="559">
        <f t="shared" ref="G27:K27" si="2">SUM(G24:G26)</f>
        <v>146489.64000000001</v>
      </c>
      <c r="H27" s="559">
        <f t="shared" si="2"/>
        <v>147861.69</v>
      </c>
      <c r="I27" s="559">
        <f t="shared" si="2"/>
        <v>147861.69</v>
      </c>
      <c r="J27" s="559">
        <f t="shared" si="2"/>
        <v>147861.69</v>
      </c>
      <c r="K27" s="559">
        <f t="shared" si="2"/>
        <v>147861.69</v>
      </c>
      <c r="L27" s="559">
        <f t="shared" ref="L27" si="3">SUM(L24:L26)</f>
        <v>147861.69</v>
      </c>
      <c r="M27" s="1353"/>
    </row>
    <row r="28" spans="2:13" ht="13.15" customHeight="1" x14ac:dyDescent="0.2">
      <c r="B28" s="321"/>
      <c r="C28" s="323"/>
      <c r="D28" s="1171" t="s">
        <v>428</v>
      </c>
      <c r="E28" s="323"/>
      <c r="F28" s="323"/>
      <c r="G28" s="397"/>
      <c r="H28" s="397"/>
      <c r="I28" s="397"/>
      <c r="J28" s="397"/>
      <c r="K28" s="397"/>
      <c r="L28" s="397"/>
      <c r="M28" s="1353"/>
    </row>
    <row r="29" spans="2:13" ht="13.15" customHeight="1" x14ac:dyDescent="0.2">
      <c r="B29" s="321"/>
      <c r="C29" s="323"/>
      <c r="D29" s="323" t="s">
        <v>356</v>
      </c>
      <c r="E29" s="323"/>
      <c r="F29" s="323"/>
      <c r="G29" s="558">
        <f>IF(geg!G40=0,0,geg!G40*tab!$D39)</f>
        <v>6066.18</v>
      </c>
      <c r="H29" s="558">
        <f>IF(geg!H40=0,0,geg!H40*tab!$D63)</f>
        <v>6711.39</v>
      </c>
      <c r="I29" s="558">
        <f>IF(geg!I40=0,0,geg!I40*tab!$D63)</f>
        <v>6711.39</v>
      </c>
      <c r="J29" s="558">
        <f>IF(geg!J40=0,0,geg!J40*tab!$D63)</f>
        <v>6711.39</v>
      </c>
      <c r="K29" s="558">
        <f>IF(geg!K40=0,0,geg!K40*tab!$D63)</f>
        <v>6711.39</v>
      </c>
      <c r="L29" s="558">
        <f>IF(geg!L40=0,0,geg!L40*tab!$D63)</f>
        <v>6711.39</v>
      </c>
      <c r="M29" s="1353"/>
    </row>
    <row r="30" spans="2:13" ht="13.15" customHeight="1" x14ac:dyDescent="0.2">
      <c r="B30" s="321"/>
      <c r="C30" s="323"/>
      <c r="D30" s="323" t="s">
        <v>357</v>
      </c>
      <c r="E30" s="323"/>
      <c r="F30" s="323"/>
      <c r="G30" s="558">
        <f>IF(geg!G40=0,0,geg!G41*tab!$D40)</f>
        <v>753.05000000000007</v>
      </c>
      <c r="H30" s="558">
        <f>IF(geg!H40=0,0,geg!H41*tab!$D64)</f>
        <v>760.3</v>
      </c>
      <c r="I30" s="558">
        <f>IF(geg!I40=0,0,geg!I41*tab!$D64)</f>
        <v>760.3</v>
      </c>
      <c r="J30" s="558">
        <f>IF(geg!J40=0,0,geg!J41*tab!$D64)</f>
        <v>760.3</v>
      </c>
      <c r="K30" s="558">
        <f>IF(geg!K40=0,0,geg!K41*tab!$D64)</f>
        <v>760.3</v>
      </c>
      <c r="L30" s="558">
        <f>IF(geg!L40=0,0,geg!L41*tab!$D64)</f>
        <v>760.3</v>
      </c>
      <c r="M30" s="1353"/>
    </row>
    <row r="31" spans="2:13" ht="13.15" customHeight="1" x14ac:dyDescent="0.2">
      <c r="B31" s="321"/>
      <c r="C31" s="323"/>
      <c r="D31" s="323"/>
      <c r="E31" s="323"/>
      <c r="F31" s="323"/>
      <c r="G31" s="559">
        <f>SUM(G29:G30)</f>
        <v>6819.2300000000005</v>
      </c>
      <c r="H31" s="559">
        <f t="shared" ref="H31:K31" si="4">SUM(H29:H30)</f>
        <v>7471.6900000000005</v>
      </c>
      <c r="I31" s="559">
        <f t="shared" si="4"/>
        <v>7471.6900000000005</v>
      </c>
      <c r="J31" s="559">
        <f t="shared" si="4"/>
        <v>7471.6900000000005</v>
      </c>
      <c r="K31" s="559">
        <f t="shared" si="4"/>
        <v>7471.6900000000005</v>
      </c>
      <c r="L31" s="559">
        <f t="shared" ref="L31" si="5">SUM(L29:L30)</f>
        <v>7471.6900000000005</v>
      </c>
      <c r="M31" s="1353"/>
    </row>
    <row r="32" spans="2:13" ht="13.15" customHeight="1" x14ac:dyDescent="0.2">
      <c r="B32" s="321"/>
      <c r="C32" s="386"/>
      <c r="D32" s="1170" t="s">
        <v>495</v>
      </c>
      <c r="E32" s="323"/>
      <c r="F32" s="323"/>
      <c r="G32" s="397"/>
      <c r="H32" s="397"/>
      <c r="I32" s="397"/>
      <c r="J32" s="397"/>
      <c r="K32" s="397"/>
      <c r="L32" s="397"/>
      <c r="M32" s="1353"/>
    </row>
    <row r="33" spans="2:13" ht="13.15" customHeight="1" x14ac:dyDescent="0.2">
      <c r="B33" s="321"/>
      <c r="C33" s="386"/>
      <c r="D33" s="3" t="s">
        <v>101</v>
      </c>
      <c r="E33" s="323"/>
      <c r="F33" s="323"/>
      <c r="G33" s="558">
        <f>IF(geg!G40=0,0,geg!G40*tab!$D86)</f>
        <v>1744.7400000000002</v>
      </c>
      <c r="H33" s="558">
        <f>IF(geg!H40=0,0,geg!H40*tab!$E86)</f>
        <v>1768.23</v>
      </c>
      <c r="I33" s="558">
        <f>IF(geg!I40=0,0,geg!I40*tab!$E86)</f>
        <v>1768.23</v>
      </c>
      <c r="J33" s="558">
        <f>IF(geg!J40=0,0,geg!J40*tab!$E86)</f>
        <v>1768.23</v>
      </c>
      <c r="K33" s="558">
        <f>IF(geg!K40=0,0,geg!K40*tab!$E86)</f>
        <v>1768.23</v>
      </c>
      <c r="L33" s="558">
        <f>IF(geg!L40=0,0,geg!L40*tab!$E86)</f>
        <v>1768.23</v>
      </c>
      <c r="M33" s="1353"/>
    </row>
    <row r="34" spans="2:13" ht="13.15" customHeight="1" x14ac:dyDescent="0.2">
      <c r="B34" s="321"/>
      <c r="C34" s="386"/>
      <c r="D34" s="1433" t="s">
        <v>484</v>
      </c>
      <c r="E34" s="1433"/>
      <c r="F34" s="323"/>
      <c r="G34" s="409">
        <v>0</v>
      </c>
      <c r="H34" s="409">
        <v>0</v>
      </c>
      <c r="I34" s="409">
        <v>0</v>
      </c>
      <c r="J34" s="409">
        <v>0</v>
      </c>
      <c r="K34" s="409">
        <v>0</v>
      </c>
      <c r="L34" s="409">
        <v>0</v>
      </c>
      <c r="M34" s="1353"/>
    </row>
    <row r="35" spans="2:13" ht="13.15" customHeight="1" x14ac:dyDescent="0.2">
      <c r="B35" s="321"/>
      <c r="C35" s="386"/>
      <c r="D35" s="1432"/>
      <c r="E35" s="1432"/>
      <c r="F35" s="323"/>
      <c r="G35" s="409">
        <v>0</v>
      </c>
      <c r="H35" s="409">
        <v>0</v>
      </c>
      <c r="I35" s="409">
        <v>0</v>
      </c>
      <c r="J35" s="409">
        <v>0</v>
      </c>
      <c r="K35" s="409">
        <v>0</v>
      </c>
      <c r="L35" s="409">
        <v>0</v>
      </c>
      <c r="M35" s="1353"/>
    </row>
    <row r="36" spans="2:13" ht="13.15" customHeight="1" x14ac:dyDescent="0.2">
      <c r="B36" s="321"/>
      <c r="C36" s="386"/>
      <c r="D36" s="1432"/>
      <c r="E36" s="1432"/>
      <c r="F36" s="323"/>
      <c r="G36" s="409">
        <v>0</v>
      </c>
      <c r="H36" s="409">
        <v>0</v>
      </c>
      <c r="I36" s="409">
        <v>0</v>
      </c>
      <c r="J36" s="409">
        <v>0</v>
      </c>
      <c r="K36" s="409">
        <v>0</v>
      </c>
      <c r="L36" s="409">
        <v>0</v>
      </c>
      <c r="M36" s="1353"/>
    </row>
    <row r="37" spans="2:13" ht="13.15" customHeight="1" x14ac:dyDescent="0.2">
      <c r="B37" s="321"/>
      <c r="C37" s="386"/>
      <c r="D37" s="1432"/>
      <c r="E37" s="1432"/>
      <c r="F37" s="323"/>
      <c r="G37" s="409">
        <v>0</v>
      </c>
      <c r="H37" s="409">
        <v>0</v>
      </c>
      <c r="I37" s="409">
        <v>0</v>
      </c>
      <c r="J37" s="409">
        <v>0</v>
      </c>
      <c r="K37" s="409">
        <v>0</v>
      </c>
      <c r="L37" s="409">
        <v>0</v>
      </c>
      <c r="M37" s="1353"/>
    </row>
    <row r="38" spans="2:13" ht="13.15" customHeight="1" x14ac:dyDescent="0.2">
      <c r="B38" s="321"/>
      <c r="C38" s="386"/>
      <c r="D38" s="3"/>
      <c r="E38" s="323"/>
      <c r="F38" s="323"/>
      <c r="G38" s="559">
        <f>SUM(G33:G37)</f>
        <v>1744.7400000000002</v>
      </c>
      <c r="H38" s="559">
        <f t="shared" ref="H38:K38" si="6">SUM(H33:H37)</f>
        <v>1768.23</v>
      </c>
      <c r="I38" s="559">
        <f t="shared" si="6"/>
        <v>1768.23</v>
      </c>
      <c r="J38" s="559">
        <f t="shared" si="6"/>
        <v>1768.23</v>
      </c>
      <c r="K38" s="559">
        <f t="shared" si="6"/>
        <v>1768.23</v>
      </c>
      <c r="L38" s="559">
        <f t="shared" ref="L38" si="7">SUM(L33:L37)</f>
        <v>1768.23</v>
      </c>
      <c r="M38" s="1353"/>
    </row>
    <row r="39" spans="2:13" ht="13.15" customHeight="1" x14ac:dyDescent="0.2">
      <c r="B39" s="321"/>
      <c r="C39" s="386"/>
      <c r="D39" s="557" t="s">
        <v>370</v>
      </c>
      <c r="E39" s="323"/>
      <c r="F39" s="323"/>
      <c r="G39" s="397"/>
      <c r="H39" s="397"/>
      <c r="I39" s="397"/>
      <c r="J39" s="397"/>
      <c r="K39" s="397"/>
      <c r="L39" s="397"/>
      <c r="M39" s="1353"/>
    </row>
    <row r="40" spans="2:13" ht="13.15" customHeight="1" x14ac:dyDescent="0.2">
      <c r="B40" s="321"/>
      <c r="C40" s="386"/>
      <c r="D40" s="1" t="s">
        <v>371</v>
      </c>
      <c r="E40" s="323"/>
      <c r="F40" s="323"/>
      <c r="G40" s="409">
        <v>0</v>
      </c>
      <c r="H40" s="409">
        <v>0</v>
      </c>
      <c r="I40" s="409">
        <v>0</v>
      </c>
      <c r="J40" s="409">
        <v>0</v>
      </c>
      <c r="K40" s="409">
        <v>0</v>
      </c>
      <c r="L40" s="409">
        <v>0</v>
      </c>
      <c r="M40" s="1353"/>
    </row>
    <row r="41" spans="2:13" ht="13.15" customHeight="1" x14ac:dyDescent="0.2">
      <c r="B41" s="321"/>
      <c r="C41" s="386"/>
      <c r="D41" s="3" t="s">
        <v>372</v>
      </c>
      <c r="E41" s="323"/>
      <c r="F41" s="323"/>
      <c r="G41" s="409">
        <v>0</v>
      </c>
      <c r="H41" s="409">
        <v>0</v>
      </c>
      <c r="I41" s="409">
        <v>0</v>
      </c>
      <c r="J41" s="409">
        <v>0</v>
      </c>
      <c r="K41" s="409">
        <v>0</v>
      </c>
      <c r="L41" s="409">
        <v>0</v>
      </c>
      <c r="M41" s="1353"/>
    </row>
    <row r="42" spans="2:13" ht="13.15" customHeight="1" x14ac:dyDescent="0.2">
      <c r="B42" s="321"/>
      <c r="C42" s="386"/>
      <c r="D42" s="557" t="s">
        <v>373</v>
      </c>
      <c r="E42" s="323"/>
      <c r="F42" s="323"/>
      <c r="G42" s="559">
        <f t="shared" ref="G42:K42" si="8">G40-G41</f>
        <v>0</v>
      </c>
      <c r="H42" s="559">
        <f t="shared" si="8"/>
        <v>0</v>
      </c>
      <c r="I42" s="559">
        <f t="shared" si="8"/>
        <v>0</v>
      </c>
      <c r="J42" s="559">
        <f t="shared" si="8"/>
        <v>0</v>
      </c>
      <c r="K42" s="559">
        <f t="shared" si="8"/>
        <v>0</v>
      </c>
      <c r="L42" s="559">
        <f t="shared" ref="L42" si="9">L40-L41</f>
        <v>0</v>
      </c>
      <c r="M42" s="1353"/>
    </row>
    <row r="43" spans="2:13" ht="13.15" customHeight="1" x14ac:dyDescent="0.2">
      <c r="B43" s="321"/>
      <c r="C43" s="386"/>
      <c r="D43" s="323"/>
      <c r="E43" s="323"/>
      <c r="F43" s="323"/>
      <c r="G43" s="397"/>
      <c r="H43" s="397"/>
      <c r="I43" s="397"/>
      <c r="J43" s="397"/>
      <c r="K43" s="397"/>
      <c r="L43" s="397"/>
      <c r="M43" s="1353"/>
    </row>
    <row r="44" spans="2:13" ht="13.15" customHeight="1" x14ac:dyDescent="0.2">
      <c r="B44" s="321"/>
      <c r="C44" s="386"/>
      <c r="D44" s="572" t="s">
        <v>431</v>
      </c>
      <c r="E44" s="497"/>
      <c r="F44" s="497"/>
      <c r="G44" s="571">
        <f t="shared" ref="G44:K44" si="10">(G22+G31+G27+G38)-G42</f>
        <v>298660.28000000003</v>
      </c>
      <c r="H44" s="571">
        <f t="shared" si="10"/>
        <v>301943.63</v>
      </c>
      <c r="I44" s="571">
        <f t="shared" si="10"/>
        <v>303936.52999999997</v>
      </c>
      <c r="J44" s="571">
        <f t="shared" si="10"/>
        <v>305929.43</v>
      </c>
      <c r="K44" s="571">
        <f t="shared" si="10"/>
        <v>307922.32999999996</v>
      </c>
      <c r="L44" s="571">
        <f t="shared" ref="L44" si="11">(L22+L31+L27+L38)-L42</f>
        <v>309915.23</v>
      </c>
      <c r="M44" s="1353"/>
    </row>
    <row r="45" spans="2:13" ht="13.15" customHeight="1" x14ac:dyDescent="0.2">
      <c r="B45" s="321"/>
      <c r="C45" s="323"/>
      <c r="D45" s="1191"/>
      <c r="E45" s="1191"/>
      <c r="F45" s="1191"/>
      <c r="G45" s="1192"/>
      <c r="H45" s="1192"/>
      <c r="I45" s="1192"/>
      <c r="J45" s="1192"/>
      <c r="K45" s="1192"/>
      <c r="L45" s="1192"/>
      <c r="M45" s="1353"/>
    </row>
    <row r="46" spans="2:13" ht="13.15" customHeight="1" x14ac:dyDescent="0.2">
      <c r="B46" s="321"/>
      <c r="C46" s="323"/>
      <c r="D46" s="352"/>
      <c r="E46" s="352"/>
      <c r="F46" s="352"/>
      <c r="G46" s="399"/>
      <c r="H46" s="399"/>
      <c r="I46" s="399"/>
      <c r="J46" s="399"/>
      <c r="K46" s="399"/>
      <c r="L46" s="399"/>
      <c r="M46" s="1353"/>
    </row>
    <row r="47" spans="2:13" ht="13.15" customHeight="1" x14ac:dyDescent="0.2">
      <c r="B47" s="321"/>
      <c r="C47" s="323"/>
      <c r="D47" s="536" t="s">
        <v>453</v>
      </c>
      <c r="E47" s="323"/>
      <c r="F47" s="323"/>
      <c r="G47" s="323"/>
      <c r="H47" s="323"/>
      <c r="I47" s="323"/>
      <c r="J47" s="323"/>
      <c r="K47" s="323"/>
      <c r="L47" s="323"/>
      <c r="M47" s="1353"/>
    </row>
    <row r="48" spans="2:13" ht="13.15" customHeight="1" x14ac:dyDescent="0.2">
      <c r="B48" s="321"/>
      <c r="C48" s="323"/>
      <c r="D48" s="323"/>
      <c r="E48" s="323"/>
      <c r="F48" s="323"/>
      <c r="G48" s="397"/>
      <c r="H48" s="397"/>
      <c r="I48" s="397"/>
      <c r="J48" s="397"/>
      <c r="K48" s="397"/>
      <c r="L48" s="397"/>
      <c r="M48" s="1353"/>
    </row>
    <row r="49" spans="2:13" ht="13.15" customHeight="1" x14ac:dyDescent="0.2">
      <c r="B49" s="321"/>
      <c r="C49" s="323"/>
      <c r="D49" s="326" t="s">
        <v>445</v>
      </c>
      <c r="E49" s="323"/>
      <c r="F49" s="323"/>
      <c r="G49" s="338"/>
      <c r="H49" s="550"/>
      <c r="I49" s="550"/>
      <c r="J49" s="550"/>
      <c r="K49" s="550"/>
      <c r="L49" s="550"/>
      <c r="M49" s="1353"/>
    </row>
    <row r="50" spans="2:13" ht="13.15" customHeight="1" x14ac:dyDescent="0.2">
      <c r="B50" s="321"/>
      <c r="C50" s="323"/>
      <c r="D50" s="339" t="s">
        <v>490</v>
      </c>
      <c r="E50" s="323"/>
      <c r="F50" s="323"/>
      <c r="G50" s="523">
        <v>0</v>
      </c>
      <c r="H50" s="523">
        <f>+G50</f>
        <v>0</v>
      </c>
      <c r="I50" s="523">
        <f t="shared" ref="I50:L50" si="12">+H50</f>
        <v>0</v>
      </c>
      <c r="J50" s="523">
        <f t="shared" si="12"/>
        <v>0</v>
      </c>
      <c r="K50" s="523">
        <f t="shared" si="12"/>
        <v>0</v>
      </c>
      <c r="L50" s="523">
        <f t="shared" si="12"/>
        <v>0</v>
      </c>
      <c r="M50" s="1353"/>
    </row>
    <row r="51" spans="2:13" ht="13.15" customHeight="1" x14ac:dyDescent="0.2">
      <c r="B51" s="321"/>
      <c r="C51" s="323"/>
      <c r="D51" s="339" t="s">
        <v>491</v>
      </c>
      <c r="E51" s="323"/>
      <c r="F51" s="323"/>
      <c r="G51" s="523">
        <v>0</v>
      </c>
      <c r="H51" s="523">
        <f t="shared" ref="H51:L52" si="13">+G51</f>
        <v>0</v>
      </c>
      <c r="I51" s="523">
        <f t="shared" si="13"/>
        <v>0</v>
      </c>
      <c r="J51" s="523">
        <f t="shared" si="13"/>
        <v>0</v>
      </c>
      <c r="K51" s="523">
        <f t="shared" si="13"/>
        <v>0</v>
      </c>
      <c r="L51" s="523">
        <f t="shared" si="13"/>
        <v>0</v>
      </c>
      <c r="M51" s="1353"/>
    </row>
    <row r="52" spans="2:13" ht="13.15" customHeight="1" x14ac:dyDescent="0.2">
      <c r="B52" s="321"/>
      <c r="C52" s="323"/>
      <c r="D52" s="339" t="s">
        <v>448</v>
      </c>
      <c r="E52" s="323"/>
      <c r="F52" s="323"/>
      <c r="G52" s="523">
        <v>0</v>
      </c>
      <c r="H52" s="523">
        <f t="shared" si="13"/>
        <v>0</v>
      </c>
      <c r="I52" s="523">
        <f t="shared" si="13"/>
        <v>0</v>
      </c>
      <c r="J52" s="523">
        <f t="shared" si="13"/>
        <v>0</v>
      </c>
      <c r="K52" s="523">
        <f t="shared" si="13"/>
        <v>0</v>
      </c>
      <c r="L52" s="523">
        <f t="shared" si="13"/>
        <v>0</v>
      </c>
      <c r="M52" s="1353"/>
    </row>
    <row r="53" spans="2:13" ht="13.15" customHeight="1" x14ac:dyDescent="0.2">
      <c r="B53" s="321"/>
      <c r="C53" s="323"/>
      <c r="D53" s="339"/>
      <c r="E53" s="323"/>
      <c r="F53" s="323"/>
      <c r="G53" s="323"/>
      <c r="H53" s="323"/>
      <c r="I53" s="323"/>
      <c r="J53" s="323"/>
      <c r="K53" s="323"/>
      <c r="L53" s="323"/>
      <c r="M53" s="1353"/>
    </row>
    <row r="54" spans="2:13" ht="13.15" customHeight="1" x14ac:dyDescent="0.2">
      <c r="B54" s="321"/>
      <c r="C54" s="323"/>
      <c r="D54" s="572" t="s">
        <v>560</v>
      </c>
      <c r="E54" s="323"/>
      <c r="F54" s="323"/>
      <c r="G54" s="571">
        <f>SUM(G50:G52)</f>
        <v>0</v>
      </c>
      <c r="H54" s="571">
        <f t="shared" ref="H54:K54" si="14">SUM(H50:H52)</f>
        <v>0</v>
      </c>
      <c r="I54" s="571">
        <f t="shared" si="14"/>
        <v>0</v>
      </c>
      <c r="J54" s="571">
        <f t="shared" si="14"/>
        <v>0</v>
      </c>
      <c r="K54" s="571">
        <f t="shared" si="14"/>
        <v>0</v>
      </c>
      <c r="L54" s="571">
        <f t="shared" ref="L54" si="15">SUM(L50:L52)</f>
        <v>0</v>
      </c>
      <c r="M54" s="1353"/>
    </row>
    <row r="55" spans="2:13" ht="13.15" customHeight="1" thickBot="1" x14ac:dyDescent="0.25">
      <c r="B55" s="321"/>
      <c r="C55" s="386"/>
      <c r="D55" s="1193"/>
      <c r="E55" s="1193"/>
      <c r="F55" s="1193"/>
      <c r="G55" s="1194"/>
      <c r="H55" s="1194"/>
      <c r="I55" s="1194"/>
      <c r="J55" s="1194"/>
      <c r="K55" s="1194"/>
      <c r="L55" s="1194"/>
      <c r="M55" s="1354"/>
    </row>
    <row r="56" spans="2:13" ht="13.15" customHeight="1" thickTop="1" x14ac:dyDescent="0.2">
      <c r="B56" s="321"/>
      <c r="C56" s="386"/>
      <c r="D56" s="352"/>
      <c r="E56" s="352"/>
      <c r="F56" s="352"/>
      <c r="G56" s="352"/>
      <c r="H56" s="352"/>
      <c r="I56" s="352"/>
      <c r="J56" s="352"/>
      <c r="K56" s="352"/>
      <c r="L56" s="352"/>
      <c r="M56" s="1354"/>
    </row>
    <row r="57" spans="2:13" ht="13.15" customHeight="1" x14ac:dyDescent="0.2">
      <c r="B57" s="321"/>
      <c r="C57" s="386"/>
      <c r="D57" s="352"/>
      <c r="E57" s="352"/>
      <c r="F57" s="352"/>
      <c r="G57" s="352"/>
      <c r="H57" s="352"/>
      <c r="I57" s="352"/>
      <c r="J57" s="352"/>
      <c r="K57" s="352"/>
      <c r="L57" s="352"/>
      <c r="M57" s="1353"/>
    </row>
    <row r="58" spans="2:13" ht="13.15" customHeight="1" x14ac:dyDescent="0.2">
      <c r="B58" s="321"/>
      <c r="C58" s="386"/>
      <c r="D58" s="557" t="s">
        <v>149</v>
      </c>
      <c r="E58" s="323"/>
      <c r="F58" s="323"/>
      <c r="G58" s="570">
        <f>G44+G54</f>
        <v>298660.28000000003</v>
      </c>
      <c r="H58" s="570">
        <f t="shared" ref="H58:K58" si="16">H44+H54</f>
        <v>301943.63</v>
      </c>
      <c r="I58" s="570">
        <f t="shared" si="16"/>
        <v>303936.52999999997</v>
      </c>
      <c r="J58" s="570">
        <f t="shared" si="16"/>
        <v>305929.43</v>
      </c>
      <c r="K58" s="570">
        <f t="shared" si="16"/>
        <v>307922.32999999996</v>
      </c>
      <c r="L58" s="570">
        <f t="shared" ref="L58" si="17">L44+L54</f>
        <v>309915.23</v>
      </c>
      <c r="M58" s="1353"/>
    </row>
    <row r="59" spans="2:13" ht="13.15" customHeight="1" x14ac:dyDescent="0.2">
      <c r="B59" s="321"/>
      <c r="C59" s="498"/>
      <c r="D59" s="375"/>
      <c r="E59" s="375"/>
      <c r="F59" s="375"/>
      <c r="G59" s="375"/>
      <c r="H59" s="375"/>
      <c r="I59" s="375"/>
      <c r="J59" s="375"/>
      <c r="K59" s="375"/>
      <c r="L59" s="375"/>
      <c r="M59" s="1353"/>
    </row>
    <row r="60" spans="2:13" ht="13.15" customHeight="1" x14ac:dyDescent="0.2">
      <c r="B60" s="321"/>
      <c r="C60" s="349"/>
      <c r="D60" s="349"/>
      <c r="E60" s="349"/>
      <c r="F60" s="349"/>
      <c r="G60" s="400"/>
      <c r="H60" s="400"/>
      <c r="I60" s="400"/>
      <c r="J60" s="400"/>
      <c r="K60" s="400"/>
      <c r="L60" s="400"/>
      <c r="M60" s="1355"/>
    </row>
    <row r="61" spans="2:13" ht="13.15" customHeight="1" x14ac:dyDescent="0.2">
      <c r="B61" s="321"/>
      <c r="C61" s="323"/>
      <c r="D61" s="323"/>
      <c r="E61" s="323"/>
      <c r="F61" s="323"/>
      <c r="G61" s="397"/>
      <c r="H61" s="397"/>
      <c r="I61" s="397"/>
      <c r="J61" s="397"/>
      <c r="K61" s="397"/>
      <c r="L61" s="397"/>
      <c r="M61" s="1353"/>
    </row>
    <row r="62" spans="2:13" ht="13.15" customHeight="1" x14ac:dyDescent="0.2">
      <c r="B62" s="321"/>
      <c r="C62" s="323"/>
      <c r="D62" s="557" t="s">
        <v>298</v>
      </c>
      <c r="E62" s="323"/>
      <c r="F62" s="323"/>
      <c r="G62" s="397"/>
      <c r="H62" s="397"/>
      <c r="I62" s="397"/>
      <c r="J62" s="397"/>
      <c r="K62" s="397"/>
      <c r="L62" s="397"/>
      <c r="M62" s="1353"/>
    </row>
    <row r="63" spans="2:13" ht="13.15" customHeight="1" x14ac:dyDescent="0.2">
      <c r="B63" s="321"/>
      <c r="C63" s="323"/>
      <c r="D63" s="323"/>
      <c r="E63" s="323"/>
      <c r="F63" s="323"/>
      <c r="G63" s="397"/>
      <c r="H63" s="397"/>
      <c r="I63" s="397"/>
      <c r="J63" s="397"/>
      <c r="K63" s="397"/>
      <c r="L63" s="397"/>
      <c r="M63" s="1353"/>
    </row>
    <row r="64" spans="2:13" ht="13.15" customHeight="1" x14ac:dyDescent="0.2">
      <c r="B64" s="321"/>
      <c r="C64" s="323"/>
      <c r="D64" s="1432"/>
      <c r="E64" s="1432"/>
      <c r="F64" s="323"/>
      <c r="G64" s="409">
        <v>0</v>
      </c>
      <c r="H64" s="409">
        <v>0</v>
      </c>
      <c r="I64" s="409">
        <v>0</v>
      </c>
      <c r="J64" s="409">
        <v>0</v>
      </c>
      <c r="K64" s="409">
        <v>0</v>
      </c>
      <c r="L64" s="409">
        <v>0</v>
      </c>
      <c r="M64" s="1353"/>
    </row>
    <row r="65" spans="2:13" ht="13.15" customHeight="1" x14ac:dyDescent="0.2">
      <c r="B65" s="321"/>
      <c r="C65" s="323"/>
      <c r="D65" s="1432"/>
      <c r="E65" s="1432"/>
      <c r="F65" s="323"/>
      <c r="G65" s="409">
        <v>0</v>
      </c>
      <c r="H65" s="409">
        <v>0</v>
      </c>
      <c r="I65" s="409">
        <v>0</v>
      </c>
      <c r="J65" s="409">
        <v>0</v>
      </c>
      <c r="K65" s="409">
        <v>0</v>
      </c>
      <c r="L65" s="409">
        <v>0</v>
      </c>
      <c r="M65" s="1353"/>
    </row>
    <row r="66" spans="2:13" ht="13.15" customHeight="1" x14ac:dyDescent="0.2">
      <c r="B66" s="321"/>
      <c r="C66" s="323"/>
      <c r="D66" s="1432"/>
      <c r="E66" s="1432"/>
      <c r="F66" s="323"/>
      <c r="G66" s="409">
        <v>0</v>
      </c>
      <c r="H66" s="409">
        <v>0</v>
      </c>
      <c r="I66" s="409">
        <v>0</v>
      </c>
      <c r="J66" s="409">
        <v>0</v>
      </c>
      <c r="K66" s="409">
        <v>0</v>
      </c>
      <c r="L66" s="409">
        <v>0</v>
      </c>
      <c r="M66" s="1353"/>
    </row>
    <row r="67" spans="2:13" ht="13.15" customHeight="1" x14ac:dyDescent="0.2">
      <c r="B67" s="321"/>
      <c r="C67" s="323"/>
      <c r="D67" s="1432"/>
      <c r="E67" s="1432"/>
      <c r="F67" s="323"/>
      <c r="G67" s="409">
        <v>0</v>
      </c>
      <c r="H67" s="409">
        <v>0</v>
      </c>
      <c r="I67" s="409">
        <v>0</v>
      </c>
      <c r="J67" s="409">
        <v>0</v>
      </c>
      <c r="K67" s="409">
        <v>0</v>
      </c>
      <c r="L67" s="409">
        <v>0</v>
      </c>
      <c r="M67" s="1353"/>
    </row>
    <row r="68" spans="2:13" ht="13.15" customHeight="1" x14ac:dyDescent="0.2">
      <c r="B68" s="321"/>
      <c r="C68" s="323"/>
      <c r="D68" s="1432"/>
      <c r="E68" s="1432"/>
      <c r="F68" s="323"/>
      <c r="G68" s="409">
        <v>0</v>
      </c>
      <c r="H68" s="409">
        <v>0</v>
      </c>
      <c r="I68" s="409">
        <v>0</v>
      </c>
      <c r="J68" s="409">
        <v>0</v>
      </c>
      <c r="K68" s="409">
        <v>0</v>
      </c>
      <c r="L68" s="409">
        <v>0</v>
      </c>
      <c r="M68" s="1353"/>
    </row>
    <row r="69" spans="2:13" ht="13.15" customHeight="1" x14ac:dyDescent="0.2">
      <c r="B69" s="321"/>
      <c r="C69" s="323"/>
      <c r="D69" s="323"/>
      <c r="E69" s="323"/>
      <c r="F69" s="323"/>
      <c r="G69" s="323"/>
      <c r="H69" s="323"/>
      <c r="I69" s="323"/>
      <c r="J69" s="323"/>
      <c r="K69" s="323"/>
      <c r="L69" s="323"/>
      <c r="M69" s="1353"/>
    </row>
    <row r="70" spans="2:13" ht="13.15" customHeight="1" x14ac:dyDescent="0.2">
      <c r="B70" s="321"/>
      <c r="C70" s="323"/>
      <c r="D70" s="536" t="s">
        <v>149</v>
      </c>
      <c r="E70" s="323"/>
      <c r="F70" s="323"/>
      <c r="G70" s="559">
        <f t="shared" ref="G70:K70" si="18">SUM(G64:G68)</f>
        <v>0</v>
      </c>
      <c r="H70" s="559">
        <f t="shared" si="18"/>
        <v>0</v>
      </c>
      <c r="I70" s="559">
        <f t="shared" si="18"/>
        <v>0</v>
      </c>
      <c r="J70" s="559">
        <f t="shared" si="18"/>
        <v>0</v>
      </c>
      <c r="K70" s="559">
        <f t="shared" si="18"/>
        <v>0</v>
      </c>
      <c r="L70" s="559">
        <f t="shared" ref="L70" si="19">SUM(L64:L68)</f>
        <v>0</v>
      </c>
      <c r="M70" s="1353"/>
    </row>
    <row r="71" spans="2:13" ht="13.15" customHeight="1" x14ac:dyDescent="0.2">
      <c r="B71" s="321"/>
      <c r="C71" s="323"/>
      <c r="D71" s="323"/>
      <c r="E71" s="323"/>
      <c r="F71" s="323"/>
      <c r="G71" s="397"/>
      <c r="H71" s="397"/>
      <c r="I71" s="397"/>
      <c r="J71" s="397"/>
      <c r="K71" s="397"/>
      <c r="L71" s="397"/>
      <c r="M71" s="1353"/>
    </row>
    <row r="72" spans="2:13" ht="13.15" customHeight="1" x14ac:dyDescent="0.2">
      <c r="B72" s="321"/>
      <c r="C72" s="349"/>
      <c r="D72" s="349"/>
      <c r="E72" s="349"/>
      <c r="F72" s="349"/>
      <c r="G72" s="400"/>
      <c r="H72" s="400"/>
      <c r="I72" s="400"/>
      <c r="J72" s="400"/>
      <c r="K72" s="400"/>
      <c r="L72" s="400"/>
      <c r="M72" s="1355"/>
    </row>
    <row r="73" spans="2:13" ht="13.15" customHeight="1" x14ac:dyDescent="0.2">
      <c r="B73" s="321"/>
      <c r="C73" s="323"/>
      <c r="D73" s="323"/>
      <c r="E73" s="323"/>
      <c r="F73" s="323"/>
      <c r="G73" s="397"/>
      <c r="H73" s="397"/>
      <c r="I73" s="397"/>
      <c r="J73" s="397"/>
      <c r="K73" s="397"/>
      <c r="L73" s="397"/>
      <c r="M73" s="1353"/>
    </row>
    <row r="74" spans="2:13" ht="13.15" customHeight="1" x14ac:dyDescent="0.2">
      <c r="B74" s="321"/>
      <c r="C74" s="323"/>
      <c r="D74" s="557" t="s">
        <v>301</v>
      </c>
      <c r="E74" s="323"/>
      <c r="F74" s="323"/>
      <c r="G74" s="397"/>
      <c r="H74" s="397"/>
      <c r="I74" s="397"/>
      <c r="J74" s="397"/>
      <c r="K74" s="397"/>
      <c r="L74" s="397"/>
      <c r="M74" s="1353"/>
    </row>
    <row r="75" spans="2:13" ht="13.15" customHeight="1" x14ac:dyDescent="0.2">
      <c r="B75" s="321"/>
      <c r="C75" s="323"/>
      <c r="D75" s="323"/>
      <c r="E75" s="323"/>
      <c r="F75" s="323"/>
      <c r="G75" s="397"/>
      <c r="H75" s="397"/>
      <c r="I75" s="397"/>
      <c r="J75" s="397"/>
      <c r="K75" s="397"/>
      <c r="L75" s="397"/>
      <c r="M75" s="1353"/>
    </row>
    <row r="76" spans="2:13" ht="13.15" customHeight="1" x14ac:dyDescent="0.2">
      <c r="B76" s="321"/>
      <c r="C76" s="323"/>
      <c r="D76" s="323" t="s">
        <v>368</v>
      </c>
      <c r="E76" s="323"/>
      <c r="F76" s="323"/>
      <c r="G76" s="409">
        <v>0</v>
      </c>
      <c r="H76" s="409">
        <v>0</v>
      </c>
      <c r="I76" s="409">
        <v>0</v>
      </c>
      <c r="J76" s="409">
        <v>0</v>
      </c>
      <c r="K76" s="409">
        <v>0</v>
      </c>
      <c r="L76" s="409">
        <v>0</v>
      </c>
      <c r="M76" s="1353"/>
    </row>
    <row r="77" spans="2:13" ht="13.15" customHeight="1" x14ac:dyDescent="0.2">
      <c r="B77" s="321"/>
      <c r="C77" s="323"/>
      <c r="D77" s="323" t="s">
        <v>375</v>
      </c>
      <c r="E77" s="323"/>
      <c r="F77" s="323"/>
      <c r="G77" s="409">
        <v>0</v>
      </c>
      <c r="H77" s="409">
        <v>0</v>
      </c>
      <c r="I77" s="409">
        <v>0</v>
      </c>
      <c r="J77" s="409">
        <v>0</v>
      </c>
      <c r="K77" s="409">
        <v>0</v>
      </c>
      <c r="L77" s="409">
        <v>0</v>
      </c>
      <c r="M77" s="1353"/>
    </row>
    <row r="78" spans="2:13" ht="13.15" customHeight="1" x14ac:dyDescent="0.2">
      <c r="B78" s="321"/>
      <c r="C78" s="323"/>
      <c r="D78" s="323" t="s">
        <v>325</v>
      </c>
      <c r="E78" s="323"/>
      <c r="F78" s="323"/>
      <c r="G78" s="409">
        <v>0</v>
      </c>
      <c r="H78" s="409">
        <v>0</v>
      </c>
      <c r="I78" s="409">
        <v>0</v>
      </c>
      <c r="J78" s="409">
        <v>0</v>
      </c>
      <c r="K78" s="409">
        <v>0</v>
      </c>
      <c r="L78" s="409">
        <v>0</v>
      </c>
      <c r="M78" s="1353"/>
    </row>
    <row r="79" spans="2:13" ht="13.15" customHeight="1" x14ac:dyDescent="0.2">
      <c r="B79" s="321"/>
      <c r="C79" s="323"/>
      <c r="D79" s="1432"/>
      <c r="E79" s="1432"/>
      <c r="F79" s="323"/>
      <c r="G79" s="409">
        <v>0</v>
      </c>
      <c r="H79" s="409">
        <v>0</v>
      </c>
      <c r="I79" s="409">
        <v>0</v>
      </c>
      <c r="J79" s="409">
        <v>0</v>
      </c>
      <c r="K79" s="409">
        <v>0</v>
      </c>
      <c r="L79" s="409">
        <v>0</v>
      </c>
      <c r="M79" s="1353"/>
    </row>
    <row r="80" spans="2:13" ht="13.15" customHeight="1" x14ac:dyDescent="0.2">
      <c r="B80" s="321"/>
      <c r="C80" s="323"/>
      <c r="D80" s="1432"/>
      <c r="E80" s="1432"/>
      <c r="F80" s="323"/>
      <c r="G80" s="409">
        <v>0</v>
      </c>
      <c r="H80" s="409">
        <v>0</v>
      </c>
      <c r="I80" s="409">
        <v>0</v>
      </c>
      <c r="J80" s="409">
        <v>0</v>
      </c>
      <c r="K80" s="409">
        <v>0</v>
      </c>
      <c r="L80" s="409">
        <v>0</v>
      </c>
      <c r="M80" s="1353"/>
    </row>
    <row r="81" spans="2:13" ht="13.15" customHeight="1" x14ac:dyDescent="0.2">
      <c r="B81" s="321"/>
      <c r="C81" s="323"/>
      <c r="D81" s="1432"/>
      <c r="E81" s="1432"/>
      <c r="F81" s="323"/>
      <c r="G81" s="409">
        <v>0</v>
      </c>
      <c r="H81" s="409">
        <v>0</v>
      </c>
      <c r="I81" s="409">
        <v>0</v>
      </c>
      <c r="J81" s="409">
        <v>0</v>
      </c>
      <c r="K81" s="409">
        <v>0</v>
      </c>
      <c r="L81" s="409">
        <v>0</v>
      </c>
      <c r="M81" s="1353"/>
    </row>
    <row r="82" spans="2:13" ht="13.15" customHeight="1" x14ac:dyDescent="0.2">
      <c r="B82" s="321"/>
      <c r="C82" s="323"/>
      <c r="D82" s="323"/>
      <c r="E82" s="323"/>
      <c r="F82" s="323"/>
      <c r="G82" s="323"/>
      <c r="H82" s="323"/>
      <c r="I82" s="323"/>
      <c r="J82" s="323"/>
      <c r="K82" s="323"/>
      <c r="L82" s="323"/>
      <c r="M82" s="1353"/>
    </row>
    <row r="83" spans="2:13" ht="13.15" customHeight="1" x14ac:dyDescent="0.2">
      <c r="B83" s="321"/>
      <c r="C83" s="323"/>
      <c r="D83" s="536" t="s">
        <v>149</v>
      </c>
      <c r="E83" s="323"/>
      <c r="F83" s="323"/>
      <c r="G83" s="559">
        <f t="shared" ref="G83:K83" si="20">SUM(G76:G81)</f>
        <v>0</v>
      </c>
      <c r="H83" s="559">
        <f t="shared" si="20"/>
        <v>0</v>
      </c>
      <c r="I83" s="559">
        <f t="shared" si="20"/>
        <v>0</v>
      </c>
      <c r="J83" s="559">
        <f t="shared" si="20"/>
        <v>0</v>
      </c>
      <c r="K83" s="559">
        <f t="shared" si="20"/>
        <v>0</v>
      </c>
      <c r="L83" s="559">
        <f t="shared" ref="L83" si="21">SUM(L76:L81)</f>
        <v>0</v>
      </c>
      <c r="M83" s="1353"/>
    </row>
    <row r="84" spans="2:13" ht="13.15" customHeight="1" x14ac:dyDescent="0.2">
      <c r="B84" s="321"/>
      <c r="C84" s="323"/>
      <c r="D84" s="323"/>
      <c r="E84" s="323"/>
      <c r="F84" s="323"/>
      <c r="G84" s="397"/>
      <c r="H84" s="397"/>
      <c r="I84" s="397"/>
      <c r="J84" s="397"/>
      <c r="K84" s="397"/>
      <c r="L84" s="397"/>
      <c r="M84" s="1353"/>
    </row>
    <row r="85" spans="2:13" ht="13.15" customHeight="1" x14ac:dyDescent="0.2">
      <c r="B85" s="321"/>
      <c r="C85" s="349"/>
      <c r="D85" s="349"/>
      <c r="E85" s="349"/>
      <c r="F85" s="349"/>
      <c r="G85" s="400"/>
      <c r="H85" s="400"/>
      <c r="I85" s="400"/>
      <c r="J85" s="400"/>
      <c r="K85" s="400"/>
      <c r="L85" s="400"/>
      <c r="M85" s="1355"/>
    </row>
    <row r="86" spans="2:13" ht="13.15" customHeight="1" x14ac:dyDescent="0.2">
      <c r="B86" s="321"/>
      <c r="C86" s="322"/>
      <c r="D86" s="322"/>
      <c r="E86" s="322"/>
      <c r="F86" s="322"/>
      <c r="G86" s="401"/>
      <c r="H86" s="401"/>
      <c r="I86" s="401"/>
      <c r="J86" s="402"/>
      <c r="K86" s="402"/>
      <c r="L86" s="402"/>
      <c r="M86" s="1353"/>
    </row>
    <row r="87" spans="2:13" ht="13.15" customHeight="1" x14ac:dyDescent="0.2">
      <c r="B87" s="321"/>
      <c r="C87" s="322"/>
      <c r="D87" s="574" t="s">
        <v>430</v>
      </c>
      <c r="E87" s="322"/>
      <c r="F87" s="322"/>
      <c r="G87" s="559">
        <f t="shared" ref="G87:K87" si="22">G58+G70+G83</f>
        <v>298660.28000000003</v>
      </c>
      <c r="H87" s="559">
        <f t="shared" si="22"/>
        <v>301943.63</v>
      </c>
      <c r="I87" s="559">
        <f t="shared" si="22"/>
        <v>303936.52999999997</v>
      </c>
      <c r="J87" s="559">
        <f t="shared" si="22"/>
        <v>305929.43</v>
      </c>
      <c r="K87" s="559">
        <f t="shared" si="22"/>
        <v>307922.32999999996</v>
      </c>
      <c r="L87" s="559">
        <f t="shared" ref="L87" si="23">L58+L70+L83</f>
        <v>309915.23</v>
      </c>
      <c r="M87" s="1353"/>
    </row>
    <row r="88" spans="2:13" ht="13.15" customHeight="1" x14ac:dyDescent="0.2">
      <c r="B88" s="321"/>
      <c r="C88" s="322"/>
      <c r="D88" s="322"/>
      <c r="E88" s="322"/>
      <c r="F88" s="322"/>
      <c r="G88" s="402"/>
      <c r="H88" s="402"/>
      <c r="I88" s="402"/>
      <c r="J88" s="402"/>
      <c r="K88" s="402"/>
      <c r="L88" s="402"/>
      <c r="M88" s="1353"/>
    </row>
    <row r="89" spans="2:13" ht="13.15" customHeight="1" x14ac:dyDescent="0.2">
      <c r="B89" s="321"/>
      <c r="C89" s="349"/>
      <c r="D89" s="349"/>
      <c r="E89" s="349"/>
      <c r="F89" s="349"/>
      <c r="G89" s="400"/>
      <c r="H89" s="400"/>
      <c r="I89" s="400"/>
      <c r="J89" s="400"/>
      <c r="K89" s="400"/>
      <c r="L89" s="400"/>
      <c r="M89" s="391"/>
    </row>
    <row r="90" spans="2:13" ht="13.15" customHeight="1" x14ac:dyDescent="0.2">
      <c r="B90" s="332"/>
      <c r="C90" s="357"/>
      <c r="D90" s="357"/>
      <c r="E90" s="357"/>
      <c r="F90" s="357"/>
      <c r="G90" s="404"/>
      <c r="H90" s="404"/>
      <c r="I90" s="404"/>
      <c r="J90" s="404"/>
      <c r="K90" s="404"/>
      <c r="L90" s="404"/>
      <c r="M90" s="394"/>
    </row>
    <row r="91" spans="2:13" ht="13.15" customHeight="1" x14ac:dyDescent="0.2">
      <c r="B91" s="387"/>
      <c r="C91" s="388"/>
      <c r="D91" s="388"/>
      <c r="E91" s="388"/>
      <c r="F91" s="388"/>
      <c r="G91" s="388"/>
      <c r="H91" s="405"/>
      <c r="I91" s="405"/>
      <c r="J91" s="405"/>
      <c r="K91" s="405"/>
      <c r="L91" s="405"/>
      <c r="M91" s="390"/>
    </row>
    <row r="92" spans="2:13" ht="13.15" customHeight="1" x14ac:dyDescent="0.2">
      <c r="B92" s="321"/>
      <c r="C92" s="349"/>
      <c r="D92" s="349"/>
      <c r="E92" s="349"/>
      <c r="F92" s="349"/>
      <c r="G92" s="349"/>
      <c r="H92" s="400"/>
      <c r="I92" s="400"/>
      <c r="J92" s="400"/>
      <c r="K92" s="400"/>
      <c r="L92" s="400"/>
      <c r="M92" s="391"/>
    </row>
    <row r="93" spans="2:13" ht="13.15" customHeight="1" x14ac:dyDescent="0.2">
      <c r="B93" s="321"/>
      <c r="C93" s="349"/>
      <c r="D93" s="349"/>
      <c r="E93" s="533" t="s">
        <v>53</v>
      </c>
      <c r="F93" s="406"/>
      <c r="G93" s="551">
        <f>+tab!D4</f>
        <v>2018</v>
      </c>
      <c r="H93" s="551">
        <f>+tab!E4</f>
        <v>2019</v>
      </c>
      <c r="I93" s="551">
        <f>+tab!F4</f>
        <v>2020</v>
      </c>
      <c r="J93" s="551">
        <f>+tab!G4</f>
        <v>2021</v>
      </c>
      <c r="K93" s="551">
        <f>+tab!H4</f>
        <v>2022</v>
      </c>
      <c r="L93" s="551">
        <f>+tab!I4</f>
        <v>2023</v>
      </c>
      <c r="M93" s="391"/>
    </row>
    <row r="94" spans="2:13" ht="13.15" customHeight="1" x14ac:dyDescent="0.2">
      <c r="B94" s="321"/>
      <c r="C94" s="349"/>
      <c r="D94" s="349"/>
      <c r="E94" s="576" t="s">
        <v>52</v>
      </c>
      <c r="F94" s="406"/>
      <c r="G94" s="549">
        <f>tab!D3</f>
        <v>43009</v>
      </c>
      <c r="H94" s="549">
        <f>tab!E3</f>
        <v>43374</v>
      </c>
      <c r="I94" s="549">
        <f>tab!F3</f>
        <v>43739</v>
      </c>
      <c r="J94" s="549">
        <f>tab!G3</f>
        <v>44105</v>
      </c>
      <c r="K94" s="549">
        <f>tab!H3</f>
        <v>44470</v>
      </c>
      <c r="L94" s="549">
        <f>tab!I3</f>
        <v>44835</v>
      </c>
      <c r="M94" s="391"/>
    </row>
    <row r="95" spans="2:13" ht="13.15" customHeight="1" x14ac:dyDescent="0.2">
      <c r="B95" s="321"/>
      <c r="C95" s="349"/>
      <c r="D95" s="349"/>
      <c r="E95" s="1197" t="s">
        <v>429</v>
      </c>
      <c r="F95" s="551"/>
      <c r="G95" s="549">
        <f t="shared" ref="G95:K95" si="24">+G10</f>
        <v>43132</v>
      </c>
      <c r="H95" s="549">
        <f t="shared" si="24"/>
        <v>43497</v>
      </c>
      <c r="I95" s="549">
        <f t="shared" si="24"/>
        <v>43862</v>
      </c>
      <c r="J95" s="549">
        <f t="shared" si="24"/>
        <v>44228</v>
      </c>
      <c r="K95" s="549">
        <f t="shared" si="24"/>
        <v>44593</v>
      </c>
      <c r="L95" s="549">
        <f t="shared" ref="L95" si="25">+L10</f>
        <v>44958</v>
      </c>
      <c r="M95" s="391"/>
    </row>
    <row r="96" spans="2:13" ht="13.15" customHeight="1" x14ac:dyDescent="0.2">
      <c r="B96" s="321"/>
      <c r="C96" s="349"/>
      <c r="D96" s="349"/>
      <c r="E96" s="349"/>
      <c r="F96" s="349"/>
      <c r="G96" s="349"/>
      <c r="H96" s="400"/>
      <c r="I96" s="400"/>
      <c r="J96" s="400"/>
      <c r="K96" s="400"/>
      <c r="L96" s="400"/>
      <c r="M96" s="391"/>
    </row>
    <row r="97" spans="2:13" ht="13.15" customHeight="1" x14ac:dyDescent="0.2">
      <c r="B97" s="321"/>
      <c r="C97" s="323"/>
      <c r="D97" s="323"/>
      <c r="E97" s="323"/>
      <c r="F97" s="323"/>
      <c r="G97" s="323"/>
      <c r="H97" s="397"/>
      <c r="I97" s="397"/>
      <c r="J97" s="397"/>
      <c r="K97" s="397"/>
      <c r="L97" s="397"/>
      <c r="M97" s="1353"/>
    </row>
    <row r="98" spans="2:13" ht="13.15" customHeight="1" x14ac:dyDescent="0.2">
      <c r="B98" s="321"/>
      <c r="C98" s="323"/>
      <c r="D98" s="557" t="s">
        <v>297</v>
      </c>
      <c r="E98" s="323"/>
      <c r="F98" s="323"/>
      <c r="G98" s="323"/>
      <c r="H98" s="397"/>
      <c r="I98" s="397"/>
      <c r="J98" s="397"/>
      <c r="K98" s="397"/>
      <c r="L98" s="397"/>
      <c r="M98" s="1353"/>
    </row>
    <row r="99" spans="2:13" ht="13.15" customHeight="1" x14ac:dyDescent="0.2">
      <c r="B99" s="321"/>
      <c r="C99" s="323"/>
      <c r="D99" s="323"/>
      <c r="E99" s="323"/>
      <c r="F99" s="323"/>
      <c r="G99" s="323"/>
      <c r="H99" s="397"/>
      <c r="I99" s="397"/>
      <c r="J99" s="397"/>
      <c r="K99" s="397"/>
      <c r="L99" s="397"/>
      <c r="M99" s="1353"/>
    </row>
    <row r="100" spans="2:13" ht="13.15" customHeight="1" x14ac:dyDescent="0.2">
      <c r="B100" s="321"/>
      <c r="C100" s="323"/>
      <c r="D100" s="573" t="s">
        <v>563</v>
      </c>
      <c r="E100" s="323"/>
      <c r="F100" s="323"/>
      <c r="G100" s="323"/>
      <c r="H100" s="323"/>
      <c r="I100" s="323"/>
      <c r="J100" s="323"/>
      <c r="K100" s="323"/>
      <c r="L100" s="323"/>
      <c r="M100" s="1353"/>
    </row>
    <row r="101" spans="2:13" ht="13.15" customHeight="1" x14ac:dyDescent="0.2">
      <c r="B101" s="321"/>
      <c r="C101" s="323"/>
      <c r="D101" s="339" t="s">
        <v>11</v>
      </c>
      <c r="E101" s="323"/>
      <c r="F101" s="323"/>
      <c r="G101" s="558">
        <f>geg!G26*tab!$C106+geg!G31*tab!$C107+geg!G36*tab!$C108</f>
        <v>7536.51</v>
      </c>
      <c r="H101" s="558">
        <f>geg!H26*tab!$C119+geg!H31*tab!$C120+geg!H36*tab!$C121</f>
        <v>7664.49</v>
      </c>
      <c r="I101" s="558">
        <f>geg!I26*tab!$C132+geg!I31*tab!$C133+geg!I36*tab!$C134</f>
        <v>7787.13</v>
      </c>
      <c r="J101" s="558">
        <f>geg!J26*tab!$C132+geg!J31*tab!$C133+geg!J36*tab!$C134</f>
        <v>7787.13</v>
      </c>
      <c r="K101" s="558">
        <f>geg!K26*tab!$C132+geg!K31*tab!$C133+geg!K36*tab!$C134</f>
        <v>7787.13</v>
      </c>
      <c r="L101" s="558">
        <f>geg!L26*tab!$C132+geg!L31*tab!$C133+geg!L36*tab!$C134</f>
        <v>7787.13</v>
      </c>
      <c r="M101" s="1353"/>
    </row>
    <row r="102" spans="2:13" ht="13.15" customHeight="1" x14ac:dyDescent="0.2">
      <c r="B102" s="321"/>
      <c r="C102" s="323"/>
      <c r="D102" s="339" t="s">
        <v>5</v>
      </c>
      <c r="E102" s="323"/>
      <c r="F102" s="323"/>
      <c r="G102" s="558">
        <f>IF(geg!G40=0,0,VLOOKUP(geg!$G12,tab!$B$100:$F$104,2,FALSE))</f>
        <v>20597.36</v>
      </c>
      <c r="H102" s="558">
        <f>IF(geg!H40=0,0,VLOOKUP(geg!$G12,tab!$B$113:$F$117,2,FALSE))</f>
        <v>20906.32</v>
      </c>
      <c r="I102" s="558">
        <f>IF(geg!I40=0,0,VLOOKUP(geg!$G12,tab!$B126:$F130,2,FALSE))</f>
        <v>21240.82</v>
      </c>
      <c r="J102" s="558">
        <f>IF(geg!J40=0,0,VLOOKUP(geg!$G12,tab!$B126:$F130,2,FALSE))</f>
        <v>21240.82</v>
      </c>
      <c r="K102" s="558">
        <f>IF(geg!K40=0,0,VLOOKUP(geg!$G12,tab!$B126:$F130,2,FALSE))</f>
        <v>21240.82</v>
      </c>
      <c r="L102" s="558">
        <f>IF(geg!L40=0,0,VLOOKUP(geg!$G12,tab!$B126:$F130,2,FALSE))</f>
        <v>21240.82</v>
      </c>
      <c r="M102" s="1353"/>
    </row>
    <row r="103" spans="2:13" ht="13.15" customHeight="1" x14ac:dyDescent="0.2">
      <c r="B103" s="321"/>
      <c r="C103" s="323"/>
      <c r="D103" s="339" t="s">
        <v>12</v>
      </c>
      <c r="E103" s="323"/>
      <c r="F103" s="323"/>
      <c r="G103" s="558">
        <f>IF(geg!G38=0,0,VLOOKUP(geg!$G12,tab!$B$100:$E$104,3,FALSE)+IF(geg!$G13="ja",tab!$D105))</f>
        <v>10648.65</v>
      </c>
      <c r="H103" s="558">
        <f>IF(geg!H38=0,0,VLOOKUP(geg!$G12,tab!$B$113:$E$117,3,FALSE)+IF(geg!$G13="ja",tab!$D118))</f>
        <v>10808.38</v>
      </c>
      <c r="I103" s="558">
        <f>IF(geg!I38=0,0,VLOOKUP(geg!$G12,tab!$B$126:$F$130,3,FALSE)+IF(geg!$G13="ja",tab!$D131))</f>
        <v>10981.31</v>
      </c>
      <c r="J103" s="558">
        <f>IF(geg!J38=0,0,VLOOKUP(geg!$G12,tab!$B$126:$F$130,3,FALSE)+IF(geg!$G13="ja",tab!$D131))</f>
        <v>10981.31</v>
      </c>
      <c r="K103" s="558">
        <f>IF(geg!K38=0,0,VLOOKUP(geg!$G12,tab!$B$126:$F$130,3,FALSE)+IF(geg!$G13="ja",tab!$D131))</f>
        <v>10981.31</v>
      </c>
      <c r="L103" s="558">
        <f>IF(geg!L38=0,0,VLOOKUP(geg!$G12,tab!$B$126:$F$130,3,FALSE)+IF(geg!$G13="ja",tab!$D131))</f>
        <v>10981.31</v>
      </c>
      <c r="M103" s="1353"/>
    </row>
    <row r="104" spans="2:13" ht="13.15" customHeight="1" x14ac:dyDescent="0.2">
      <c r="B104" s="321"/>
      <c r="C104" s="323"/>
      <c r="D104" s="339" t="s">
        <v>13</v>
      </c>
      <c r="E104" s="323"/>
      <c r="F104" s="323"/>
      <c r="G104" s="558">
        <f>IF(geg!G39=0,0,VLOOKUP(geg!$G12,tab!$B$100:$E$104,4,FALSE))</f>
        <v>13362.16</v>
      </c>
      <c r="H104" s="558">
        <f>IF(geg!H39=0,0,VLOOKUP(geg!$G12,tab!$B$113:$E$117,4,FALSE))</f>
        <v>13562.59</v>
      </c>
      <c r="I104" s="558">
        <f>IF(geg!I39=0,0,VLOOKUP(geg!$G12,tab!$B$126:$F$130,4,FALSE))</f>
        <v>13779.59</v>
      </c>
      <c r="J104" s="558">
        <f>IF(geg!J39=0,0,VLOOKUP(geg!$G12,tab!$B$126:$F$130,4,FALSE))</f>
        <v>13779.59</v>
      </c>
      <c r="K104" s="558">
        <f>IF(geg!K39=0,0,VLOOKUP(geg!$G12,tab!$B$126:$F$130,4,FALSE))</f>
        <v>13779.59</v>
      </c>
      <c r="L104" s="558">
        <f>IF(geg!L39=0,0,VLOOKUP(geg!$G12,tab!$B$126:$F$130,4,FALSE))</f>
        <v>13779.59</v>
      </c>
      <c r="M104" s="1353"/>
    </row>
    <row r="105" spans="2:13" ht="13.15" customHeight="1" x14ac:dyDescent="0.2">
      <c r="B105" s="321"/>
      <c r="C105" s="323"/>
      <c r="D105" s="323"/>
      <c r="E105" s="323"/>
      <c r="F105" s="323"/>
      <c r="G105" s="559">
        <f t="shared" ref="G105" si="26">SUM(G101:G104)</f>
        <v>52144.680000000008</v>
      </c>
      <c r="H105" s="559">
        <f t="shared" ref="H105:K105" si="27">SUM(H101:H104)</f>
        <v>52941.78</v>
      </c>
      <c r="I105" s="559">
        <f t="shared" si="27"/>
        <v>53788.850000000006</v>
      </c>
      <c r="J105" s="559">
        <f t="shared" si="27"/>
        <v>53788.850000000006</v>
      </c>
      <c r="K105" s="559">
        <f t="shared" si="27"/>
        <v>53788.850000000006</v>
      </c>
      <c r="L105" s="559">
        <f t="shared" ref="L105" si="28">SUM(L101:L104)</f>
        <v>53788.850000000006</v>
      </c>
      <c r="M105" s="1353"/>
    </row>
    <row r="106" spans="2:13" ht="13.15" customHeight="1" x14ac:dyDescent="0.2">
      <c r="B106" s="321"/>
      <c r="C106" s="323"/>
      <c r="D106" s="572" t="s">
        <v>564</v>
      </c>
      <c r="E106" s="323"/>
      <c r="F106" s="323"/>
      <c r="G106" s="397"/>
      <c r="H106" s="397"/>
      <c r="I106" s="397"/>
      <c r="J106" s="397"/>
      <c r="K106" s="397"/>
      <c r="L106" s="397"/>
      <c r="M106" s="1353"/>
    </row>
    <row r="107" spans="2:13" ht="13.15" customHeight="1" x14ac:dyDescent="0.2">
      <c r="B107" s="321"/>
      <c r="C107" s="323"/>
      <c r="D107" s="339" t="s">
        <v>7</v>
      </c>
      <c r="E107" s="339"/>
      <c r="F107" s="339"/>
      <c r="G107" s="558">
        <f>geg!G23*tab!$G106+geg!G24*tab!$H106+geg!G25*tab!$I106</f>
        <v>3621.71</v>
      </c>
      <c r="H107" s="558">
        <f>geg!H23*tab!$G119+geg!H24*tab!$H119+geg!H25*tab!$I119</f>
        <v>3676.0299999999997</v>
      </c>
      <c r="I107" s="558">
        <f>geg!I23*tab!$G132+geg!I24*tab!$H132+geg!I25*tab!$I132</f>
        <v>3734.8500000000004</v>
      </c>
      <c r="J107" s="558">
        <f>geg!J23*tab!$G132+geg!J24*tab!$H132+geg!J25*tab!$I132</f>
        <v>3734.8500000000004</v>
      </c>
      <c r="K107" s="558">
        <f>geg!K23*tab!$G132+geg!K24*tab!$H132+geg!K25*tab!$I132</f>
        <v>3734.8500000000004</v>
      </c>
      <c r="L107" s="558">
        <f>geg!L23*tab!$G132+geg!L24*tab!$H132+geg!L25*tab!$I132</f>
        <v>3734.8500000000004</v>
      </c>
      <c r="M107" s="1353"/>
    </row>
    <row r="108" spans="2:13" ht="13.15" customHeight="1" x14ac:dyDescent="0.2">
      <c r="B108" s="321"/>
      <c r="C108" s="323"/>
      <c r="D108" s="339" t="s">
        <v>8</v>
      </c>
      <c r="E108" s="339"/>
      <c r="F108" s="339"/>
      <c r="G108" s="558">
        <f>geg!G28*tab!$G107+geg!G29*tab!$H107+geg!G30*tab!$I107</f>
        <v>3782.29</v>
      </c>
      <c r="H108" s="558">
        <f>geg!H28*tab!$G120+geg!H29*tab!$H120+geg!H30*tab!$I120</f>
        <v>3839.02</v>
      </c>
      <c r="I108" s="558">
        <f>geg!I28*tab!$G133+geg!I29*tab!$H133+geg!I30*tab!$I133</f>
        <v>3900.4400000000005</v>
      </c>
      <c r="J108" s="558">
        <f>geg!J28*tab!$G133+geg!J29*tab!$H133+geg!J30*tab!$I133</f>
        <v>3900.4400000000005</v>
      </c>
      <c r="K108" s="558">
        <f>geg!K28*tab!$G133+geg!K29*tab!$H133+geg!K30*tab!$I133</f>
        <v>3900.4400000000005</v>
      </c>
      <c r="L108" s="558">
        <f>geg!L28*tab!$G133+geg!L29*tab!$H133+geg!L30*tab!$I133</f>
        <v>3900.4400000000005</v>
      </c>
      <c r="M108" s="1353"/>
    </row>
    <row r="109" spans="2:13" ht="13.15" customHeight="1" x14ac:dyDescent="0.2">
      <c r="B109" s="321"/>
      <c r="C109" s="323"/>
      <c r="D109" s="339" t="s">
        <v>9</v>
      </c>
      <c r="E109" s="339"/>
      <c r="F109" s="339"/>
      <c r="G109" s="558">
        <f>geg!G33*tab!$G108+geg!G34*tab!$H108+geg!G35*tab!$I108</f>
        <v>2737.0200000000004</v>
      </c>
      <c r="H109" s="558">
        <f>geg!H33*tab!$G121+geg!H34*tab!$H121+geg!H35*tab!$I121</f>
        <v>2778.08</v>
      </c>
      <c r="I109" s="558">
        <f>geg!I33*tab!$G134+geg!I34*tab!$H134+geg!I35*tab!$I134</f>
        <v>2822.5299999999997</v>
      </c>
      <c r="J109" s="558">
        <f>geg!J33*tab!$G134+geg!J34*tab!$H134+geg!J35*tab!$I134</f>
        <v>2822.5299999999997</v>
      </c>
      <c r="K109" s="558">
        <f>geg!K33*tab!$G134+geg!K34*tab!$H134+geg!K35*tab!$I134</f>
        <v>2822.5299999999997</v>
      </c>
      <c r="L109" s="558">
        <f>geg!L33*tab!$G134+geg!L34*tab!$H134+geg!L35*tab!$I134</f>
        <v>2822.5299999999997</v>
      </c>
      <c r="M109" s="1353"/>
    </row>
    <row r="110" spans="2:13" ht="13.15" customHeight="1" x14ac:dyDescent="0.2">
      <c r="B110" s="321"/>
      <c r="C110" s="323"/>
      <c r="D110" s="323"/>
      <c r="E110" s="323"/>
      <c r="F110" s="323"/>
      <c r="G110" s="559">
        <f t="shared" ref="G110" si="29">SUM(G107:G109)</f>
        <v>10141.02</v>
      </c>
      <c r="H110" s="559">
        <f t="shared" ref="H110:K110" si="30">SUM(H107:H109)</f>
        <v>10293.129999999999</v>
      </c>
      <c r="I110" s="559">
        <f t="shared" si="30"/>
        <v>10457.82</v>
      </c>
      <c r="J110" s="559">
        <f t="shared" si="30"/>
        <v>10457.82</v>
      </c>
      <c r="K110" s="559">
        <f t="shared" si="30"/>
        <v>10457.82</v>
      </c>
      <c r="L110" s="559">
        <f t="shared" ref="L110" si="31">SUM(L107:L109)</f>
        <v>10457.82</v>
      </c>
      <c r="M110" s="1353"/>
    </row>
    <row r="111" spans="2:13" ht="13.15" customHeight="1" x14ac:dyDescent="0.2">
      <c r="B111" s="321"/>
      <c r="C111" s="323"/>
      <c r="D111" s="572" t="s">
        <v>14</v>
      </c>
      <c r="E111" s="323"/>
      <c r="F111" s="323"/>
      <c r="G111" s="397"/>
      <c r="H111" s="397"/>
      <c r="I111" s="397"/>
      <c r="J111" s="397"/>
      <c r="K111" s="397"/>
      <c r="L111" s="397"/>
      <c r="M111" s="1353"/>
    </row>
    <row r="112" spans="2:13" ht="13.15" customHeight="1" x14ac:dyDescent="0.2">
      <c r="B112" s="321"/>
      <c r="C112" s="323"/>
      <c r="D112" s="497" t="s">
        <v>15</v>
      </c>
      <c r="E112" s="395" t="s">
        <v>93</v>
      </c>
      <c r="F112" s="323"/>
      <c r="G112" s="397"/>
      <c r="H112" s="397"/>
      <c r="I112" s="397"/>
      <c r="J112" s="397"/>
      <c r="K112" s="397"/>
      <c r="L112" s="397"/>
      <c r="M112" s="1353"/>
    </row>
    <row r="113" spans="2:13" ht="13.15" customHeight="1" x14ac:dyDescent="0.2">
      <c r="B113" s="321"/>
      <c r="C113" s="323"/>
      <c r="D113" s="323" t="s">
        <v>104</v>
      </c>
      <c r="E113" s="395" t="s">
        <v>47</v>
      </c>
      <c r="F113" s="323"/>
      <c r="G113" s="558">
        <f>IF($E112="ja",IF(geg!G40=0,0,VLOOKUP($E113,baden2018,5,FALSE)),0)</f>
        <v>21595.14</v>
      </c>
      <c r="H113" s="558">
        <f>IF($E112="ja",IF(geg!H40=0,0,VLOOKUP($E113,baden2019,5,FALSE)),0)</f>
        <v>21919.07</v>
      </c>
      <c r="I113" s="558">
        <f>IF($E112="ja",IF(geg!I40=0,0,VLOOKUP($E113,baden2020,5,FALSE)),0)</f>
        <v>22269.78</v>
      </c>
      <c r="J113" s="558">
        <f>IF($E112="ja",IF(geg!J40=0,0,VLOOKUP($E113,baden2020,5,FALSE)),0)</f>
        <v>22269.78</v>
      </c>
      <c r="K113" s="558">
        <f>IF($E112="ja",IF(geg!K40=0,0,VLOOKUP($E113,baden2020,5,FALSE)),0)</f>
        <v>22269.78</v>
      </c>
      <c r="L113" s="558">
        <f>IF($E112="ja",IF(geg!L40=0,0,VLOOKUP($E113,baden2020,5,FALSE)),0)</f>
        <v>22269.78</v>
      </c>
      <c r="M113" s="1353"/>
    </row>
    <row r="114" spans="2:13" ht="13.15" customHeight="1" x14ac:dyDescent="0.2">
      <c r="B114" s="321"/>
      <c r="C114" s="323"/>
      <c r="D114" s="323" t="s">
        <v>17</v>
      </c>
      <c r="E114" s="395" t="s">
        <v>93</v>
      </c>
      <c r="F114" s="323"/>
      <c r="G114" s="558">
        <f>IF(geg!G40=0,0,IF($E114="ja",(tab!$E143+$E115*tab!$F143),0))</f>
        <v>8966.4</v>
      </c>
      <c r="H114" s="558">
        <f>IF(geg!H40=0,0,IF($E114="ja",tab!$E153+$E115*tab!$F153,0))</f>
        <v>9101.11</v>
      </c>
      <c r="I114" s="558">
        <f>IF(geg!I40=0,0,IF($E114="ja",tab!$E163+$E115*tab!$F163,0))</f>
        <v>9247.119999999999</v>
      </c>
      <c r="J114" s="558">
        <f>IF(geg!J40=0,0,IF($E114="ja",tab!$E163+$E115*tab!$F163,0))</f>
        <v>9247.119999999999</v>
      </c>
      <c r="K114" s="558">
        <f>IF(geg!K40=0,0,IF($E114="ja",tab!$E163+$E115*tab!$F163,0))</f>
        <v>9247.119999999999</v>
      </c>
      <c r="L114" s="558">
        <f>IF(geg!L40=0,0,IF($E114="ja",tab!$E163+$E115*tab!$F163,0))</f>
        <v>9247.119999999999</v>
      </c>
      <c r="M114" s="1353"/>
    </row>
    <row r="115" spans="2:13" ht="13.15" customHeight="1" x14ac:dyDescent="0.2">
      <c r="B115" s="321"/>
      <c r="C115" s="323"/>
      <c r="D115" s="323" t="s">
        <v>19</v>
      </c>
      <c r="E115" s="395">
        <v>100</v>
      </c>
      <c r="F115" s="323"/>
      <c r="G115" s="558">
        <f>IF(geg!G40=0,0,VLOOKUP($E113,baden2018,6,FALSE)*$E115)</f>
        <v>16900</v>
      </c>
      <c r="H115" s="558">
        <f>IF(geg!H40=0,0,VLOOKUP($E113,baden2019,6,FALSE)*$E115)</f>
        <v>17154</v>
      </c>
      <c r="I115" s="558">
        <f>IF(geg!I40=0,0,VLOOKUP($E113,baden2020,6,FALSE)*$E115)</f>
        <v>17428</v>
      </c>
      <c r="J115" s="558">
        <f>IF(geg!J40=0,0,VLOOKUP($E113,baden2020,6,FALSE)*$E115)</f>
        <v>17428</v>
      </c>
      <c r="K115" s="558">
        <f>IF(geg!K40=0,0,VLOOKUP($E113,baden2020,6,FALSE)*$E115)</f>
        <v>17428</v>
      </c>
      <c r="L115" s="558">
        <f>IF(geg!L40=0,0,VLOOKUP($E113,baden2020,6,FALSE)*$E115)</f>
        <v>17428</v>
      </c>
      <c r="M115" s="1353"/>
    </row>
    <row r="116" spans="2:13" ht="13.15" customHeight="1" x14ac:dyDescent="0.2">
      <c r="B116" s="321"/>
      <c r="C116" s="323"/>
      <c r="D116" s="323" t="s">
        <v>20</v>
      </c>
      <c r="E116" s="395" t="s">
        <v>93</v>
      </c>
      <c r="F116" s="323"/>
      <c r="G116" s="558">
        <f>IF(geg!G40=0,0,IF($E116="ja",tab!$E144,0))</f>
        <v>6430.86</v>
      </c>
      <c r="H116" s="558">
        <f>IF(geg!H40=0,0,IF($E116="ja",tab!$E154,0))</f>
        <v>6527.32</v>
      </c>
      <c r="I116" s="558">
        <f>IF(geg!I40=0,0,IF($E116="ja",tab!$E164,0))</f>
        <v>6631.76</v>
      </c>
      <c r="J116" s="558">
        <f>IF(geg!J40=0,0,IF($E116="ja",tab!$E164,0))</f>
        <v>6631.76</v>
      </c>
      <c r="K116" s="558">
        <f>IF(geg!K40=0,0,IF($E116="ja",tab!$E164,0))</f>
        <v>6631.76</v>
      </c>
      <c r="L116" s="558">
        <f>IF(geg!L40=0,0,IF($E116="ja",tab!$E164,0))</f>
        <v>6631.76</v>
      </c>
      <c r="M116" s="1353"/>
    </row>
    <row r="117" spans="2:13" ht="13.15" customHeight="1" x14ac:dyDescent="0.2">
      <c r="B117" s="321"/>
      <c r="C117" s="323"/>
      <c r="D117" s="323"/>
      <c r="E117" s="323"/>
      <c r="F117" s="323"/>
      <c r="G117" s="559">
        <f t="shared" ref="G117" si="32">SUM(G112:G116)</f>
        <v>53892.4</v>
      </c>
      <c r="H117" s="559">
        <f t="shared" ref="H117:K117" si="33">SUM(H112:H116)</f>
        <v>54701.5</v>
      </c>
      <c r="I117" s="559">
        <f t="shared" si="33"/>
        <v>55576.659999999996</v>
      </c>
      <c r="J117" s="559">
        <f t="shared" si="33"/>
        <v>55576.659999999996</v>
      </c>
      <c r="K117" s="559">
        <f t="shared" si="33"/>
        <v>55576.659999999996</v>
      </c>
      <c r="L117" s="559">
        <f t="shared" ref="L117" si="34">SUM(L112:L116)</f>
        <v>55576.659999999996</v>
      </c>
      <c r="M117" s="1353"/>
    </row>
    <row r="118" spans="2:13" ht="13.15" customHeight="1" x14ac:dyDescent="0.2">
      <c r="B118" s="321"/>
      <c r="C118" s="323"/>
      <c r="D118" s="1170" t="s">
        <v>561</v>
      </c>
      <c r="E118" s="323"/>
      <c r="F118" s="323"/>
      <c r="G118" s="397"/>
      <c r="H118" s="397"/>
      <c r="I118" s="397"/>
      <c r="J118" s="397"/>
      <c r="K118" s="397"/>
      <c r="L118" s="397"/>
      <c r="M118" s="1353"/>
    </row>
    <row r="119" spans="2:13" ht="13.15" customHeight="1" x14ac:dyDescent="0.2">
      <c r="B119" s="321"/>
      <c r="C119" s="323"/>
      <c r="D119" s="1433" t="s">
        <v>484</v>
      </c>
      <c r="E119" s="1433"/>
      <c r="F119" s="323"/>
      <c r="G119" s="409">
        <v>0</v>
      </c>
      <c r="H119" s="409">
        <v>0</v>
      </c>
      <c r="I119" s="409">
        <v>0</v>
      </c>
      <c r="J119" s="409">
        <v>0</v>
      </c>
      <c r="K119" s="409">
        <v>0</v>
      </c>
      <c r="L119" s="409">
        <v>0</v>
      </c>
      <c r="M119" s="1353"/>
    </row>
    <row r="120" spans="2:13" ht="13.15" customHeight="1" x14ac:dyDescent="0.2">
      <c r="B120" s="321"/>
      <c r="C120" s="323"/>
      <c r="D120" s="1432"/>
      <c r="E120" s="1432"/>
      <c r="F120" s="323"/>
      <c r="G120" s="409">
        <v>0</v>
      </c>
      <c r="H120" s="409">
        <v>0</v>
      </c>
      <c r="I120" s="409">
        <v>0</v>
      </c>
      <c r="J120" s="409">
        <v>0</v>
      </c>
      <c r="K120" s="409">
        <v>0</v>
      </c>
      <c r="L120" s="409">
        <v>0</v>
      </c>
      <c r="M120" s="1353"/>
    </row>
    <row r="121" spans="2:13" ht="13.15" customHeight="1" x14ac:dyDescent="0.2">
      <c r="B121" s="321"/>
      <c r="C121" s="323"/>
      <c r="D121" s="1432"/>
      <c r="E121" s="1432"/>
      <c r="F121" s="323"/>
      <c r="G121" s="409">
        <v>0</v>
      </c>
      <c r="H121" s="409">
        <v>0</v>
      </c>
      <c r="I121" s="409">
        <v>0</v>
      </c>
      <c r="J121" s="409">
        <v>0</v>
      </c>
      <c r="K121" s="409">
        <v>0</v>
      </c>
      <c r="L121" s="409">
        <v>0</v>
      </c>
      <c r="M121" s="1353"/>
    </row>
    <row r="122" spans="2:13" ht="13.15" customHeight="1" x14ac:dyDescent="0.2">
      <c r="B122" s="321"/>
      <c r="C122" s="323"/>
      <c r="D122" s="323"/>
      <c r="E122" s="323"/>
      <c r="F122" s="323"/>
      <c r="G122" s="559">
        <f>SUM(G119:G121)</f>
        <v>0</v>
      </c>
      <c r="H122" s="559">
        <f>SUM(H119:H121)</f>
        <v>0</v>
      </c>
      <c r="I122" s="559">
        <f t="shared" ref="I122:K122" si="35">SUM(I119:I121)</f>
        <v>0</v>
      </c>
      <c r="J122" s="559">
        <f t="shared" si="35"/>
        <v>0</v>
      </c>
      <c r="K122" s="559">
        <f t="shared" si="35"/>
        <v>0</v>
      </c>
      <c r="L122" s="559">
        <f t="shared" ref="L122" si="36">SUM(L119:L121)</f>
        <v>0</v>
      </c>
      <c r="M122" s="1353"/>
    </row>
    <row r="123" spans="2:13" ht="13.15" customHeight="1" x14ac:dyDescent="0.2">
      <c r="B123" s="321"/>
      <c r="C123" s="323"/>
      <c r="D123" s="323"/>
      <c r="E123" s="323"/>
      <c r="F123" s="323"/>
      <c r="G123" s="397"/>
      <c r="H123" s="397"/>
      <c r="I123" s="397"/>
      <c r="J123" s="397"/>
      <c r="K123" s="397"/>
      <c r="L123" s="397"/>
      <c r="M123" s="1353"/>
    </row>
    <row r="124" spans="2:13" ht="13.15" customHeight="1" x14ac:dyDescent="0.2">
      <c r="B124" s="321"/>
      <c r="C124" s="386"/>
      <c r="D124" s="557" t="s">
        <v>370</v>
      </c>
      <c r="E124" s="323"/>
      <c r="F124" s="323"/>
      <c r="G124" s="397"/>
      <c r="H124" s="397"/>
      <c r="I124" s="397"/>
      <c r="J124" s="397"/>
      <c r="K124" s="397"/>
      <c r="L124" s="397"/>
      <c r="M124" s="1353"/>
    </row>
    <row r="125" spans="2:13" ht="13.15" customHeight="1" x14ac:dyDescent="0.2">
      <c r="B125" s="321"/>
      <c r="C125" s="386"/>
      <c r="D125" s="1" t="s">
        <v>371</v>
      </c>
      <c r="E125" s="323"/>
      <c r="F125" s="323"/>
      <c r="G125" s="409">
        <v>0</v>
      </c>
      <c r="H125" s="409">
        <v>0</v>
      </c>
      <c r="I125" s="409">
        <v>0</v>
      </c>
      <c r="J125" s="409">
        <v>0</v>
      </c>
      <c r="K125" s="409">
        <v>0</v>
      </c>
      <c r="L125" s="409">
        <v>0</v>
      </c>
      <c r="M125" s="1353"/>
    </row>
    <row r="126" spans="2:13" ht="13.15" customHeight="1" x14ac:dyDescent="0.2">
      <c r="B126" s="321"/>
      <c r="C126" s="386"/>
      <c r="D126" s="3" t="s">
        <v>372</v>
      </c>
      <c r="E126" s="323"/>
      <c r="F126" s="323"/>
      <c r="G126" s="409">
        <v>0</v>
      </c>
      <c r="H126" s="409">
        <v>0</v>
      </c>
      <c r="I126" s="409">
        <v>0</v>
      </c>
      <c r="J126" s="409">
        <v>0</v>
      </c>
      <c r="K126" s="409">
        <v>0</v>
      </c>
      <c r="L126" s="409">
        <v>0</v>
      </c>
      <c r="M126" s="1353"/>
    </row>
    <row r="127" spans="2:13" ht="13.15" customHeight="1" x14ac:dyDescent="0.2">
      <c r="B127" s="321"/>
      <c r="C127" s="386"/>
      <c r="D127" s="557" t="s">
        <v>373</v>
      </c>
      <c r="E127" s="509"/>
      <c r="F127" s="323"/>
      <c r="G127" s="559">
        <f t="shared" ref="G127" si="37">G125-G126</f>
        <v>0</v>
      </c>
      <c r="H127" s="559">
        <f t="shared" ref="H127:K127" si="38">H125-H126</f>
        <v>0</v>
      </c>
      <c r="I127" s="559">
        <f t="shared" si="38"/>
        <v>0</v>
      </c>
      <c r="J127" s="559">
        <f t="shared" si="38"/>
        <v>0</v>
      </c>
      <c r="K127" s="559">
        <f t="shared" si="38"/>
        <v>0</v>
      </c>
      <c r="L127" s="559">
        <f t="shared" ref="L127" si="39">L125-L126</f>
        <v>0</v>
      </c>
      <c r="M127" s="1353"/>
    </row>
    <row r="128" spans="2:13" ht="13.15" customHeight="1" x14ac:dyDescent="0.2">
      <c r="B128" s="321"/>
      <c r="C128" s="386"/>
      <c r="D128" s="29"/>
      <c r="E128" s="29"/>
      <c r="F128" s="29"/>
      <c r="G128" s="29"/>
      <c r="H128" s="29"/>
      <c r="I128" s="29"/>
      <c r="J128" s="29"/>
      <c r="K128" s="29"/>
      <c r="L128" s="29"/>
      <c r="M128" s="1353"/>
    </row>
    <row r="129" spans="2:13" ht="13.15" customHeight="1" x14ac:dyDescent="0.2">
      <c r="B129" s="321"/>
      <c r="C129" s="386"/>
      <c r="D129" s="572" t="s">
        <v>431</v>
      </c>
      <c r="E129" s="29"/>
      <c r="F129" s="29"/>
      <c r="G129" s="560">
        <f t="shared" ref="G129" si="40">G105+G110+G117+G122-G127</f>
        <v>116178.1</v>
      </c>
      <c r="H129" s="560">
        <f t="shared" ref="H129:K129" si="41">H105+H110+H117+H122-H127</f>
        <v>117936.41</v>
      </c>
      <c r="I129" s="560">
        <f t="shared" si="41"/>
        <v>119823.33</v>
      </c>
      <c r="J129" s="560">
        <f t="shared" si="41"/>
        <v>119823.33</v>
      </c>
      <c r="K129" s="560">
        <f t="shared" si="41"/>
        <v>119823.33</v>
      </c>
      <c r="L129" s="560">
        <f t="shared" ref="L129" si="42">L105+L110+L117+L122-L127</f>
        <v>119823.33</v>
      </c>
      <c r="M129" s="1353"/>
    </row>
    <row r="130" spans="2:13" ht="13.15" customHeight="1" x14ac:dyDescent="0.2">
      <c r="B130" s="321"/>
      <c r="C130" s="323"/>
      <c r="D130" s="1191"/>
      <c r="E130" s="1191"/>
      <c r="F130" s="1191"/>
      <c r="G130" s="1192"/>
      <c r="H130" s="1192"/>
      <c r="I130" s="1192"/>
      <c r="J130" s="1192"/>
      <c r="K130" s="1192"/>
      <c r="L130" s="1192"/>
      <c r="M130" s="1353"/>
    </row>
    <row r="131" spans="2:13" ht="13.15" customHeight="1" x14ac:dyDescent="0.2">
      <c r="B131" s="321"/>
      <c r="C131" s="386"/>
      <c r="D131" s="352"/>
      <c r="E131" s="352"/>
      <c r="F131" s="352"/>
      <c r="G131" s="399"/>
      <c r="H131" s="399"/>
      <c r="I131" s="399"/>
      <c r="J131" s="399"/>
      <c r="K131" s="399"/>
      <c r="L131" s="399"/>
      <c r="M131" s="1353"/>
    </row>
    <row r="132" spans="2:13" ht="13.15" customHeight="1" x14ac:dyDescent="0.2">
      <c r="B132" s="321"/>
      <c r="C132" s="386"/>
      <c r="D132" s="536" t="s">
        <v>453</v>
      </c>
      <c r="E132" s="323"/>
      <c r="F132" s="323"/>
      <c r="G132" s="323"/>
      <c r="H132" s="323"/>
      <c r="I132" s="323"/>
      <c r="J132" s="323"/>
      <c r="K132" s="323"/>
      <c r="L132" s="323"/>
      <c r="M132" s="1353"/>
    </row>
    <row r="133" spans="2:13" ht="13.15" customHeight="1" x14ac:dyDescent="0.2">
      <c r="B133" s="321"/>
      <c r="C133" s="386"/>
      <c r="D133" s="323"/>
      <c r="E133" s="323"/>
      <c r="F133" s="323"/>
      <c r="G133" s="397"/>
      <c r="H133" s="397"/>
      <c r="I133" s="397"/>
      <c r="J133" s="397"/>
      <c r="K133" s="397"/>
      <c r="L133" s="397"/>
      <c r="M133" s="1353"/>
    </row>
    <row r="134" spans="2:13" ht="13.15" customHeight="1" x14ac:dyDescent="0.2">
      <c r="B134" s="321"/>
      <c r="C134" s="386"/>
      <c r="D134" s="326" t="s">
        <v>450</v>
      </c>
      <c r="E134" s="323"/>
      <c r="F134" s="323"/>
      <c r="G134" s="397"/>
      <c r="H134" s="397"/>
      <c r="I134" s="397"/>
      <c r="J134" s="397"/>
      <c r="K134" s="397"/>
      <c r="L134" s="397"/>
      <c r="M134" s="1353"/>
    </row>
    <row r="135" spans="2:13" ht="13.15" customHeight="1" x14ac:dyDescent="0.2">
      <c r="B135" s="321"/>
      <c r="C135" s="386"/>
      <c r="D135" s="339" t="s">
        <v>7</v>
      </c>
      <c r="E135" s="323"/>
      <c r="F135" s="323"/>
      <c r="G135" s="523">
        <v>0</v>
      </c>
      <c r="H135" s="523">
        <f>+G135</f>
        <v>0</v>
      </c>
      <c r="I135" s="523">
        <f t="shared" ref="I135:L135" si="43">+H135</f>
        <v>0</v>
      </c>
      <c r="J135" s="523">
        <f t="shared" si="43"/>
        <v>0</v>
      </c>
      <c r="K135" s="523">
        <f t="shared" si="43"/>
        <v>0</v>
      </c>
      <c r="L135" s="523">
        <f t="shared" si="43"/>
        <v>0</v>
      </c>
      <c r="M135" s="1353"/>
    </row>
    <row r="136" spans="2:13" ht="13.15" customHeight="1" x14ac:dyDescent="0.2">
      <c r="B136" s="321"/>
      <c r="C136" s="386"/>
      <c r="D136" s="339" t="s">
        <v>8</v>
      </c>
      <c r="E136" s="323"/>
      <c r="F136" s="323"/>
      <c r="G136" s="523">
        <v>0</v>
      </c>
      <c r="H136" s="523">
        <f t="shared" ref="H136:L137" si="44">+G136</f>
        <v>0</v>
      </c>
      <c r="I136" s="523">
        <f t="shared" si="44"/>
        <v>0</v>
      </c>
      <c r="J136" s="523">
        <f t="shared" si="44"/>
        <v>0</v>
      </c>
      <c r="K136" s="523">
        <f t="shared" si="44"/>
        <v>0</v>
      </c>
      <c r="L136" s="523">
        <f t="shared" si="44"/>
        <v>0</v>
      </c>
      <c r="M136" s="1353"/>
    </row>
    <row r="137" spans="2:13" ht="13.15" customHeight="1" x14ac:dyDescent="0.2">
      <c r="B137" s="321"/>
      <c r="C137" s="386"/>
      <c r="D137" s="339" t="s">
        <v>9</v>
      </c>
      <c r="E137" s="323"/>
      <c r="F137" s="323"/>
      <c r="G137" s="523">
        <v>0</v>
      </c>
      <c r="H137" s="523">
        <f t="shared" si="44"/>
        <v>0</v>
      </c>
      <c r="I137" s="523">
        <f t="shared" si="44"/>
        <v>0</v>
      </c>
      <c r="J137" s="523">
        <f t="shared" si="44"/>
        <v>0</v>
      </c>
      <c r="K137" s="523">
        <f t="shared" si="44"/>
        <v>0</v>
      </c>
      <c r="L137" s="523">
        <f t="shared" si="44"/>
        <v>0</v>
      </c>
      <c r="M137" s="1353"/>
    </row>
    <row r="138" spans="2:13" ht="13.15" customHeight="1" x14ac:dyDescent="0.2">
      <c r="B138" s="321"/>
      <c r="C138" s="386"/>
      <c r="D138" s="339"/>
      <c r="E138" s="323"/>
      <c r="F138" s="323"/>
      <c r="G138" s="397"/>
      <c r="H138" s="397"/>
      <c r="I138" s="397"/>
      <c r="J138" s="397"/>
      <c r="K138" s="397"/>
      <c r="L138" s="397"/>
      <c r="M138" s="1353"/>
    </row>
    <row r="139" spans="2:13" ht="13.15" customHeight="1" x14ac:dyDescent="0.2">
      <c r="B139" s="321"/>
      <c r="C139" s="386"/>
      <c r="D139" s="572" t="s">
        <v>560</v>
      </c>
      <c r="E139" s="323"/>
      <c r="F139" s="323"/>
      <c r="G139" s="571">
        <f t="shared" ref="G139" si="45">SUM(G135:G137)</f>
        <v>0</v>
      </c>
      <c r="H139" s="571">
        <f t="shared" ref="H139:K139" si="46">SUM(H135:H137)</f>
        <v>0</v>
      </c>
      <c r="I139" s="571">
        <f t="shared" si="46"/>
        <v>0</v>
      </c>
      <c r="J139" s="571">
        <f t="shared" si="46"/>
        <v>0</v>
      </c>
      <c r="K139" s="571">
        <f t="shared" si="46"/>
        <v>0</v>
      </c>
      <c r="L139" s="571">
        <f t="shared" ref="L139" si="47">SUM(L135:L137)</f>
        <v>0</v>
      </c>
      <c r="M139" s="1353"/>
    </row>
    <row r="140" spans="2:13" ht="13.15" customHeight="1" thickBot="1" x14ac:dyDescent="0.25">
      <c r="B140" s="321"/>
      <c r="C140" s="386"/>
      <c r="D140" s="1193"/>
      <c r="E140" s="1193"/>
      <c r="F140" s="1193"/>
      <c r="G140" s="1194"/>
      <c r="H140" s="1194"/>
      <c r="I140" s="1194"/>
      <c r="J140" s="1194"/>
      <c r="K140" s="1194"/>
      <c r="L140" s="1194"/>
      <c r="M140" s="1353"/>
    </row>
    <row r="141" spans="2:13" ht="13.15" customHeight="1" thickTop="1" x14ac:dyDescent="0.2">
      <c r="B141" s="321"/>
      <c r="C141" s="386"/>
      <c r="D141" s="352"/>
      <c r="E141" s="352"/>
      <c r="F141" s="352"/>
      <c r="G141" s="352"/>
      <c r="H141" s="352"/>
      <c r="I141" s="352"/>
      <c r="J141" s="352"/>
      <c r="K141" s="352"/>
      <c r="L141" s="352"/>
      <c r="M141" s="1353"/>
    </row>
    <row r="142" spans="2:13" ht="13.15" customHeight="1" x14ac:dyDescent="0.2">
      <c r="B142" s="321"/>
      <c r="C142" s="386"/>
      <c r="D142" s="352"/>
      <c r="E142" s="352"/>
      <c r="F142" s="352"/>
      <c r="G142" s="352"/>
      <c r="H142" s="352"/>
      <c r="I142" s="352"/>
      <c r="J142" s="352"/>
      <c r="K142" s="352"/>
      <c r="L142" s="352"/>
      <c r="M142" s="1353"/>
    </row>
    <row r="143" spans="2:13" ht="13.15" customHeight="1" x14ac:dyDescent="0.2">
      <c r="B143" s="321"/>
      <c r="C143" s="386"/>
      <c r="D143" s="536" t="s">
        <v>149</v>
      </c>
      <c r="E143" s="323"/>
      <c r="F143" s="323"/>
      <c r="G143" s="559">
        <f>G129+G139</f>
        <v>116178.1</v>
      </c>
      <c r="H143" s="559">
        <f>H129+H139</f>
        <v>117936.41</v>
      </c>
      <c r="I143" s="559">
        <f t="shared" ref="I143:K143" si="48">I129+I139</f>
        <v>119823.33</v>
      </c>
      <c r="J143" s="559">
        <f t="shared" si="48"/>
        <v>119823.33</v>
      </c>
      <c r="K143" s="559">
        <f t="shared" si="48"/>
        <v>119823.33</v>
      </c>
      <c r="L143" s="559">
        <f t="shared" ref="L143" si="49">L129+L139</f>
        <v>119823.33</v>
      </c>
      <c r="M143" s="1353"/>
    </row>
    <row r="144" spans="2:13" ht="13.15" customHeight="1" x14ac:dyDescent="0.2">
      <c r="B144" s="321"/>
      <c r="C144" s="498"/>
      <c r="D144" s="375"/>
      <c r="E144" s="375"/>
      <c r="F144" s="375"/>
      <c r="G144" s="499"/>
      <c r="H144" s="499"/>
      <c r="I144" s="499"/>
      <c r="J144" s="499"/>
      <c r="K144" s="499"/>
      <c r="L144" s="499"/>
      <c r="M144" s="1353"/>
    </row>
    <row r="145" spans="2:13" ht="13.15" customHeight="1" x14ac:dyDescent="0.2">
      <c r="B145" s="321"/>
      <c r="C145" s="349"/>
      <c r="D145" s="349"/>
      <c r="E145" s="349"/>
      <c r="F145" s="349"/>
      <c r="G145" s="400"/>
      <c r="H145" s="400"/>
      <c r="I145" s="400"/>
      <c r="J145" s="400"/>
      <c r="K145" s="400"/>
      <c r="L145" s="400"/>
      <c r="M145" s="1355"/>
    </row>
    <row r="146" spans="2:13" ht="13.15" customHeight="1" x14ac:dyDescent="0.2">
      <c r="B146" s="321"/>
      <c r="C146" s="352"/>
      <c r="D146" s="352"/>
      <c r="E146" s="352"/>
      <c r="F146" s="352"/>
      <c r="G146" s="399"/>
      <c r="H146" s="399"/>
      <c r="I146" s="399"/>
      <c r="J146" s="399"/>
      <c r="K146" s="399"/>
      <c r="L146" s="399"/>
      <c r="M146" s="1353"/>
    </row>
    <row r="147" spans="2:13" ht="13.15" customHeight="1" x14ac:dyDescent="0.2">
      <c r="B147" s="321"/>
      <c r="C147" s="323"/>
      <c r="D147" s="536" t="s">
        <v>367</v>
      </c>
      <c r="E147" s="323"/>
      <c r="F147" s="323"/>
      <c r="G147" s="397"/>
      <c r="H147" s="397"/>
      <c r="I147" s="397"/>
      <c r="J147" s="397"/>
      <c r="K147" s="397"/>
      <c r="L147" s="397"/>
      <c r="M147" s="1353"/>
    </row>
    <row r="148" spans="2:13" ht="13.15" customHeight="1" x14ac:dyDescent="0.2">
      <c r="B148" s="321"/>
      <c r="C148" s="323"/>
      <c r="D148" s="323"/>
      <c r="E148" s="323"/>
      <c r="F148" s="323"/>
      <c r="G148" s="397"/>
      <c r="H148" s="397"/>
      <c r="I148" s="397"/>
      <c r="J148" s="397"/>
      <c r="K148" s="397"/>
      <c r="L148" s="397"/>
      <c r="M148" s="1353"/>
    </row>
    <row r="149" spans="2:13" ht="13.15" customHeight="1" x14ac:dyDescent="0.2">
      <c r="B149" s="321"/>
      <c r="C149" s="323"/>
      <c r="D149" s="1432"/>
      <c r="E149" s="1432"/>
      <c r="F149" s="323"/>
      <c r="G149" s="409">
        <v>0</v>
      </c>
      <c r="H149" s="409">
        <v>0</v>
      </c>
      <c r="I149" s="409">
        <v>0</v>
      </c>
      <c r="J149" s="409">
        <v>0</v>
      </c>
      <c r="K149" s="409">
        <v>0</v>
      </c>
      <c r="L149" s="409">
        <v>0</v>
      </c>
      <c r="M149" s="1353"/>
    </row>
    <row r="150" spans="2:13" ht="13.15" customHeight="1" x14ac:dyDescent="0.2">
      <c r="B150" s="321"/>
      <c r="C150" s="323"/>
      <c r="D150" s="1432"/>
      <c r="E150" s="1432"/>
      <c r="F150" s="323"/>
      <c r="G150" s="409">
        <v>0</v>
      </c>
      <c r="H150" s="409">
        <v>0</v>
      </c>
      <c r="I150" s="409">
        <v>0</v>
      </c>
      <c r="J150" s="409">
        <v>0</v>
      </c>
      <c r="K150" s="409">
        <v>0</v>
      </c>
      <c r="L150" s="409">
        <v>0</v>
      </c>
      <c r="M150" s="1353"/>
    </row>
    <row r="151" spans="2:13" ht="13.15" customHeight="1" x14ac:dyDescent="0.2">
      <c r="B151" s="321"/>
      <c r="C151" s="323"/>
      <c r="D151" s="1432"/>
      <c r="E151" s="1432"/>
      <c r="F151" s="323"/>
      <c r="G151" s="409">
        <v>0</v>
      </c>
      <c r="H151" s="409">
        <v>0</v>
      </c>
      <c r="I151" s="409">
        <v>0</v>
      </c>
      <c r="J151" s="409">
        <v>0</v>
      </c>
      <c r="K151" s="409">
        <v>0</v>
      </c>
      <c r="L151" s="409">
        <v>0</v>
      </c>
      <c r="M151" s="1353"/>
    </row>
    <row r="152" spans="2:13" ht="13.15" customHeight="1" x14ac:dyDescent="0.2">
      <c r="B152" s="321"/>
      <c r="C152" s="323"/>
      <c r="D152" s="323"/>
      <c r="E152" s="323"/>
      <c r="F152" s="323"/>
      <c r="G152" s="323"/>
      <c r="H152" s="323"/>
      <c r="I152" s="323"/>
      <c r="J152" s="323"/>
      <c r="K152" s="323"/>
      <c r="L152" s="323"/>
      <c r="M152" s="1353"/>
    </row>
    <row r="153" spans="2:13" ht="13.15" customHeight="1" x14ac:dyDescent="0.2">
      <c r="B153" s="321"/>
      <c r="C153" s="323"/>
      <c r="D153" s="536" t="s">
        <v>149</v>
      </c>
      <c r="E153" s="323"/>
      <c r="F153" s="323"/>
      <c r="G153" s="559">
        <f>SUM(G149:G151)</f>
        <v>0</v>
      </c>
      <c r="H153" s="559">
        <f>SUM(H149:H151)</f>
        <v>0</v>
      </c>
      <c r="I153" s="559">
        <f t="shared" ref="I153:K153" si="50">SUM(I149:I151)</f>
        <v>0</v>
      </c>
      <c r="J153" s="559">
        <f t="shared" si="50"/>
        <v>0</v>
      </c>
      <c r="K153" s="559">
        <f t="shared" si="50"/>
        <v>0</v>
      </c>
      <c r="L153" s="559">
        <f t="shared" ref="L153" si="51">SUM(L149:L151)</f>
        <v>0</v>
      </c>
      <c r="M153" s="1353"/>
    </row>
    <row r="154" spans="2:13" ht="13.15" customHeight="1" x14ac:dyDescent="0.2">
      <c r="B154" s="321"/>
      <c r="C154" s="375"/>
      <c r="D154" s="375"/>
      <c r="E154" s="375"/>
      <c r="F154" s="375"/>
      <c r="G154" s="499"/>
      <c r="H154" s="499"/>
      <c r="I154" s="499"/>
      <c r="J154" s="499"/>
      <c r="K154" s="499"/>
      <c r="L154" s="499"/>
      <c r="M154" s="1353"/>
    </row>
    <row r="155" spans="2:13" ht="13.15" customHeight="1" x14ac:dyDescent="0.2">
      <c r="B155" s="321"/>
      <c r="C155" s="349"/>
      <c r="D155" s="349"/>
      <c r="E155" s="349"/>
      <c r="F155" s="349"/>
      <c r="G155" s="400"/>
      <c r="H155" s="400"/>
      <c r="I155" s="400"/>
      <c r="J155" s="400"/>
      <c r="K155" s="400"/>
      <c r="L155" s="400"/>
      <c r="M155" s="1355"/>
    </row>
    <row r="156" spans="2:13" ht="13.15" customHeight="1" x14ac:dyDescent="0.2">
      <c r="B156" s="321"/>
      <c r="C156" s="352"/>
      <c r="D156" s="352"/>
      <c r="E156" s="352"/>
      <c r="F156" s="352"/>
      <c r="G156" s="399"/>
      <c r="H156" s="399"/>
      <c r="I156" s="399"/>
      <c r="J156" s="399"/>
      <c r="K156" s="399"/>
      <c r="L156" s="399"/>
      <c r="M156" s="1353"/>
    </row>
    <row r="157" spans="2:13" ht="13.15" customHeight="1" x14ac:dyDescent="0.2">
      <c r="B157" s="321"/>
      <c r="C157" s="323"/>
      <c r="D157" s="536" t="s">
        <v>301</v>
      </c>
      <c r="E157" s="323"/>
      <c r="F157" s="323"/>
      <c r="G157" s="397"/>
      <c r="H157" s="397"/>
      <c r="I157" s="397"/>
      <c r="J157" s="397"/>
      <c r="K157" s="397"/>
      <c r="L157" s="397"/>
      <c r="M157" s="1353"/>
    </row>
    <row r="158" spans="2:13" ht="13.15" customHeight="1" x14ac:dyDescent="0.2">
      <c r="B158" s="321"/>
      <c r="C158" s="323"/>
      <c r="D158" s="323"/>
      <c r="E158" s="323"/>
      <c r="F158" s="323"/>
      <c r="G158" s="397"/>
      <c r="H158" s="397"/>
      <c r="I158" s="397"/>
      <c r="J158" s="397"/>
      <c r="K158" s="397"/>
      <c r="L158" s="397"/>
      <c r="M158" s="1353"/>
    </row>
    <row r="159" spans="2:13" ht="13.15" customHeight="1" x14ac:dyDescent="0.2">
      <c r="B159" s="321"/>
      <c r="C159" s="323"/>
      <c r="D159" s="323" t="s">
        <v>300</v>
      </c>
      <c r="E159" s="323"/>
      <c r="F159" s="323"/>
      <c r="G159" s="409">
        <v>0</v>
      </c>
      <c r="H159" s="409">
        <v>0</v>
      </c>
      <c r="I159" s="409">
        <v>0</v>
      </c>
      <c r="J159" s="409">
        <v>0</v>
      </c>
      <c r="K159" s="409">
        <v>0</v>
      </c>
      <c r="L159" s="409">
        <v>0</v>
      </c>
      <c r="M159" s="1353"/>
    </row>
    <row r="160" spans="2:13" ht="13.15" customHeight="1" x14ac:dyDescent="0.2">
      <c r="B160" s="321"/>
      <c r="C160" s="323"/>
      <c r="D160" s="323" t="s">
        <v>375</v>
      </c>
      <c r="E160" s="323"/>
      <c r="F160" s="323"/>
      <c r="G160" s="409">
        <v>0</v>
      </c>
      <c r="H160" s="409">
        <v>0</v>
      </c>
      <c r="I160" s="409">
        <v>0</v>
      </c>
      <c r="J160" s="409">
        <v>0</v>
      </c>
      <c r="K160" s="409">
        <v>0</v>
      </c>
      <c r="L160" s="409">
        <v>0</v>
      </c>
      <c r="M160" s="1353"/>
    </row>
    <row r="161" spans="2:13" ht="13.15" customHeight="1" x14ac:dyDescent="0.2">
      <c r="B161" s="321"/>
      <c r="C161" s="323"/>
      <c r="D161" s="323" t="s">
        <v>325</v>
      </c>
      <c r="E161" s="323"/>
      <c r="F161" s="323"/>
      <c r="G161" s="409">
        <v>0</v>
      </c>
      <c r="H161" s="409">
        <v>0</v>
      </c>
      <c r="I161" s="409">
        <v>0</v>
      </c>
      <c r="J161" s="409">
        <v>0</v>
      </c>
      <c r="K161" s="409">
        <v>0</v>
      </c>
      <c r="L161" s="409">
        <v>0</v>
      </c>
      <c r="M161" s="1353"/>
    </row>
    <row r="162" spans="2:13" ht="13.15" customHeight="1" x14ac:dyDescent="0.2">
      <c r="B162" s="321"/>
      <c r="C162" s="323"/>
      <c r="D162" s="1432"/>
      <c r="E162" s="1432"/>
      <c r="F162" s="323"/>
      <c r="G162" s="409">
        <v>0</v>
      </c>
      <c r="H162" s="409">
        <v>0</v>
      </c>
      <c r="I162" s="409">
        <v>0</v>
      </c>
      <c r="J162" s="409">
        <v>0</v>
      </c>
      <c r="K162" s="409">
        <v>0</v>
      </c>
      <c r="L162" s="409">
        <v>0</v>
      </c>
      <c r="M162" s="1353"/>
    </row>
    <row r="163" spans="2:13" ht="13.15" customHeight="1" x14ac:dyDescent="0.2">
      <c r="B163" s="321"/>
      <c r="C163" s="323"/>
      <c r="D163" s="1432"/>
      <c r="E163" s="1432"/>
      <c r="F163" s="323"/>
      <c r="G163" s="409">
        <v>0</v>
      </c>
      <c r="H163" s="409">
        <v>0</v>
      </c>
      <c r="I163" s="409">
        <v>0</v>
      </c>
      <c r="J163" s="409">
        <v>0</v>
      </c>
      <c r="K163" s="409">
        <v>0</v>
      </c>
      <c r="L163" s="409">
        <v>0</v>
      </c>
      <c r="M163" s="1353"/>
    </row>
    <row r="164" spans="2:13" ht="13.15" customHeight="1" x14ac:dyDescent="0.2">
      <c r="B164" s="321"/>
      <c r="C164" s="323"/>
      <c r="D164" s="1432"/>
      <c r="E164" s="1432"/>
      <c r="F164" s="323"/>
      <c r="G164" s="409">
        <v>0</v>
      </c>
      <c r="H164" s="409">
        <v>0</v>
      </c>
      <c r="I164" s="409">
        <v>0</v>
      </c>
      <c r="J164" s="409">
        <v>0</v>
      </c>
      <c r="K164" s="409">
        <v>0</v>
      </c>
      <c r="L164" s="409">
        <v>0</v>
      </c>
      <c r="M164" s="1353"/>
    </row>
    <row r="165" spans="2:13" ht="13.15" customHeight="1" x14ac:dyDescent="0.2">
      <c r="B165" s="321"/>
      <c r="C165" s="323"/>
      <c r="D165" s="529"/>
      <c r="E165" s="529"/>
      <c r="F165" s="323"/>
      <c r="G165" s="397"/>
      <c r="H165" s="397"/>
      <c r="I165" s="397"/>
      <c r="J165" s="397"/>
      <c r="K165" s="397"/>
      <c r="L165" s="397"/>
      <c r="M165" s="1353"/>
    </row>
    <row r="166" spans="2:13" ht="13.15" customHeight="1" x14ac:dyDescent="0.2">
      <c r="B166" s="321"/>
      <c r="C166" s="323"/>
      <c r="D166" s="536" t="s">
        <v>149</v>
      </c>
      <c r="E166" s="323"/>
      <c r="F166" s="323"/>
      <c r="G166" s="559">
        <f>SUM(G159:G164)</f>
        <v>0</v>
      </c>
      <c r="H166" s="559">
        <f>SUM(H159:H164)</f>
        <v>0</v>
      </c>
      <c r="I166" s="559">
        <f t="shared" ref="I166:K166" si="52">SUM(I159:I164)</f>
        <v>0</v>
      </c>
      <c r="J166" s="559">
        <f t="shared" si="52"/>
        <v>0</v>
      </c>
      <c r="K166" s="559">
        <f t="shared" si="52"/>
        <v>0</v>
      </c>
      <c r="L166" s="559">
        <f t="shared" ref="L166" si="53">SUM(L159:L164)</f>
        <v>0</v>
      </c>
      <c r="M166" s="1353"/>
    </row>
    <row r="167" spans="2:13" ht="13.15" customHeight="1" x14ac:dyDescent="0.2">
      <c r="B167" s="321"/>
      <c r="C167" s="323"/>
      <c r="D167" s="375"/>
      <c r="E167" s="375"/>
      <c r="F167" s="375"/>
      <c r="G167" s="499"/>
      <c r="H167" s="499"/>
      <c r="I167" s="499"/>
      <c r="J167" s="499"/>
      <c r="K167" s="499"/>
      <c r="L167" s="499"/>
      <c r="M167" s="1353"/>
    </row>
    <row r="168" spans="2:13" ht="13.15" customHeight="1" x14ac:dyDescent="0.2">
      <c r="B168" s="321"/>
      <c r="C168" s="349"/>
      <c r="D168" s="349"/>
      <c r="E168" s="349"/>
      <c r="F168" s="349"/>
      <c r="G168" s="400"/>
      <c r="H168" s="400"/>
      <c r="I168" s="400"/>
      <c r="J168" s="400"/>
      <c r="K168" s="400"/>
      <c r="L168" s="400"/>
      <c r="M168" s="1355"/>
    </row>
    <row r="169" spans="2:13" ht="13.15" customHeight="1" x14ac:dyDescent="0.2">
      <c r="B169" s="321"/>
      <c r="C169" s="352"/>
      <c r="D169" s="407"/>
      <c r="E169" s="552"/>
      <c r="F169" s="407"/>
      <c r="G169" s="408"/>
      <c r="H169" s="408"/>
      <c r="I169" s="399"/>
      <c r="J169" s="399"/>
      <c r="K169" s="399"/>
      <c r="L169" s="399"/>
      <c r="M169" s="1353"/>
    </row>
    <row r="170" spans="2:13" ht="13.15" customHeight="1" x14ac:dyDescent="0.2">
      <c r="B170" s="321"/>
      <c r="C170" s="323"/>
      <c r="D170" s="536" t="s">
        <v>380</v>
      </c>
      <c r="E170" s="552"/>
      <c r="F170" s="323"/>
      <c r="G170" s="559">
        <f t="shared" ref="G170:K170" si="54">G143+G153+G166</f>
        <v>116178.1</v>
      </c>
      <c r="H170" s="559">
        <f t="shared" si="54"/>
        <v>117936.41</v>
      </c>
      <c r="I170" s="559">
        <f t="shared" si="54"/>
        <v>119823.33</v>
      </c>
      <c r="J170" s="559">
        <f t="shared" si="54"/>
        <v>119823.33</v>
      </c>
      <c r="K170" s="559">
        <f t="shared" si="54"/>
        <v>119823.33</v>
      </c>
      <c r="L170" s="559">
        <f t="shared" ref="L170" si="55">L143+L153+L166</f>
        <v>119823.33</v>
      </c>
      <c r="M170" s="1353"/>
    </row>
    <row r="171" spans="2:13" ht="13.15" customHeight="1" x14ac:dyDescent="0.2">
      <c r="B171" s="321"/>
      <c r="C171" s="323"/>
      <c r="D171" s="323"/>
      <c r="E171" s="323"/>
      <c r="F171" s="323"/>
      <c r="G171" s="397"/>
      <c r="H171" s="397"/>
      <c r="I171" s="397"/>
      <c r="J171" s="397"/>
      <c r="K171" s="397"/>
      <c r="L171" s="397"/>
      <c r="M171" s="1353"/>
    </row>
    <row r="172" spans="2:13" ht="13.15" customHeight="1" x14ac:dyDescent="0.2">
      <c r="B172" s="321"/>
      <c r="C172" s="349"/>
      <c r="D172" s="349"/>
      <c r="E172" s="349"/>
      <c r="F172" s="349"/>
      <c r="G172" s="373"/>
      <c r="H172" s="373"/>
      <c r="I172" s="373"/>
      <c r="J172" s="373"/>
      <c r="K172" s="373"/>
      <c r="L172" s="373"/>
      <c r="M172" s="391"/>
    </row>
    <row r="173" spans="2:13" ht="13.15" customHeight="1" x14ac:dyDescent="0.2">
      <c r="B173" s="332"/>
      <c r="C173" s="357"/>
      <c r="D173" s="357"/>
      <c r="E173" s="357"/>
      <c r="F173" s="357"/>
      <c r="G173" s="358"/>
      <c r="H173" s="358"/>
      <c r="I173" s="358"/>
      <c r="J173" s="358"/>
      <c r="K173" s="358"/>
      <c r="L173" s="358"/>
      <c r="M173" s="394"/>
    </row>
    <row r="174" spans="2:13" ht="13.15" customHeight="1" x14ac:dyDescent="0.2">
      <c r="L174" s="333"/>
    </row>
    <row r="175" spans="2:13" ht="13.15" customHeight="1" x14ac:dyDescent="0.2">
      <c r="L175" s="333"/>
    </row>
    <row r="176" spans="2:13" ht="13.15" customHeight="1" x14ac:dyDescent="0.2">
      <c r="L176" s="333"/>
    </row>
    <row r="177" spans="2:12" ht="13.15" customHeight="1" x14ac:dyDescent="0.2">
      <c r="L177" s="333"/>
    </row>
    <row r="178" spans="2:12" ht="13.15" customHeight="1" x14ac:dyDescent="0.2">
      <c r="C178" s="322"/>
      <c r="D178" s="322"/>
      <c r="E178" s="322"/>
      <c r="F178" s="322"/>
      <c r="G178" s="331"/>
      <c r="H178" s="331"/>
      <c r="I178" s="331"/>
      <c r="J178" s="331"/>
      <c r="K178" s="331"/>
      <c r="L178" s="331"/>
    </row>
    <row r="179" spans="2:12" ht="13.15" customHeight="1" x14ac:dyDescent="0.2">
      <c r="B179" s="322"/>
      <c r="C179" s="574" t="s">
        <v>360</v>
      </c>
      <c r="D179" s="561"/>
      <c r="E179" s="561"/>
      <c r="F179" s="561"/>
      <c r="H179" s="569">
        <f>+H93</f>
        <v>2019</v>
      </c>
      <c r="I179" s="569">
        <f>+I93</f>
        <v>2020</v>
      </c>
      <c r="J179" s="569">
        <f>+J93</f>
        <v>2021</v>
      </c>
      <c r="K179" s="569">
        <f>+K93</f>
        <v>2022</v>
      </c>
      <c r="L179" s="569">
        <f>+L93</f>
        <v>2023</v>
      </c>
    </row>
    <row r="180" spans="2:12" ht="13.15" customHeight="1" x14ac:dyDescent="0.2">
      <c r="B180" s="322"/>
      <c r="C180" s="569" t="s">
        <v>361</v>
      </c>
      <c r="D180" s="561"/>
      <c r="E180" s="561"/>
      <c r="F180" s="561"/>
      <c r="H180" s="562"/>
      <c r="I180" s="562"/>
      <c r="J180" s="562"/>
      <c r="K180" s="562"/>
      <c r="L180" s="562"/>
    </row>
    <row r="181" spans="2:12" ht="13.15" customHeight="1" x14ac:dyDescent="0.2">
      <c r="B181" s="322"/>
      <c r="C181" s="561" t="s">
        <v>609</v>
      </c>
      <c r="D181" s="561"/>
      <c r="E181" s="561"/>
      <c r="F181" s="561"/>
      <c r="H181" s="563">
        <f>7/12*(G22-G21)+5/12*(H22-H21)</f>
        <v>141380.54833333334</v>
      </c>
      <c r="I181" s="563">
        <f>7/12*(H22-H21)+5/12*(I22-I21)</f>
        <v>142898.95333333334</v>
      </c>
      <c r="J181" s="563">
        <f>7/12*(I22-I21)+5/12*(J22-J21)</f>
        <v>144847.47333333333</v>
      </c>
      <c r="K181" s="563">
        <f>7/12*(J22-J21)+5/12*(K22-K21)</f>
        <v>146795.99333333335</v>
      </c>
      <c r="L181" s="563">
        <f>7/12*(K22-K21)+5/12*(L22-L21)</f>
        <v>148744.51333333334</v>
      </c>
    </row>
    <row r="182" spans="2:12" ht="13.15" customHeight="1" x14ac:dyDescent="0.2">
      <c r="B182" s="322"/>
      <c r="C182" s="561" t="s">
        <v>362</v>
      </c>
      <c r="D182" s="561"/>
      <c r="E182" s="561"/>
      <c r="F182" s="561"/>
      <c r="H182" s="563">
        <f>7/12*G27+5/12*H27</f>
        <v>147061.32750000001</v>
      </c>
      <c r="I182" s="563">
        <f>7/12*H27+5/12*I27</f>
        <v>147861.69</v>
      </c>
      <c r="J182" s="563">
        <f>7/12*I27+5/12*J27</f>
        <v>147861.69</v>
      </c>
      <c r="K182" s="563">
        <f>7/12*J27+5/12*K27</f>
        <v>147861.69</v>
      </c>
      <c r="L182" s="563">
        <f>7/12*K27+5/12*L27</f>
        <v>147861.69</v>
      </c>
    </row>
    <row r="183" spans="2:12" ht="13.15" customHeight="1" x14ac:dyDescent="0.2">
      <c r="B183" s="322"/>
      <c r="C183" s="561" t="s">
        <v>449</v>
      </c>
      <c r="D183" s="561"/>
      <c r="E183" s="561"/>
      <c r="F183" s="561"/>
      <c r="H183" s="563">
        <f>7/12*G54+5/12*H54</f>
        <v>0</v>
      </c>
      <c r="I183" s="563">
        <f>7/12*H54+5/12*I54</f>
        <v>0</v>
      </c>
      <c r="J183" s="563">
        <f>7/12*I54+5/12*J54</f>
        <v>0</v>
      </c>
      <c r="K183" s="563">
        <f>7/12*J54+5/12*K54</f>
        <v>0</v>
      </c>
      <c r="L183" s="563">
        <f>7/12*K54+5/12*L54</f>
        <v>0</v>
      </c>
    </row>
    <row r="184" spans="2:12" ht="13.15" customHeight="1" x14ac:dyDescent="0.2">
      <c r="B184" s="322"/>
      <c r="C184" s="561" t="s">
        <v>363</v>
      </c>
      <c r="D184" s="561"/>
      <c r="E184" s="561"/>
      <c r="F184" s="561"/>
      <c r="H184" s="563">
        <f>7/12*G21+5/12*H21</f>
        <v>2740.850833333333</v>
      </c>
      <c r="I184" s="563">
        <f>7/12*H21+5/12*I21</f>
        <v>2773.4416666666666</v>
      </c>
      <c r="J184" s="563">
        <f>7/12*I21+5/12*J21</f>
        <v>2817.8216666666667</v>
      </c>
      <c r="K184" s="563">
        <f>7/12*J21+5/12*K21</f>
        <v>2862.2016666666668</v>
      </c>
      <c r="L184" s="563">
        <f>7/12*K21+5/12*L21</f>
        <v>2906.5816666666669</v>
      </c>
    </row>
    <row r="185" spans="2:12" ht="13.15" customHeight="1" x14ac:dyDescent="0.2">
      <c r="B185" s="322"/>
      <c r="C185" s="561" t="s">
        <v>359</v>
      </c>
      <c r="D185" s="561"/>
      <c r="E185" s="561"/>
      <c r="F185" s="561"/>
      <c r="H185" s="563">
        <f>7/12*G31+5/12*H31</f>
        <v>7091.088333333334</v>
      </c>
      <c r="I185" s="563">
        <f>7/12*H31+5/12*I31</f>
        <v>7471.6900000000005</v>
      </c>
      <c r="J185" s="563">
        <f>7/12*I31+5/12*J31</f>
        <v>7471.6900000000005</v>
      </c>
      <c r="K185" s="563">
        <f>7/12*J31+5/12*K31</f>
        <v>7471.6900000000005</v>
      </c>
      <c r="L185" s="563">
        <f>7/12*K31+5/12*L31</f>
        <v>7471.6900000000005</v>
      </c>
    </row>
    <row r="186" spans="2:12" ht="13.15" customHeight="1" x14ac:dyDescent="0.2">
      <c r="B186" s="322"/>
      <c r="C186" s="561" t="s">
        <v>364</v>
      </c>
      <c r="D186" s="561"/>
      <c r="E186" s="561"/>
      <c r="F186" s="561"/>
      <c r="H186" s="563">
        <f>7/12*G38+5/12*H38</f>
        <v>1754.5275000000001</v>
      </c>
      <c r="I186" s="563">
        <f>7/12*H38+5/12*I38</f>
        <v>1768.23</v>
      </c>
      <c r="J186" s="563">
        <f>7/12*I38+5/12*J38</f>
        <v>1768.23</v>
      </c>
      <c r="K186" s="563">
        <f>7/12*J38+5/12*K38</f>
        <v>1768.23</v>
      </c>
      <c r="L186" s="563">
        <f>7/12*K38+5/12*L38</f>
        <v>1768.23</v>
      </c>
    </row>
    <row r="187" spans="2:12" ht="13.15" customHeight="1" x14ac:dyDescent="0.2">
      <c r="B187" s="322"/>
      <c r="C187" s="566" t="s">
        <v>374</v>
      </c>
      <c r="D187" s="561"/>
      <c r="E187" s="561"/>
      <c r="F187" s="561"/>
      <c r="H187" s="563">
        <f>7/12*G42+5/12*H42</f>
        <v>0</v>
      </c>
      <c r="I187" s="563">
        <f>7/12*H42+5/12*I42</f>
        <v>0</v>
      </c>
      <c r="J187" s="563">
        <f>7/12*I42+5/12*J42</f>
        <v>0</v>
      </c>
      <c r="K187" s="563">
        <f>7/12*J42+5/12*K42</f>
        <v>0</v>
      </c>
      <c r="L187" s="563">
        <f>7/12*K42+5/12*L42</f>
        <v>0</v>
      </c>
    </row>
    <row r="188" spans="2:12" ht="13.15" customHeight="1" x14ac:dyDescent="0.2">
      <c r="B188" s="322"/>
      <c r="C188" s="561" t="s">
        <v>367</v>
      </c>
      <c r="D188" s="561"/>
      <c r="E188" s="561"/>
      <c r="F188" s="561"/>
      <c r="H188" s="563">
        <f>7/12*G70+5*H70/12</f>
        <v>0</v>
      </c>
      <c r="I188" s="563">
        <f>7/12*H70+5*I70/12</f>
        <v>0</v>
      </c>
      <c r="J188" s="563">
        <f>7/12*I70+5*J70/12</f>
        <v>0</v>
      </c>
      <c r="K188" s="563">
        <f>7/12*J70+5*K70/12</f>
        <v>0</v>
      </c>
      <c r="L188" s="563">
        <f>7/12*K70+5*L70/12</f>
        <v>0</v>
      </c>
    </row>
    <row r="189" spans="2:12" ht="13.15" customHeight="1" x14ac:dyDescent="0.2">
      <c r="B189" s="322"/>
      <c r="C189" s="561" t="s">
        <v>301</v>
      </c>
      <c r="D189" s="561"/>
      <c r="E189" s="561"/>
      <c r="F189" s="561"/>
      <c r="H189" s="563">
        <f>7/12*(G83-G76)+5/12*(H83-H76)</f>
        <v>0</v>
      </c>
      <c r="I189" s="563">
        <f>7/12*(H83-H76)+5/12*(I83-I76)</f>
        <v>0</v>
      </c>
      <c r="J189" s="563">
        <f>7/12*(I83-I76)+5/12*(J83-J76)</f>
        <v>0</v>
      </c>
      <c r="K189" s="563">
        <f>7/12*(J83-J76)+5/12*(K83-K76)</f>
        <v>0</v>
      </c>
      <c r="L189" s="563">
        <f>7/12*(K83-K76)+5/12*(L83-L76)</f>
        <v>0</v>
      </c>
    </row>
    <row r="190" spans="2:12" ht="13.15" customHeight="1" x14ac:dyDescent="0.2">
      <c r="B190" s="322"/>
      <c r="C190" s="561" t="s">
        <v>300</v>
      </c>
      <c r="D190" s="561"/>
      <c r="E190" s="561"/>
      <c r="F190" s="561"/>
      <c r="H190" s="563">
        <f t="shared" ref="H190:L192" si="56">7/12*G76+5/12*H76</f>
        <v>0</v>
      </c>
      <c r="I190" s="563">
        <f t="shared" si="56"/>
        <v>0</v>
      </c>
      <c r="J190" s="563">
        <f t="shared" si="56"/>
        <v>0</v>
      </c>
      <c r="K190" s="563">
        <f t="shared" si="56"/>
        <v>0</v>
      </c>
      <c r="L190" s="563">
        <f t="shared" si="56"/>
        <v>0</v>
      </c>
    </row>
    <row r="191" spans="2:12" ht="13.15" customHeight="1" x14ac:dyDescent="0.2">
      <c r="B191" s="322"/>
      <c r="C191" s="561" t="s">
        <v>267</v>
      </c>
      <c r="D191" s="561"/>
      <c r="E191" s="561"/>
      <c r="F191" s="561"/>
      <c r="H191" s="563">
        <f t="shared" si="56"/>
        <v>0</v>
      </c>
      <c r="I191" s="563">
        <f t="shared" si="56"/>
        <v>0</v>
      </c>
      <c r="J191" s="563">
        <f t="shared" si="56"/>
        <v>0</v>
      </c>
      <c r="K191" s="563">
        <f t="shared" si="56"/>
        <v>0</v>
      </c>
      <c r="L191" s="563">
        <f t="shared" si="56"/>
        <v>0</v>
      </c>
    </row>
    <row r="192" spans="2:12" ht="13.15" customHeight="1" x14ac:dyDescent="0.2">
      <c r="B192" s="322"/>
      <c r="C192" s="561" t="s">
        <v>268</v>
      </c>
      <c r="D192" s="561"/>
      <c r="E192" s="561"/>
      <c r="F192" s="561"/>
      <c r="H192" s="563">
        <f t="shared" si="56"/>
        <v>0</v>
      </c>
      <c r="I192" s="563">
        <f t="shared" si="56"/>
        <v>0</v>
      </c>
      <c r="J192" s="563">
        <f t="shared" si="56"/>
        <v>0</v>
      </c>
      <c r="K192" s="563">
        <f t="shared" si="56"/>
        <v>0</v>
      </c>
      <c r="L192" s="563">
        <f t="shared" si="56"/>
        <v>0</v>
      </c>
    </row>
    <row r="193" spans="2:12" ht="13.15" customHeight="1" x14ac:dyDescent="0.2">
      <c r="B193" s="322"/>
      <c r="C193" s="561" t="s">
        <v>379</v>
      </c>
      <c r="D193" s="561"/>
      <c r="E193" s="561"/>
      <c r="F193" s="561"/>
      <c r="H193" s="563">
        <f>SUM(H181:H192)-H187</f>
        <v>300028.34250000003</v>
      </c>
      <c r="I193" s="563">
        <f>SUM(I181:I192)-I187</f>
        <v>302774.00499999995</v>
      </c>
      <c r="J193" s="563">
        <f>SUM(J181:J192)-J187</f>
        <v>304766.90499999997</v>
      </c>
      <c r="K193" s="563">
        <f>SUM(K181:K192)-K187</f>
        <v>306759.80499999999</v>
      </c>
      <c r="L193" s="563">
        <f>SUM(L181:L192)-L187</f>
        <v>308752.70500000002</v>
      </c>
    </row>
    <row r="194" spans="2:12" ht="13.15" customHeight="1" x14ac:dyDescent="0.2">
      <c r="B194" s="322"/>
      <c r="C194" s="561"/>
      <c r="D194" s="561"/>
      <c r="E194" s="561"/>
      <c r="F194" s="561"/>
      <c r="H194" s="562"/>
      <c r="I194" s="562"/>
      <c r="J194" s="562"/>
      <c r="K194" s="562"/>
      <c r="L194" s="562"/>
    </row>
    <row r="195" spans="2:12" ht="13.15" customHeight="1" x14ac:dyDescent="0.2">
      <c r="B195" s="322"/>
      <c r="C195" s="569" t="s">
        <v>365</v>
      </c>
      <c r="D195" s="561"/>
      <c r="E195" s="561"/>
      <c r="F195" s="561"/>
      <c r="H195" s="561"/>
      <c r="I195" s="561"/>
      <c r="J195" s="561"/>
      <c r="K195" s="561"/>
      <c r="L195" s="561"/>
    </row>
    <row r="196" spans="2:12" ht="13.15" customHeight="1" x14ac:dyDescent="0.2">
      <c r="B196" s="322"/>
      <c r="C196" s="561" t="s">
        <v>609</v>
      </c>
      <c r="D196" s="561"/>
      <c r="E196" s="561"/>
      <c r="F196" s="561"/>
      <c r="H196" s="564">
        <f>+H105</f>
        <v>52941.78</v>
      </c>
      <c r="I196" s="564">
        <f>+I105</f>
        <v>53788.850000000006</v>
      </c>
      <c r="J196" s="564">
        <f>+J105</f>
        <v>53788.850000000006</v>
      </c>
      <c r="K196" s="564">
        <f>+K105</f>
        <v>53788.850000000006</v>
      </c>
      <c r="L196" s="564">
        <f>+L105</f>
        <v>53788.850000000006</v>
      </c>
    </row>
    <row r="197" spans="2:12" ht="13.15" customHeight="1" x14ac:dyDescent="0.2">
      <c r="B197" s="322"/>
      <c r="C197" s="561" t="s">
        <v>362</v>
      </c>
      <c r="D197" s="561"/>
      <c r="E197" s="561"/>
      <c r="F197" s="561"/>
      <c r="H197" s="564">
        <f>+H110</f>
        <v>10293.129999999999</v>
      </c>
      <c r="I197" s="564">
        <f>+I110</f>
        <v>10457.82</v>
      </c>
      <c r="J197" s="564">
        <f>+J110</f>
        <v>10457.82</v>
      </c>
      <c r="K197" s="564">
        <f>+K110</f>
        <v>10457.82</v>
      </c>
      <c r="L197" s="564">
        <f>+L110</f>
        <v>10457.82</v>
      </c>
    </row>
    <row r="198" spans="2:12" ht="13.15" customHeight="1" x14ac:dyDescent="0.2">
      <c r="B198" s="322"/>
      <c r="C198" s="561" t="s">
        <v>449</v>
      </c>
      <c r="D198" s="561"/>
      <c r="E198" s="561"/>
      <c r="F198" s="561"/>
      <c r="H198" s="564">
        <f>+H139</f>
        <v>0</v>
      </c>
      <c r="I198" s="564">
        <f>+I139</f>
        <v>0</v>
      </c>
      <c r="J198" s="564">
        <f>+J139</f>
        <v>0</v>
      </c>
      <c r="K198" s="564">
        <f>+K139</f>
        <v>0</v>
      </c>
      <c r="L198" s="564">
        <f>+L139</f>
        <v>0</v>
      </c>
    </row>
    <row r="199" spans="2:12" ht="13.15" customHeight="1" x14ac:dyDescent="0.2">
      <c r="B199" s="322"/>
      <c r="C199" s="561" t="s">
        <v>364</v>
      </c>
      <c r="D199" s="561"/>
      <c r="E199" s="561"/>
      <c r="F199" s="561"/>
      <c r="H199" s="564">
        <f>+H117+H122</f>
        <v>54701.5</v>
      </c>
      <c r="I199" s="564">
        <f>+I117+I122</f>
        <v>55576.659999999996</v>
      </c>
      <c r="J199" s="564">
        <f>+J117+J122</f>
        <v>55576.659999999996</v>
      </c>
      <c r="K199" s="564">
        <f>+K117+K122</f>
        <v>55576.659999999996</v>
      </c>
      <c r="L199" s="564">
        <f>+L117+L122</f>
        <v>55576.659999999996</v>
      </c>
    </row>
    <row r="200" spans="2:12" ht="13.15" customHeight="1" x14ac:dyDescent="0.2">
      <c r="B200" s="322"/>
      <c r="C200" s="566" t="s">
        <v>374</v>
      </c>
      <c r="D200" s="561"/>
      <c r="E200" s="561"/>
      <c r="F200" s="561"/>
      <c r="H200" s="563">
        <f>+H127</f>
        <v>0</v>
      </c>
      <c r="I200" s="563">
        <f>+I127</f>
        <v>0</v>
      </c>
      <c r="J200" s="563">
        <f>+J127</f>
        <v>0</v>
      </c>
      <c r="K200" s="563">
        <f>+K127</f>
        <v>0</v>
      </c>
      <c r="L200" s="563">
        <f>+L127</f>
        <v>0</v>
      </c>
    </row>
    <row r="201" spans="2:12" ht="13.15" customHeight="1" x14ac:dyDescent="0.2">
      <c r="B201" s="322"/>
      <c r="C201" s="561" t="s">
        <v>367</v>
      </c>
      <c r="D201" s="561"/>
      <c r="E201" s="561"/>
      <c r="F201" s="561"/>
      <c r="H201" s="564">
        <f>+H153</f>
        <v>0</v>
      </c>
      <c r="I201" s="564">
        <f>+I153</f>
        <v>0</v>
      </c>
      <c r="J201" s="564">
        <f>+J153</f>
        <v>0</v>
      </c>
      <c r="K201" s="564">
        <f>+K153</f>
        <v>0</v>
      </c>
      <c r="L201" s="564">
        <f>+L153</f>
        <v>0</v>
      </c>
    </row>
    <row r="202" spans="2:12" ht="13.15" customHeight="1" x14ac:dyDescent="0.2">
      <c r="B202" s="322"/>
      <c r="C202" s="561" t="s">
        <v>301</v>
      </c>
      <c r="D202" s="561"/>
      <c r="E202" s="561"/>
      <c r="F202" s="561"/>
      <c r="H202" s="564">
        <f>+H166-H159</f>
        <v>0</v>
      </c>
      <c r="I202" s="564">
        <f>+I166-I159</f>
        <v>0</v>
      </c>
      <c r="J202" s="564">
        <f>+J166-J159</f>
        <v>0</v>
      </c>
      <c r="K202" s="564">
        <f>+K166-K159</f>
        <v>0</v>
      </c>
      <c r="L202" s="564">
        <f>+L166-L159</f>
        <v>0</v>
      </c>
    </row>
    <row r="203" spans="2:12" ht="13.15" customHeight="1" x14ac:dyDescent="0.2">
      <c r="B203" s="322"/>
      <c r="C203" s="561" t="s">
        <v>300</v>
      </c>
      <c r="D203" s="561"/>
      <c r="E203" s="561"/>
      <c r="F203" s="561"/>
      <c r="H203" s="564">
        <f t="shared" ref="H203:K205" si="57">+H159</f>
        <v>0</v>
      </c>
      <c r="I203" s="564">
        <f t="shared" si="57"/>
        <v>0</v>
      </c>
      <c r="J203" s="564">
        <f t="shared" si="57"/>
        <v>0</v>
      </c>
      <c r="K203" s="564">
        <f t="shared" si="57"/>
        <v>0</v>
      </c>
      <c r="L203" s="564">
        <f t="shared" ref="L203" si="58">+L159</f>
        <v>0</v>
      </c>
    </row>
    <row r="204" spans="2:12" ht="13.15" customHeight="1" x14ac:dyDescent="0.2">
      <c r="B204" s="322"/>
      <c r="C204" s="561" t="s">
        <v>267</v>
      </c>
      <c r="D204" s="561"/>
      <c r="E204" s="561"/>
      <c r="F204" s="561"/>
      <c r="H204" s="564">
        <f t="shared" si="57"/>
        <v>0</v>
      </c>
      <c r="I204" s="564">
        <f t="shared" si="57"/>
        <v>0</v>
      </c>
      <c r="J204" s="564">
        <f t="shared" si="57"/>
        <v>0</v>
      </c>
      <c r="K204" s="564">
        <f t="shared" si="57"/>
        <v>0</v>
      </c>
      <c r="L204" s="564">
        <f t="shared" ref="L204" si="59">+L160</f>
        <v>0</v>
      </c>
    </row>
    <row r="205" spans="2:12" ht="13.15" customHeight="1" x14ac:dyDescent="0.2">
      <c r="B205" s="322"/>
      <c r="C205" s="561" t="s">
        <v>268</v>
      </c>
      <c r="D205" s="561"/>
      <c r="E205" s="561"/>
      <c r="F205" s="561"/>
      <c r="H205" s="564">
        <f t="shared" si="57"/>
        <v>0</v>
      </c>
      <c r="I205" s="564">
        <f t="shared" si="57"/>
        <v>0</v>
      </c>
      <c r="J205" s="564">
        <f t="shared" si="57"/>
        <v>0</v>
      </c>
      <c r="K205" s="564">
        <f t="shared" si="57"/>
        <v>0</v>
      </c>
      <c r="L205" s="564">
        <f t="shared" ref="L205" si="60">+L161</f>
        <v>0</v>
      </c>
    </row>
    <row r="206" spans="2:12" ht="13.15" customHeight="1" x14ac:dyDescent="0.2">
      <c r="B206" s="322"/>
      <c r="C206" s="561" t="s">
        <v>380</v>
      </c>
      <c r="D206" s="561"/>
      <c r="E206" s="561"/>
      <c r="F206" s="561"/>
      <c r="H206" s="563">
        <f>SUM(H196:H205)-H200</f>
        <v>117936.41</v>
      </c>
      <c r="I206" s="563">
        <f>SUM(I196:I205)-I200</f>
        <v>119823.33</v>
      </c>
      <c r="J206" s="563">
        <f>SUM(J196:J205)-J200</f>
        <v>119823.33</v>
      </c>
      <c r="K206" s="563">
        <f>SUM(K196:K205)-K200</f>
        <v>119823.33</v>
      </c>
      <c r="L206" s="563">
        <f>SUM(L196:L205)-L200</f>
        <v>119823.33</v>
      </c>
    </row>
    <row r="207" spans="2:12" ht="13.15" customHeight="1" x14ac:dyDescent="0.2">
      <c r="B207" s="322"/>
      <c r="C207" s="561" t="s">
        <v>427</v>
      </c>
      <c r="D207" s="561"/>
      <c r="E207" s="561"/>
      <c r="F207" s="561"/>
      <c r="H207" s="564">
        <f>+H193+H206</f>
        <v>417964.75250000006</v>
      </c>
      <c r="I207" s="564">
        <f>+I193+I206</f>
        <v>422597.33499999996</v>
      </c>
      <c r="J207" s="564">
        <f>+J193+J206</f>
        <v>424590.23499999999</v>
      </c>
      <c r="K207" s="564">
        <f>+K193+K206</f>
        <v>426583.13500000001</v>
      </c>
      <c r="L207" s="564">
        <f>+L193+L206</f>
        <v>428576.03500000003</v>
      </c>
    </row>
    <row r="208" spans="2:12" ht="13.15" customHeight="1" x14ac:dyDescent="0.2">
      <c r="B208" s="322"/>
      <c r="C208" s="561"/>
      <c r="D208" s="561"/>
      <c r="E208" s="561"/>
      <c r="F208" s="561"/>
      <c r="H208" s="564"/>
      <c r="I208" s="564"/>
      <c r="J208" s="564"/>
      <c r="K208" s="564"/>
      <c r="L208" s="564"/>
    </row>
    <row r="209" spans="2:12" ht="13.15" customHeight="1" x14ac:dyDescent="0.2">
      <c r="B209" s="322"/>
      <c r="C209" s="574" t="s">
        <v>366</v>
      </c>
      <c r="D209" s="561"/>
      <c r="E209" s="561"/>
      <c r="F209" s="561"/>
      <c r="H209" s="565" t="str">
        <f>+G8</f>
        <v>2018/19</v>
      </c>
      <c r="I209" s="565" t="str">
        <f>+H8</f>
        <v>2019/20</v>
      </c>
      <c r="J209" s="565" t="str">
        <f>+I8</f>
        <v>2020/21</v>
      </c>
      <c r="K209" s="565" t="str">
        <f>+J8</f>
        <v>2021/22</v>
      </c>
      <c r="L209" s="565" t="str">
        <f>+K8</f>
        <v>2022/23</v>
      </c>
    </row>
    <row r="210" spans="2:12" ht="13.15" customHeight="1" x14ac:dyDescent="0.2">
      <c r="B210" s="322"/>
      <c r="C210" s="561" t="s">
        <v>361</v>
      </c>
      <c r="D210" s="561"/>
      <c r="E210" s="561"/>
      <c r="F210" s="561"/>
      <c r="H210" s="562"/>
      <c r="I210" s="562"/>
      <c r="J210" s="562"/>
      <c r="K210" s="562"/>
      <c r="L210" s="562"/>
    </row>
    <row r="211" spans="2:12" ht="13.15" customHeight="1" x14ac:dyDescent="0.2">
      <c r="B211" s="322"/>
      <c r="C211" s="561" t="s">
        <v>609</v>
      </c>
      <c r="D211" s="561"/>
      <c r="E211" s="561"/>
      <c r="F211" s="561"/>
      <c r="H211" s="564">
        <f>G22-G21</f>
        <v>140875.88999999998</v>
      </c>
      <c r="I211" s="564">
        <f>H22-H21</f>
        <v>142087.07</v>
      </c>
      <c r="J211" s="564">
        <f>I22-I21</f>
        <v>144035.59</v>
      </c>
      <c r="K211" s="564">
        <f>J22-J21</f>
        <v>145984.11000000002</v>
      </c>
      <c r="L211" s="564">
        <f>K22-K21</f>
        <v>147932.63</v>
      </c>
    </row>
    <row r="212" spans="2:12" ht="13.15" customHeight="1" x14ac:dyDescent="0.2">
      <c r="B212" s="322"/>
      <c r="C212" s="561" t="s">
        <v>362</v>
      </c>
      <c r="D212" s="561"/>
      <c r="E212" s="561"/>
      <c r="F212" s="561"/>
      <c r="H212" s="564">
        <f>+G27</f>
        <v>146489.64000000001</v>
      </c>
      <c r="I212" s="564">
        <f>+H27</f>
        <v>147861.69</v>
      </c>
      <c r="J212" s="564">
        <f>+I27</f>
        <v>147861.69</v>
      </c>
      <c r="K212" s="564">
        <f>+J27</f>
        <v>147861.69</v>
      </c>
      <c r="L212" s="564">
        <f>+K27</f>
        <v>147861.69</v>
      </c>
    </row>
    <row r="213" spans="2:12" ht="13.15" customHeight="1" x14ac:dyDescent="0.2">
      <c r="B213" s="322"/>
      <c r="C213" s="561" t="s">
        <v>449</v>
      </c>
      <c r="D213" s="561"/>
      <c r="E213" s="561"/>
      <c r="F213" s="561"/>
      <c r="H213" s="564">
        <f>+G54</f>
        <v>0</v>
      </c>
      <c r="I213" s="564">
        <f>+H54</f>
        <v>0</v>
      </c>
      <c r="J213" s="564">
        <f>+I54</f>
        <v>0</v>
      </c>
      <c r="K213" s="564">
        <f>+J54</f>
        <v>0</v>
      </c>
      <c r="L213" s="564">
        <f>+K54</f>
        <v>0</v>
      </c>
    </row>
    <row r="214" spans="2:12" ht="13.15" customHeight="1" x14ac:dyDescent="0.2">
      <c r="B214" s="322"/>
      <c r="C214" s="561" t="s">
        <v>363</v>
      </c>
      <c r="D214" s="561"/>
      <c r="E214" s="561"/>
      <c r="F214" s="561"/>
      <c r="H214" s="564">
        <f>+G21</f>
        <v>2730.7799999999997</v>
      </c>
      <c r="I214" s="564">
        <f>+H21</f>
        <v>2754.95</v>
      </c>
      <c r="J214" s="564">
        <f>+I21</f>
        <v>2799.33</v>
      </c>
      <c r="K214" s="564">
        <f>+J21</f>
        <v>2843.71</v>
      </c>
      <c r="L214" s="564">
        <f>+K21</f>
        <v>2888.09</v>
      </c>
    </row>
    <row r="215" spans="2:12" ht="13.15" customHeight="1" x14ac:dyDescent="0.2">
      <c r="B215" s="322"/>
      <c r="C215" s="561" t="s">
        <v>359</v>
      </c>
      <c r="D215" s="561"/>
      <c r="E215" s="561"/>
      <c r="F215" s="561"/>
      <c r="H215" s="564">
        <f>+G31</f>
        <v>6819.2300000000005</v>
      </c>
      <c r="I215" s="564">
        <f>+H31</f>
        <v>7471.6900000000005</v>
      </c>
      <c r="J215" s="564">
        <f>+I31</f>
        <v>7471.6900000000005</v>
      </c>
      <c r="K215" s="564">
        <f>+J31</f>
        <v>7471.6900000000005</v>
      </c>
      <c r="L215" s="564">
        <f>+K31</f>
        <v>7471.6900000000005</v>
      </c>
    </row>
    <row r="216" spans="2:12" ht="13.15" customHeight="1" x14ac:dyDescent="0.2">
      <c r="B216" s="322"/>
      <c r="C216" s="561" t="s">
        <v>364</v>
      </c>
      <c r="D216" s="561"/>
      <c r="E216" s="561"/>
      <c r="F216" s="561"/>
      <c r="H216" s="564">
        <f>G38</f>
        <v>1744.7400000000002</v>
      </c>
      <c r="I216" s="564">
        <f>+H38</f>
        <v>1768.23</v>
      </c>
      <c r="J216" s="564">
        <f>+I38</f>
        <v>1768.23</v>
      </c>
      <c r="K216" s="564">
        <f>+J38</f>
        <v>1768.23</v>
      </c>
      <c r="L216" s="564">
        <f>+K38</f>
        <v>1768.23</v>
      </c>
    </row>
    <row r="217" spans="2:12" ht="13.15" customHeight="1" x14ac:dyDescent="0.2">
      <c r="B217" s="322"/>
      <c r="C217" s="566" t="s">
        <v>374</v>
      </c>
      <c r="D217" s="561"/>
      <c r="E217" s="561"/>
      <c r="F217" s="561"/>
      <c r="H217" s="564">
        <f>+G42</f>
        <v>0</v>
      </c>
      <c r="I217" s="564">
        <f>+H42</f>
        <v>0</v>
      </c>
      <c r="J217" s="564">
        <f>+I42</f>
        <v>0</v>
      </c>
      <c r="K217" s="564">
        <f>+J42</f>
        <v>0</v>
      </c>
      <c r="L217" s="564">
        <f>+K42</f>
        <v>0</v>
      </c>
    </row>
    <row r="218" spans="2:12" ht="13.15" customHeight="1" x14ac:dyDescent="0.2">
      <c r="B218" s="322"/>
      <c r="C218" s="561" t="s">
        <v>367</v>
      </c>
      <c r="D218" s="561"/>
      <c r="E218" s="561"/>
      <c r="F218" s="561"/>
      <c r="H218" s="564">
        <f>+G70</f>
        <v>0</v>
      </c>
      <c r="I218" s="564">
        <f>+H70</f>
        <v>0</v>
      </c>
      <c r="J218" s="564">
        <f>+I70</f>
        <v>0</v>
      </c>
      <c r="K218" s="564">
        <f>+J70</f>
        <v>0</v>
      </c>
      <c r="L218" s="564">
        <f>+K70</f>
        <v>0</v>
      </c>
    </row>
    <row r="219" spans="2:12" ht="13.15" customHeight="1" x14ac:dyDescent="0.2">
      <c r="B219" s="322"/>
      <c r="C219" s="561" t="s">
        <v>301</v>
      </c>
      <c r="D219" s="561"/>
      <c r="E219" s="561"/>
      <c r="F219" s="561"/>
      <c r="H219" s="564">
        <f>+G83-G76</f>
        <v>0</v>
      </c>
      <c r="I219" s="564">
        <f>+H83-H76</f>
        <v>0</v>
      </c>
      <c r="J219" s="564">
        <f>+I83-I76</f>
        <v>0</v>
      </c>
      <c r="K219" s="564">
        <f>+J83-J76</f>
        <v>0</v>
      </c>
      <c r="L219" s="564">
        <f>+K83-K76</f>
        <v>0</v>
      </c>
    </row>
    <row r="220" spans="2:12" ht="13.15" customHeight="1" x14ac:dyDescent="0.2">
      <c r="B220" s="322"/>
      <c r="C220" s="561" t="s">
        <v>300</v>
      </c>
      <c r="D220" s="561"/>
      <c r="E220" s="561"/>
      <c r="F220" s="561"/>
      <c r="H220" s="564">
        <f t="shared" ref="H220:L222" si="61">+G76</f>
        <v>0</v>
      </c>
      <c r="I220" s="564">
        <f t="shared" si="61"/>
        <v>0</v>
      </c>
      <c r="J220" s="564">
        <f t="shared" si="61"/>
        <v>0</v>
      </c>
      <c r="K220" s="564">
        <f t="shared" si="61"/>
        <v>0</v>
      </c>
      <c r="L220" s="564">
        <f t="shared" si="61"/>
        <v>0</v>
      </c>
    </row>
    <row r="221" spans="2:12" ht="13.15" customHeight="1" x14ac:dyDescent="0.2">
      <c r="B221" s="322"/>
      <c r="C221" s="561" t="s">
        <v>267</v>
      </c>
      <c r="D221" s="561"/>
      <c r="E221" s="561"/>
      <c r="F221" s="561"/>
      <c r="H221" s="564">
        <f t="shared" si="61"/>
        <v>0</v>
      </c>
      <c r="I221" s="564">
        <f t="shared" si="61"/>
        <v>0</v>
      </c>
      <c r="J221" s="564">
        <f t="shared" si="61"/>
        <v>0</v>
      </c>
      <c r="K221" s="564">
        <f t="shared" si="61"/>
        <v>0</v>
      </c>
      <c r="L221" s="564">
        <f t="shared" si="61"/>
        <v>0</v>
      </c>
    </row>
    <row r="222" spans="2:12" ht="13.15" customHeight="1" x14ac:dyDescent="0.2">
      <c r="B222" s="322"/>
      <c r="C222" s="561" t="s">
        <v>268</v>
      </c>
      <c r="D222" s="561"/>
      <c r="E222" s="561"/>
      <c r="F222" s="561"/>
      <c r="H222" s="564">
        <f t="shared" si="61"/>
        <v>0</v>
      </c>
      <c r="I222" s="564">
        <f t="shared" si="61"/>
        <v>0</v>
      </c>
      <c r="J222" s="564">
        <f t="shared" si="61"/>
        <v>0</v>
      </c>
      <c r="K222" s="564">
        <f t="shared" si="61"/>
        <v>0</v>
      </c>
      <c r="L222" s="564">
        <f t="shared" si="61"/>
        <v>0</v>
      </c>
    </row>
    <row r="223" spans="2:12" ht="13.15" customHeight="1" x14ac:dyDescent="0.2">
      <c r="B223" s="322"/>
      <c r="C223" s="561" t="s">
        <v>379</v>
      </c>
      <c r="D223" s="561"/>
      <c r="E223" s="561"/>
      <c r="F223" s="561"/>
      <c r="H223" s="564">
        <f>SUM(H211:H222)-H217</f>
        <v>298660.28000000003</v>
      </c>
      <c r="I223" s="564">
        <f>SUM(I211:I222)-I217</f>
        <v>301943.63</v>
      </c>
      <c r="J223" s="564">
        <f>SUM(J211:J222)-J217</f>
        <v>303936.53000000003</v>
      </c>
      <c r="K223" s="564">
        <f>SUM(K211:K222)-K217</f>
        <v>305929.43000000005</v>
      </c>
      <c r="L223" s="564">
        <f>SUM(L211:L222)-L217</f>
        <v>307922.33</v>
      </c>
    </row>
    <row r="224" spans="2:12" ht="13.15" customHeight="1" x14ac:dyDescent="0.2">
      <c r="B224" s="322"/>
      <c r="C224" s="561"/>
      <c r="D224" s="561"/>
      <c r="E224" s="561"/>
      <c r="F224" s="561"/>
      <c r="H224" s="562"/>
      <c r="I224" s="562"/>
      <c r="J224" s="562"/>
      <c r="K224" s="562"/>
      <c r="L224" s="562"/>
    </row>
    <row r="225" spans="2:12" ht="13.15" customHeight="1" x14ac:dyDescent="0.2">
      <c r="B225" s="322"/>
      <c r="C225" s="561" t="s">
        <v>365</v>
      </c>
      <c r="D225" s="561"/>
      <c r="E225" s="561"/>
      <c r="F225" s="561"/>
      <c r="H225" s="562"/>
      <c r="I225" s="562"/>
      <c r="J225" s="562"/>
      <c r="K225" s="562"/>
      <c r="L225" s="562"/>
    </row>
    <row r="226" spans="2:12" ht="13.15" customHeight="1" x14ac:dyDescent="0.2">
      <c r="B226" s="322"/>
      <c r="C226" s="561" t="s">
        <v>609</v>
      </c>
      <c r="D226" s="561"/>
      <c r="E226" s="561"/>
      <c r="F226" s="561"/>
      <c r="H226" s="564">
        <f>5/12*G105+7/12*H105</f>
        <v>52609.655000000006</v>
      </c>
      <c r="I226" s="564">
        <f>5/12*H105+7/12*I105</f>
        <v>53435.904166666674</v>
      </c>
      <c r="J226" s="564">
        <f>5/12*I105+7/12*J105</f>
        <v>53788.850000000006</v>
      </c>
      <c r="K226" s="564">
        <f>5/12*J105+7/12*K105</f>
        <v>53788.850000000006</v>
      </c>
      <c r="L226" s="564">
        <f>5/12*K105+7/12*L105</f>
        <v>53788.850000000006</v>
      </c>
    </row>
    <row r="227" spans="2:12" ht="13.15" customHeight="1" x14ac:dyDescent="0.2">
      <c r="B227" s="322"/>
      <c r="C227" s="561" t="s">
        <v>362</v>
      </c>
      <c r="D227" s="561"/>
      <c r="E227" s="561"/>
      <c r="F227" s="561"/>
      <c r="H227" s="564">
        <f>5/12*G110+7/12*H110</f>
        <v>10229.750833333334</v>
      </c>
      <c r="I227" s="564">
        <f>5/12*H110+7/12*I110</f>
        <v>10389.199166666667</v>
      </c>
      <c r="J227" s="564">
        <f>5/12*I110+7/12*J110</f>
        <v>10457.82</v>
      </c>
      <c r="K227" s="564">
        <f>5/12*J110+7/12*K110</f>
        <v>10457.82</v>
      </c>
      <c r="L227" s="564">
        <f>5/12*K110+7/12*L110</f>
        <v>10457.82</v>
      </c>
    </row>
    <row r="228" spans="2:12" ht="13.15" customHeight="1" x14ac:dyDescent="0.2">
      <c r="B228" s="322"/>
      <c r="C228" s="561" t="s">
        <v>449</v>
      </c>
      <c r="D228" s="561"/>
      <c r="E228" s="561"/>
      <c r="F228" s="561"/>
      <c r="H228" s="564">
        <f>5/12*G139+7/12*H139</f>
        <v>0</v>
      </c>
      <c r="I228" s="564">
        <f>5/12*H139+7/12*I139</f>
        <v>0</v>
      </c>
      <c r="J228" s="564">
        <f>5/12*I139+7/12*J139</f>
        <v>0</v>
      </c>
      <c r="K228" s="564">
        <f>5/12*J139+7/12*K139</f>
        <v>0</v>
      </c>
      <c r="L228" s="564">
        <f>5/12*K139+7/12*L139</f>
        <v>0</v>
      </c>
    </row>
    <row r="229" spans="2:12" ht="13.15" customHeight="1" x14ac:dyDescent="0.2">
      <c r="B229" s="322"/>
      <c r="C229" s="561" t="s">
        <v>364</v>
      </c>
      <c r="D229" s="561"/>
      <c r="E229" s="561"/>
      <c r="F229" s="561"/>
      <c r="H229" s="564">
        <f>5/12*(G117+G122)+7/12*(H117+H122)</f>
        <v>54364.375</v>
      </c>
      <c r="I229" s="564">
        <f>5/12*(H117+H122)+7/12*(I117+I122)</f>
        <v>55212.01</v>
      </c>
      <c r="J229" s="564">
        <f>5/12*(I117+I122)+7/12*(J117+J122)</f>
        <v>55576.66</v>
      </c>
      <c r="K229" s="564">
        <f>5/12*(J117+J122)+7/12*(K117+K122)</f>
        <v>55576.66</v>
      </c>
      <c r="L229" s="564">
        <f>5/12*(K117+K122)+7/12*(L117+L122)</f>
        <v>55576.66</v>
      </c>
    </row>
    <row r="230" spans="2:12" ht="13.15" customHeight="1" x14ac:dyDescent="0.2">
      <c r="B230" s="322"/>
      <c r="C230" s="566" t="s">
        <v>374</v>
      </c>
      <c r="D230" s="561"/>
      <c r="E230" s="561"/>
      <c r="F230" s="561"/>
      <c r="H230" s="564">
        <f>5/12*G127+7/12*H127</f>
        <v>0</v>
      </c>
      <c r="I230" s="564">
        <f>5/12*H127+7/12*I127</f>
        <v>0</v>
      </c>
      <c r="J230" s="564">
        <f>5/12*I127+7/12*J127</f>
        <v>0</v>
      </c>
      <c r="K230" s="564">
        <f>5/12*J127+7/12*K127</f>
        <v>0</v>
      </c>
      <c r="L230" s="564">
        <f>5/12*K127+7/12*L127</f>
        <v>0</v>
      </c>
    </row>
    <row r="231" spans="2:12" ht="13.15" customHeight="1" x14ac:dyDescent="0.2">
      <c r="B231" s="322"/>
      <c r="C231" s="561" t="s">
        <v>367</v>
      </c>
      <c r="D231" s="561"/>
      <c r="E231" s="561"/>
      <c r="F231" s="561"/>
      <c r="H231" s="564">
        <f>5/12*G153+7/12*H153</f>
        <v>0</v>
      </c>
      <c r="I231" s="564">
        <f>5/12*H153+7/12*I153</f>
        <v>0</v>
      </c>
      <c r="J231" s="564">
        <f>5/12*I153+7/12*J153</f>
        <v>0</v>
      </c>
      <c r="K231" s="564">
        <f>5/12*J153+7/12*K153</f>
        <v>0</v>
      </c>
      <c r="L231" s="564">
        <f>5/12*K153+7/12*L153</f>
        <v>0</v>
      </c>
    </row>
    <row r="232" spans="2:12" ht="13.15" customHeight="1" x14ac:dyDescent="0.2">
      <c r="B232" s="322"/>
      <c r="C232" s="561" t="s">
        <v>301</v>
      </c>
      <c r="D232" s="561"/>
      <c r="E232" s="561"/>
      <c r="F232" s="561"/>
      <c r="H232" s="564">
        <f>5/12*(G166-G159)+7/12*(H166-H159)</f>
        <v>0</v>
      </c>
      <c r="I232" s="564">
        <f>5/12*(H166-H159)+7/12*(I166-I159)</f>
        <v>0</v>
      </c>
      <c r="J232" s="564">
        <f>5/12*(I166-I159)+7/12*(J166-J159)</f>
        <v>0</v>
      </c>
      <c r="K232" s="564">
        <f>5/12*(J166-J159)+7/12*(K166-K159)</f>
        <v>0</v>
      </c>
      <c r="L232" s="564">
        <f>5/12*(K166-K159)+7/12*(L166-L159)</f>
        <v>0</v>
      </c>
    </row>
    <row r="233" spans="2:12" ht="13.15" customHeight="1" x14ac:dyDescent="0.2">
      <c r="B233" s="322"/>
      <c r="C233" s="561" t="s">
        <v>300</v>
      </c>
      <c r="D233" s="561"/>
      <c r="E233" s="561"/>
      <c r="F233" s="561"/>
      <c r="H233" s="564">
        <f t="shared" ref="H233:L235" si="62">5/12*G159+7/12*H159</f>
        <v>0</v>
      </c>
      <c r="I233" s="564">
        <f t="shared" si="62"/>
        <v>0</v>
      </c>
      <c r="J233" s="564">
        <f t="shared" si="62"/>
        <v>0</v>
      </c>
      <c r="K233" s="564">
        <f t="shared" si="62"/>
        <v>0</v>
      </c>
      <c r="L233" s="564">
        <f t="shared" si="62"/>
        <v>0</v>
      </c>
    </row>
    <row r="234" spans="2:12" ht="13.15" customHeight="1" x14ac:dyDescent="0.2">
      <c r="B234" s="322"/>
      <c r="C234" s="561" t="s">
        <v>267</v>
      </c>
      <c r="D234" s="561"/>
      <c r="E234" s="561"/>
      <c r="F234" s="561"/>
      <c r="H234" s="564">
        <f t="shared" si="62"/>
        <v>0</v>
      </c>
      <c r="I234" s="564">
        <f t="shared" si="62"/>
        <v>0</v>
      </c>
      <c r="J234" s="564">
        <f t="shared" si="62"/>
        <v>0</v>
      </c>
      <c r="K234" s="564">
        <f t="shared" si="62"/>
        <v>0</v>
      </c>
      <c r="L234" s="564">
        <f t="shared" si="62"/>
        <v>0</v>
      </c>
    </row>
    <row r="235" spans="2:12" ht="13.15" customHeight="1" x14ac:dyDescent="0.2">
      <c r="B235" s="322"/>
      <c r="C235" s="561" t="s">
        <v>268</v>
      </c>
      <c r="D235" s="561"/>
      <c r="E235" s="561"/>
      <c r="F235" s="561"/>
      <c r="H235" s="564">
        <f t="shared" si="62"/>
        <v>0</v>
      </c>
      <c r="I235" s="564">
        <f t="shared" si="62"/>
        <v>0</v>
      </c>
      <c r="J235" s="564">
        <f t="shared" si="62"/>
        <v>0</v>
      </c>
      <c r="K235" s="564">
        <f t="shared" si="62"/>
        <v>0</v>
      </c>
      <c r="L235" s="564">
        <f t="shared" si="62"/>
        <v>0</v>
      </c>
    </row>
    <row r="236" spans="2:12" ht="13.15" customHeight="1" x14ac:dyDescent="0.2">
      <c r="B236" s="322"/>
      <c r="C236" s="561" t="s">
        <v>380</v>
      </c>
      <c r="D236" s="561"/>
      <c r="E236" s="561"/>
      <c r="F236" s="561"/>
      <c r="H236" s="564">
        <f>SUM(H226:H235)-H230</f>
        <v>117203.78083333334</v>
      </c>
      <c r="I236" s="564">
        <f>SUM(I226:I235)-I230</f>
        <v>119037.11333333334</v>
      </c>
      <c r="J236" s="564">
        <f>SUM(J226:J235)-J230</f>
        <v>119823.33000000002</v>
      </c>
      <c r="K236" s="564">
        <f>SUM(K226:K235)-K230</f>
        <v>119823.33000000002</v>
      </c>
      <c r="L236" s="564">
        <f>SUM(L226:L235)-L230</f>
        <v>119823.33000000002</v>
      </c>
    </row>
    <row r="237" spans="2:12" ht="13.15" customHeight="1" x14ac:dyDescent="0.2">
      <c r="B237" s="322"/>
      <c r="C237" s="561" t="s">
        <v>427</v>
      </c>
      <c r="D237" s="561"/>
      <c r="E237" s="561"/>
      <c r="F237" s="561"/>
      <c r="H237" s="564">
        <f>+H223+H236</f>
        <v>415864.06083333335</v>
      </c>
      <c r="I237" s="564">
        <f>+I223+I236</f>
        <v>420980.74333333335</v>
      </c>
      <c r="J237" s="564">
        <f>+J223+J236</f>
        <v>423759.86000000004</v>
      </c>
      <c r="K237" s="564">
        <f>+K223+K236</f>
        <v>425752.76000000007</v>
      </c>
      <c r="L237" s="564">
        <f>+L223+L236</f>
        <v>427745.66000000003</v>
      </c>
    </row>
    <row r="238" spans="2:12" ht="13.15" customHeight="1" x14ac:dyDescent="0.2">
      <c r="B238" s="322"/>
      <c r="C238" s="561"/>
      <c r="D238" s="561"/>
      <c r="E238" s="322"/>
      <c r="F238" s="322"/>
      <c r="G238" s="331"/>
      <c r="H238" s="331"/>
      <c r="I238" s="331"/>
      <c r="J238" s="331"/>
      <c r="K238" s="331"/>
    </row>
    <row r="239" spans="2:12" ht="13.15" customHeight="1" x14ac:dyDescent="0.2">
      <c r="C239" s="567"/>
      <c r="D239" s="567"/>
    </row>
    <row r="240" spans="2:12" ht="13.15" customHeight="1" x14ac:dyDescent="0.2">
      <c r="C240" s="567"/>
      <c r="D240" s="567"/>
    </row>
    <row r="241" spans="3:5" ht="13.15" customHeight="1" x14ac:dyDescent="0.2">
      <c r="C241" s="567"/>
      <c r="D241" s="567"/>
    </row>
    <row r="242" spans="3:5" ht="13.15" customHeight="1" x14ac:dyDescent="0.2">
      <c r="C242" s="567"/>
      <c r="D242" s="567"/>
    </row>
    <row r="243" spans="3:5" ht="13.15" customHeight="1" x14ac:dyDescent="0.2">
      <c r="C243" s="567"/>
      <c r="D243" s="567" t="s">
        <v>81</v>
      </c>
      <c r="E243" s="320">
        <v>12</v>
      </c>
    </row>
    <row r="244" spans="3:5" ht="13.15" customHeight="1" x14ac:dyDescent="0.2">
      <c r="C244" s="567"/>
      <c r="D244" s="567" t="s">
        <v>4</v>
      </c>
      <c r="E244" s="320">
        <v>7</v>
      </c>
    </row>
    <row r="245" spans="3:5" ht="13.15" customHeight="1" x14ac:dyDescent="0.2">
      <c r="C245" s="567"/>
      <c r="D245" s="567" t="s">
        <v>39</v>
      </c>
    </row>
    <row r="246" spans="3:5" ht="13.15" customHeight="1" x14ac:dyDescent="0.2">
      <c r="C246" s="567"/>
      <c r="D246" s="567"/>
    </row>
    <row r="247" spans="3:5" ht="13.15" customHeight="1" x14ac:dyDescent="0.2">
      <c r="C247" s="567"/>
      <c r="D247" s="567" t="s">
        <v>45</v>
      </c>
    </row>
    <row r="248" spans="3:5" ht="13.15" customHeight="1" x14ac:dyDescent="0.2">
      <c r="C248" s="567"/>
      <c r="D248" s="568" t="s">
        <v>47</v>
      </c>
    </row>
    <row r="249" spans="3:5" ht="13.15" customHeight="1" x14ac:dyDescent="0.2">
      <c r="C249" s="567"/>
      <c r="D249" s="568" t="s">
        <v>89</v>
      </c>
    </row>
    <row r="250" spans="3:5" ht="13.15" customHeight="1" x14ac:dyDescent="0.2">
      <c r="C250" s="567"/>
      <c r="D250" s="568" t="s">
        <v>46</v>
      </c>
    </row>
    <row r="251" spans="3:5" ht="13.15" customHeight="1" x14ac:dyDescent="0.2">
      <c r="C251" s="567"/>
      <c r="D251" s="568" t="s">
        <v>91</v>
      </c>
    </row>
    <row r="252" spans="3:5" ht="12.6" customHeight="1" x14ac:dyDescent="0.2">
      <c r="D252" s="5"/>
    </row>
    <row r="253" spans="3:5" ht="12.6" customHeight="1" x14ac:dyDescent="0.2">
      <c r="D253" s="5"/>
    </row>
    <row r="254" spans="3:5" ht="12.6" customHeight="1" x14ac:dyDescent="0.2">
      <c r="D254" s="5"/>
    </row>
    <row r="255" spans="3:5" ht="12.6" customHeight="1" x14ac:dyDescent="0.2">
      <c r="D255" s="553"/>
    </row>
    <row r="256" spans="3:5" ht="12.6" customHeight="1" x14ac:dyDescent="0.2">
      <c r="D256" s="554"/>
    </row>
    <row r="257" spans="4:4" ht="12.6" customHeight="1" x14ac:dyDescent="0.2">
      <c r="D257" s="322"/>
    </row>
    <row r="258" spans="4:4" ht="12.6" customHeight="1" x14ac:dyDescent="0.2">
      <c r="D258" s="322"/>
    </row>
    <row r="259" spans="4:4" ht="12.6" customHeight="1" x14ac:dyDescent="0.2">
      <c r="D259" s="322"/>
    </row>
    <row r="260" spans="4:4" ht="12.6" customHeight="1" x14ac:dyDescent="0.2">
      <c r="D260" s="322"/>
    </row>
    <row r="261" spans="4:4" ht="12.6" customHeight="1" x14ac:dyDescent="0.2">
      <c r="D261" s="322"/>
    </row>
    <row r="262" spans="4:4" ht="12.6" customHeight="1" x14ac:dyDescent="0.2">
      <c r="D262" s="322"/>
    </row>
    <row r="263" spans="4:4" ht="12.6" customHeight="1" x14ac:dyDescent="0.2">
      <c r="D263" s="322"/>
    </row>
    <row r="264" spans="4:4" ht="12.6" customHeight="1" x14ac:dyDescent="0.2">
      <c r="D264" s="322"/>
    </row>
    <row r="265" spans="4:4" ht="12.6" customHeight="1" x14ac:dyDescent="0.2">
      <c r="D265" s="322"/>
    </row>
    <row r="266" spans="4:4" ht="12.6" customHeight="1" x14ac:dyDescent="0.2">
      <c r="D266" s="322"/>
    </row>
    <row r="267" spans="4:4" ht="12.6" customHeight="1" x14ac:dyDescent="0.2">
      <c r="D267" s="322"/>
    </row>
    <row r="268" spans="4:4" ht="12.6" customHeight="1" x14ac:dyDescent="0.2">
      <c r="D268" s="555"/>
    </row>
    <row r="269" spans="4:4" ht="12.6" customHeight="1" x14ac:dyDescent="0.2">
      <c r="D269" s="556"/>
    </row>
    <row r="270" spans="4:4" ht="13.15" customHeight="1" x14ac:dyDescent="0.2">
      <c r="D270" s="322"/>
    </row>
    <row r="271" spans="4:4" ht="13.15" customHeight="1" x14ac:dyDescent="0.2">
      <c r="D271" s="322"/>
    </row>
    <row r="272" spans="4:4" ht="13.15" customHeight="1" x14ac:dyDescent="0.2">
      <c r="D272" s="322"/>
    </row>
  </sheetData>
  <sheetProtection algorithmName="SHA-512" hashValue="bhUcPjElo0Bf8fji8RK+t/Xc1mrDhkBDOcTfdYwbBRwnadOz5c5ckg+r45ir+GIya0O0ORE/c0mItfhUVS9M2w==" saltValue="JkChQ6Vp2uRE8uDHmc/Xrg==" spinCount="100000" sheet="1" objects="1" scenarios="1"/>
  <mergeCells count="21">
    <mergeCell ref="D150:E150"/>
    <mergeCell ref="D151:E151"/>
    <mergeCell ref="D162:E162"/>
    <mergeCell ref="D164:E164"/>
    <mergeCell ref="D34:E34"/>
    <mergeCell ref="D35:E35"/>
    <mergeCell ref="D36:E36"/>
    <mergeCell ref="D37:E37"/>
    <mergeCell ref="D163:E163"/>
    <mergeCell ref="D80:E80"/>
    <mergeCell ref="D81:E81"/>
    <mergeCell ref="D119:E119"/>
    <mergeCell ref="D120:E120"/>
    <mergeCell ref="D121:E121"/>
    <mergeCell ref="D149:E149"/>
    <mergeCell ref="D64:E64"/>
    <mergeCell ref="D65:E65"/>
    <mergeCell ref="D66:E66"/>
    <mergeCell ref="D67:E67"/>
    <mergeCell ref="D68:E68"/>
    <mergeCell ref="D79:E79"/>
  </mergeCells>
  <dataValidations count="2">
    <dataValidation type="list" allowBlank="1" showInputMessage="1" showErrorMessage="1" sqref="E113">
      <formula1>$D$247:$D$251</formula1>
    </dataValidation>
    <dataValidation type="list" allowBlank="1" showInputMessage="1" showErrorMessage="1" sqref="E112 E116 E114">
      <formula1>"ja, nee"</formula1>
    </dataValidation>
  </dataValidations>
  <pageMargins left="0.70866141732283472" right="0.70866141732283472" top="0.74803149606299213" bottom="0.74803149606299213" header="0.31496062992125984" footer="0.31496062992125984"/>
  <pageSetup paperSize="9" scale="63" orientation="portrait" r:id="rId1"/>
  <headerFooter>
    <oddHeader>&amp;L&amp;"Arial,Vet"&amp;F&amp;R&amp;"Arial,Vet"&amp;A</oddHeader>
    <oddFooter>&amp;L&amp;"Arial,Vet"keizer / goedhart&amp;C&amp;"Arial,Vet"pagina &amp;P&amp;R&amp;"Arial,Vet"&amp;D</oddFooter>
  </headerFooter>
  <rowBreaks count="2" manualBreakCount="2">
    <brk id="90" max="16383" man="1"/>
    <brk id="173"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204"/>
  <sheetViews>
    <sheetView zoomScale="85" zoomScaleNormal="85" zoomScaleSheetLayoutView="85" workbookViewId="0">
      <selection activeCell="B2" sqref="B2"/>
    </sheetView>
  </sheetViews>
  <sheetFormatPr defaultColWidth="9.140625" defaultRowHeight="12.6" customHeight="1" x14ac:dyDescent="0.2"/>
  <cols>
    <col min="1" max="1" width="3.7109375" style="320" customWidth="1"/>
    <col min="2" max="3" width="2.7109375" style="320" customWidth="1"/>
    <col min="4" max="4" width="40.85546875" style="320" customWidth="1"/>
    <col min="5" max="5" width="2" style="320" customWidth="1"/>
    <col min="6" max="6" width="9.140625" style="361" customWidth="1"/>
    <col min="7" max="7" width="2.42578125" style="320" customWidth="1"/>
    <col min="8" max="8" width="12.85546875" style="320" customWidth="1"/>
    <col min="9" max="9" width="14.85546875" style="320" hidden="1" customWidth="1"/>
    <col min="10" max="13" width="14.85546875" style="320" customWidth="1"/>
    <col min="14" max="15" width="14.7109375" style="320" customWidth="1"/>
    <col min="16" max="16" width="2.5703125" style="320" customWidth="1"/>
    <col min="17" max="16384" width="9.140625" style="320"/>
  </cols>
  <sheetData>
    <row r="2" spans="2:15" ht="12.6" customHeight="1" x14ac:dyDescent="0.2">
      <c r="B2" s="387"/>
      <c r="C2" s="388"/>
      <c r="D2" s="388"/>
      <c r="E2" s="388"/>
      <c r="F2" s="1297"/>
      <c r="G2" s="388"/>
      <c r="H2" s="388"/>
      <c r="I2" s="388"/>
      <c r="J2" s="388"/>
      <c r="K2" s="388"/>
      <c r="L2" s="388"/>
      <c r="M2" s="388"/>
      <c r="N2" s="388"/>
      <c r="O2" s="388"/>
    </row>
    <row r="3" spans="2:15" ht="12.6" customHeight="1" x14ac:dyDescent="0.2">
      <c r="B3" s="321"/>
      <c r="C3" s="349"/>
      <c r="D3" s="349"/>
      <c r="E3" s="349"/>
      <c r="F3" s="359"/>
      <c r="G3" s="349"/>
      <c r="H3" s="349"/>
      <c r="I3" s="349"/>
      <c r="J3" s="349"/>
      <c r="K3" s="349"/>
      <c r="L3" s="349"/>
      <c r="M3" s="349"/>
      <c r="N3" s="349"/>
      <c r="O3" s="349"/>
    </row>
    <row r="4" spans="2:15" ht="19.149999999999999" customHeight="1" x14ac:dyDescent="0.3">
      <c r="B4" s="321"/>
      <c r="C4" s="392" t="s">
        <v>349</v>
      </c>
      <c r="D4" s="349"/>
      <c r="E4" s="349"/>
      <c r="F4" s="359"/>
      <c r="G4" s="349"/>
      <c r="H4" s="349"/>
      <c r="I4" s="349"/>
      <c r="J4" s="349"/>
      <c r="K4" s="349"/>
      <c r="L4" s="349"/>
      <c r="M4" s="349"/>
      <c r="N4" s="349"/>
      <c r="O4" s="349"/>
    </row>
    <row r="5" spans="2:15" ht="16.149999999999999" customHeight="1" x14ac:dyDescent="0.25">
      <c r="B5" s="321"/>
      <c r="C5" s="393" t="str">
        <f>+geg!G9</f>
        <v>De Speciale school</v>
      </c>
      <c r="D5" s="349"/>
      <c r="E5" s="349"/>
      <c r="F5" s="359"/>
      <c r="G5" s="349"/>
      <c r="H5" s="349"/>
      <c r="I5" s="349"/>
      <c r="J5" s="349"/>
      <c r="K5" s="349"/>
      <c r="L5" s="349"/>
      <c r="M5" s="349"/>
      <c r="N5" s="349"/>
      <c r="O5" s="349"/>
    </row>
    <row r="6" spans="2:15" ht="12.6" customHeight="1" x14ac:dyDescent="0.25">
      <c r="B6" s="321"/>
      <c r="C6" s="393"/>
      <c r="D6" s="349"/>
      <c r="E6" s="349"/>
      <c r="F6" s="359"/>
      <c r="G6" s="349"/>
      <c r="H6" s="349"/>
      <c r="I6" s="349"/>
      <c r="J6" s="349"/>
      <c r="K6" s="349"/>
      <c r="L6" s="349"/>
      <c r="M6" s="349"/>
      <c r="N6" s="349"/>
      <c r="O6" s="349"/>
    </row>
    <row r="7" spans="2:15" ht="12.6" customHeight="1" x14ac:dyDescent="0.25">
      <c r="B7" s="321"/>
      <c r="C7" s="393"/>
      <c r="D7" s="349"/>
      <c r="E7" s="349"/>
      <c r="F7" s="359"/>
      <c r="G7" s="349"/>
      <c r="H7" s="349"/>
      <c r="I7" s="349"/>
      <c r="J7" s="349"/>
      <c r="K7" s="349"/>
      <c r="L7" s="349"/>
      <c r="M7" s="349"/>
      <c r="N7" s="349"/>
      <c r="O7" s="349"/>
    </row>
    <row r="8" spans="2:15" ht="13.15" customHeight="1" x14ac:dyDescent="0.2">
      <c r="B8" s="321"/>
      <c r="C8" s="385"/>
      <c r="D8" s="385"/>
      <c r="E8" s="349"/>
      <c r="F8" s="605" t="s">
        <v>48</v>
      </c>
      <c r="G8" s="349"/>
      <c r="H8" s="349"/>
      <c r="I8" s="589" t="str">
        <f>+tab!C2</f>
        <v>2017/18</v>
      </c>
      <c r="J8" s="589" t="str">
        <f>+tab!D2</f>
        <v>2018/19</v>
      </c>
      <c r="K8" s="589" t="str">
        <f>+tab!E2</f>
        <v>2019/20</v>
      </c>
      <c r="L8" s="589" t="str">
        <f>+tab!F2</f>
        <v>2020/21</v>
      </c>
      <c r="M8" s="589" t="str">
        <f>+tab!G2</f>
        <v>2021/22</v>
      </c>
      <c r="N8" s="589" t="str">
        <f>+tab!H2</f>
        <v>2022/23</v>
      </c>
      <c r="O8" s="589" t="str">
        <f>+tab!I2</f>
        <v>2023/24</v>
      </c>
    </row>
    <row r="9" spans="2:15" ht="13.15" customHeight="1" x14ac:dyDescent="0.2">
      <c r="B9" s="321"/>
      <c r="C9" s="349"/>
      <c r="D9" s="349"/>
      <c r="E9" s="349"/>
      <c r="F9" s="359"/>
      <c r="G9" s="350"/>
      <c r="H9" s="349"/>
      <c r="I9" s="351"/>
      <c r="J9" s="351"/>
      <c r="K9" s="351"/>
      <c r="L9" s="351"/>
      <c r="M9" s="351"/>
      <c r="N9" s="351"/>
      <c r="O9" s="351"/>
    </row>
    <row r="10" spans="2:15" ht="13.15" customHeight="1" x14ac:dyDescent="0.2">
      <c r="B10" s="321"/>
      <c r="C10" s="322"/>
      <c r="D10" s="330"/>
      <c r="E10" s="330"/>
      <c r="F10" s="367"/>
      <c r="G10" s="331"/>
      <c r="H10" s="368"/>
      <c r="I10" s="368"/>
      <c r="J10" s="368"/>
      <c r="K10" s="369"/>
      <c r="L10" s="369"/>
      <c r="M10" s="369"/>
      <c r="N10" s="369"/>
      <c r="O10" s="369"/>
    </row>
    <row r="11" spans="2:15" ht="13.15" customHeight="1" x14ac:dyDescent="0.2">
      <c r="B11" s="321"/>
      <c r="C11" s="322"/>
      <c r="D11" s="585" t="s">
        <v>543</v>
      </c>
      <c r="E11" s="330"/>
      <c r="F11" s="367"/>
      <c r="G11" s="331"/>
      <c r="H11" s="368"/>
      <c r="I11" s="368"/>
      <c r="J11" s="368"/>
      <c r="K11" s="369"/>
      <c r="L11" s="369"/>
      <c r="M11" s="369"/>
      <c r="N11" s="369"/>
      <c r="O11" s="369"/>
    </row>
    <row r="12" spans="2:15" ht="13.15" customHeight="1" x14ac:dyDescent="0.2">
      <c r="B12" s="321"/>
      <c r="C12" s="322"/>
      <c r="D12" s="330"/>
      <c r="E12" s="330"/>
      <c r="F12" s="367"/>
      <c r="G12" s="331"/>
      <c r="H12" s="368"/>
      <c r="I12" s="368"/>
      <c r="J12" s="368"/>
      <c r="K12" s="369"/>
      <c r="L12" s="369"/>
      <c r="M12" s="369"/>
      <c r="N12" s="369"/>
      <c r="O12" s="369"/>
    </row>
    <row r="13" spans="2:15" ht="13.15" customHeight="1" x14ac:dyDescent="0.2">
      <c r="B13" s="321"/>
      <c r="C13" s="352"/>
      <c r="D13" s="586" t="s">
        <v>207</v>
      </c>
      <c r="E13" s="353"/>
      <c r="F13" s="587" t="s">
        <v>347</v>
      </c>
      <c r="G13" s="354"/>
      <c r="H13" s="355"/>
      <c r="I13" s="355"/>
      <c r="J13" s="355"/>
      <c r="K13" s="356"/>
      <c r="L13" s="356"/>
      <c r="M13" s="356"/>
      <c r="N13" s="356"/>
      <c r="O13" s="356"/>
    </row>
    <row r="14" spans="2:15" ht="13.15" customHeight="1" x14ac:dyDescent="0.2">
      <c r="B14" s="321"/>
      <c r="C14" s="323"/>
      <c r="D14" s="327" t="s">
        <v>273</v>
      </c>
      <c r="E14" s="327"/>
      <c r="F14" s="412"/>
      <c r="G14" s="325"/>
      <c r="H14" s="323"/>
      <c r="I14" s="590">
        <f>dir!$S$31</f>
        <v>77176.800000000017</v>
      </c>
      <c r="J14" s="590">
        <f>dir!$S$58</f>
        <v>80995.200000000012</v>
      </c>
      <c r="K14" s="590">
        <f>dir!$S$85</f>
        <v>83404.800000000003</v>
      </c>
      <c r="L14" s="590">
        <f>dir!$S$112</f>
        <v>85516.800000000003</v>
      </c>
      <c r="M14" s="590">
        <f>dir!$S$139</f>
        <v>87667.199999999997</v>
      </c>
      <c r="N14" s="590">
        <f>dir!$S$166</f>
        <v>89779.200000000012</v>
      </c>
      <c r="O14" s="590">
        <f>dir!$S$193</f>
        <v>91987.200000000012</v>
      </c>
    </row>
    <row r="15" spans="2:15" ht="13.15" customHeight="1" x14ac:dyDescent="0.2">
      <c r="B15" s="321"/>
      <c r="C15" s="323"/>
      <c r="D15" s="327" t="s">
        <v>289</v>
      </c>
      <c r="E15" s="327"/>
      <c r="F15" s="412"/>
      <c r="G15" s="325"/>
      <c r="H15" s="323"/>
      <c r="I15" s="590">
        <f>op!$S$116</f>
        <v>61061.04</v>
      </c>
      <c r="J15" s="590">
        <f>+op!S228</f>
        <v>67849.599999999991</v>
      </c>
      <c r="K15" s="590">
        <f>+op!S340</f>
        <v>70656.000000000015</v>
      </c>
      <c r="L15" s="590">
        <f>+op!S452</f>
        <v>73056</v>
      </c>
      <c r="M15" s="590">
        <f>+op!S564</f>
        <v>75513.60000000002</v>
      </c>
      <c r="N15" s="590">
        <f>+op!S676</f>
        <v>78067.199999999997</v>
      </c>
      <c r="O15" s="590">
        <f>+op!S788</f>
        <v>81177.600000000006</v>
      </c>
    </row>
    <row r="16" spans="2:15" ht="13.15" customHeight="1" x14ac:dyDescent="0.2">
      <c r="B16" s="321"/>
      <c r="C16" s="323"/>
      <c r="D16" s="327" t="s">
        <v>275</v>
      </c>
      <c r="E16" s="327"/>
      <c r="F16" s="412"/>
      <c r="G16" s="325"/>
      <c r="H16" s="323"/>
      <c r="I16" s="590">
        <f>obp!$S$66</f>
        <v>52935.12</v>
      </c>
      <c r="J16" s="590">
        <f>+obp!S128</f>
        <v>54744.000000000007</v>
      </c>
      <c r="K16" s="590">
        <f>+obp!S190</f>
        <v>55987.199999999997</v>
      </c>
      <c r="L16" s="590">
        <f>+obp!S252</f>
        <v>57196.80000000001</v>
      </c>
      <c r="M16" s="590">
        <f>+obp!S314</f>
        <v>58425.600000000006</v>
      </c>
      <c r="N16" s="590">
        <f>+obp!S376</f>
        <v>59558.400000000001</v>
      </c>
      <c r="O16" s="590">
        <f>+obp!S438</f>
        <v>60614.400000000001</v>
      </c>
    </row>
    <row r="17" spans="2:15" ht="13.15" customHeight="1" x14ac:dyDescent="0.2">
      <c r="B17" s="321"/>
      <c r="C17" s="323"/>
      <c r="D17" s="328"/>
      <c r="E17" s="328"/>
      <c r="F17" s="360"/>
      <c r="G17" s="325"/>
      <c r="H17" s="329"/>
      <c r="I17" s="593">
        <f t="shared" ref="I17:M17" si="0">SUM(I14:I16)</f>
        <v>191172.96000000002</v>
      </c>
      <c r="J17" s="593">
        <f t="shared" si="0"/>
        <v>203588.8</v>
      </c>
      <c r="K17" s="593">
        <f t="shared" si="0"/>
        <v>210048</v>
      </c>
      <c r="L17" s="593">
        <f t="shared" si="0"/>
        <v>215769.60000000001</v>
      </c>
      <c r="M17" s="593">
        <f t="shared" si="0"/>
        <v>221606.40000000002</v>
      </c>
      <c r="N17" s="593">
        <f t="shared" ref="N17:O17" si="1">SUM(N14:N16)</f>
        <v>227404.80000000002</v>
      </c>
      <c r="O17" s="593">
        <f t="shared" si="1"/>
        <v>233779.20000000001</v>
      </c>
    </row>
    <row r="18" spans="2:15" ht="13.15" customHeight="1" x14ac:dyDescent="0.2">
      <c r="B18" s="321"/>
      <c r="C18" s="375"/>
      <c r="D18" s="504"/>
      <c r="E18" s="504"/>
      <c r="F18" s="505"/>
      <c r="G18" s="378"/>
      <c r="H18" s="506"/>
      <c r="I18" s="575"/>
      <c r="J18" s="575"/>
      <c r="K18" s="575"/>
      <c r="L18" s="575"/>
      <c r="M18" s="575"/>
      <c r="N18" s="575"/>
      <c r="O18" s="575"/>
    </row>
    <row r="19" spans="2:15" ht="13.15" customHeight="1" x14ac:dyDescent="0.2">
      <c r="B19" s="321"/>
      <c r="C19" s="323"/>
      <c r="D19" s="573" t="s">
        <v>208</v>
      </c>
      <c r="E19" s="326"/>
      <c r="F19" s="588" t="s">
        <v>347</v>
      </c>
      <c r="G19" s="325"/>
      <c r="H19" s="323"/>
      <c r="I19" s="325"/>
      <c r="J19" s="325"/>
      <c r="K19" s="325"/>
      <c r="L19" s="325"/>
      <c r="M19" s="325"/>
      <c r="N19" s="325"/>
      <c r="O19" s="325"/>
    </row>
    <row r="20" spans="2:15" ht="13.15" customHeight="1" x14ac:dyDescent="0.2">
      <c r="B20" s="321"/>
      <c r="C20" s="323"/>
      <c r="D20" s="398" t="s">
        <v>326</v>
      </c>
      <c r="E20" s="410"/>
      <c r="F20" s="414"/>
      <c r="G20" s="386"/>
      <c r="H20" s="323"/>
      <c r="I20" s="416">
        <v>0</v>
      </c>
      <c r="J20" s="417">
        <f t="shared" ref="J20:O41" si="2">I20</f>
        <v>0</v>
      </c>
      <c r="K20" s="417">
        <f t="shared" si="2"/>
        <v>0</v>
      </c>
      <c r="L20" s="417">
        <f t="shared" si="2"/>
        <v>0</v>
      </c>
      <c r="M20" s="417">
        <f t="shared" si="2"/>
        <v>0</v>
      </c>
      <c r="N20" s="417">
        <f t="shared" si="2"/>
        <v>0</v>
      </c>
      <c r="O20" s="417">
        <f t="shared" si="2"/>
        <v>0</v>
      </c>
    </row>
    <row r="21" spans="2:15" ht="13.15" customHeight="1" x14ac:dyDescent="0.2">
      <c r="B21" s="321"/>
      <c r="C21" s="323"/>
      <c r="D21" s="398" t="s">
        <v>597</v>
      </c>
      <c r="E21" s="410"/>
      <c r="F21" s="414"/>
      <c r="G21" s="386"/>
      <c r="H21" s="323"/>
      <c r="I21" s="1347"/>
      <c r="J21" s="417">
        <f>(dir!J58+op!J228+obp!J128)*750</f>
        <v>2250</v>
      </c>
      <c r="K21" s="1346"/>
      <c r="L21" s="1346"/>
      <c r="M21" s="1346"/>
      <c r="N21" s="1346"/>
      <c r="O21" s="1346"/>
    </row>
    <row r="22" spans="2:15" ht="13.15" customHeight="1" x14ac:dyDescent="0.2">
      <c r="B22" s="321"/>
      <c r="C22" s="323"/>
      <c r="D22" s="1349" t="s">
        <v>603</v>
      </c>
      <c r="E22" s="410"/>
      <c r="F22" s="414"/>
      <c r="G22" s="386"/>
      <c r="H22" s="323"/>
      <c r="I22" s="1347"/>
      <c r="J22" s="417">
        <f>ROUND(J15/12*42%,-2)</f>
        <v>2400</v>
      </c>
      <c r="K22" s="1346"/>
      <c r="L22" s="1346"/>
      <c r="M22" s="1346"/>
      <c r="N22" s="1346"/>
      <c r="O22" s="1346"/>
    </row>
    <row r="23" spans="2:15" ht="13.15" customHeight="1" x14ac:dyDescent="0.2">
      <c r="B23" s="321"/>
      <c r="C23" s="323"/>
      <c r="D23" s="413" t="s">
        <v>327</v>
      </c>
      <c r="E23" s="410"/>
      <c r="F23" s="415"/>
      <c r="G23" s="386"/>
      <c r="H23" s="323"/>
      <c r="I23" s="416">
        <v>0</v>
      </c>
      <c r="J23" s="417">
        <f t="shared" si="2"/>
        <v>0</v>
      </c>
      <c r="K23" s="417">
        <f t="shared" si="2"/>
        <v>0</v>
      </c>
      <c r="L23" s="417">
        <f t="shared" si="2"/>
        <v>0</v>
      </c>
      <c r="M23" s="417">
        <f t="shared" si="2"/>
        <v>0</v>
      </c>
      <c r="N23" s="417">
        <f t="shared" si="2"/>
        <v>0</v>
      </c>
      <c r="O23" s="417">
        <f t="shared" si="2"/>
        <v>0</v>
      </c>
    </row>
    <row r="24" spans="2:15" ht="13.15" customHeight="1" x14ac:dyDescent="0.2">
      <c r="B24" s="321"/>
      <c r="C24" s="323"/>
      <c r="D24" s="413" t="s">
        <v>328</v>
      </c>
      <c r="E24" s="410"/>
      <c r="F24" s="415"/>
      <c r="G24" s="386"/>
      <c r="H24" s="323"/>
      <c r="I24" s="416">
        <v>0</v>
      </c>
      <c r="J24" s="417">
        <f t="shared" si="2"/>
        <v>0</v>
      </c>
      <c r="K24" s="417">
        <f t="shared" si="2"/>
        <v>0</v>
      </c>
      <c r="L24" s="417">
        <f t="shared" si="2"/>
        <v>0</v>
      </c>
      <c r="M24" s="417">
        <f t="shared" si="2"/>
        <v>0</v>
      </c>
      <c r="N24" s="417">
        <f t="shared" si="2"/>
        <v>0</v>
      </c>
      <c r="O24" s="417">
        <f t="shared" si="2"/>
        <v>0</v>
      </c>
    </row>
    <row r="25" spans="2:15" ht="13.15" customHeight="1" x14ac:dyDescent="0.2">
      <c r="B25" s="321"/>
      <c r="C25" s="323"/>
      <c r="D25" s="413" t="s">
        <v>329</v>
      </c>
      <c r="E25" s="410"/>
      <c r="F25" s="415"/>
      <c r="G25" s="386"/>
      <c r="H25" s="323"/>
      <c r="I25" s="418">
        <v>0</v>
      </c>
      <c r="J25" s="417">
        <f t="shared" si="2"/>
        <v>0</v>
      </c>
      <c r="K25" s="417">
        <f t="shared" si="2"/>
        <v>0</v>
      </c>
      <c r="L25" s="417">
        <f t="shared" si="2"/>
        <v>0</v>
      </c>
      <c r="M25" s="417">
        <f t="shared" si="2"/>
        <v>0</v>
      </c>
      <c r="N25" s="417">
        <f t="shared" si="2"/>
        <v>0</v>
      </c>
      <c r="O25" s="417">
        <f t="shared" si="2"/>
        <v>0</v>
      </c>
    </row>
    <row r="26" spans="2:15" ht="13.15" customHeight="1" x14ac:dyDescent="0.2">
      <c r="B26" s="321"/>
      <c r="C26" s="323"/>
      <c r="D26" s="413" t="s">
        <v>330</v>
      </c>
      <c r="E26" s="410"/>
      <c r="F26" s="415"/>
      <c r="G26" s="386"/>
      <c r="H26" s="323"/>
      <c r="I26" s="418">
        <v>0</v>
      </c>
      <c r="J26" s="417">
        <f t="shared" si="2"/>
        <v>0</v>
      </c>
      <c r="K26" s="417">
        <f t="shared" si="2"/>
        <v>0</v>
      </c>
      <c r="L26" s="417">
        <f t="shared" si="2"/>
        <v>0</v>
      </c>
      <c r="M26" s="417">
        <f t="shared" si="2"/>
        <v>0</v>
      </c>
      <c r="N26" s="417">
        <f t="shared" si="2"/>
        <v>0</v>
      </c>
      <c r="O26" s="417">
        <f t="shared" si="2"/>
        <v>0</v>
      </c>
    </row>
    <row r="27" spans="2:15" ht="13.15" customHeight="1" x14ac:dyDescent="0.2">
      <c r="B27" s="321"/>
      <c r="C27" s="323"/>
      <c r="D27" s="413" t="s">
        <v>331</v>
      </c>
      <c r="E27" s="410"/>
      <c r="F27" s="415"/>
      <c r="G27" s="386"/>
      <c r="H27" s="323"/>
      <c r="I27" s="418">
        <v>0</v>
      </c>
      <c r="J27" s="417">
        <f t="shared" si="2"/>
        <v>0</v>
      </c>
      <c r="K27" s="417">
        <f t="shared" si="2"/>
        <v>0</v>
      </c>
      <c r="L27" s="417">
        <f t="shared" si="2"/>
        <v>0</v>
      </c>
      <c r="M27" s="417">
        <f t="shared" si="2"/>
        <v>0</v>
      </c>
      <c r="N27" s="417">
        <f t="shared" si="2"/>
        <v>0</v>
      </c>
      <c r="O27" s="417">
        <f t="shared" si="2"/>
        <v>0</v>
      </c>
    </row>
    <row r="28" spans="2:15" ht="13.15" customHeight="1" x14ac:dyDescent="0.2">
      <c r="B28" s="321"/>
      <c r="C28" s="323"/>
      <c r="D28" s="413" t="s">
        <v>332</v>
      </c>
      <c r="E28" s="410"/>
      <c r="F28" s="415"/>
      <c r="G28" s="386"/>
      <c r="H28" s="323"/>
      <c r="I28" s="418">
        <v>0</v>
      </c>
      <c r="J28" s="417">
        <f t="shared" si="2"/>
        <v>0</v>
      </c>
      <c r="K28" s="417">
        <f t="shared" si="2"/>
        <v>0</v>
      </c>
      <c r="L28" s="417">
        <f t="shared" si="2"/>
        <v>0</v>
      </c>
      <c r="M28" s="417">
        <f t="shared" si="2"/>
        <v>0</v>
      </c>
      <c r="N28" s="417">
        <f t="shared" si="2"/>
        <v>0</v>
      </c>
      <c r="O28" s="417">
        <f t="shared" si="2"/>
        <v>0</v>
      </c>
    </row>
    <row r="29" spans="2:15" ht="13.15" customHeight="1" x14ac:dyDescent="0.2">
      <c r="B29" s="321"/>
      <c r="C29" s="323"/>
      <c r="D29" s="413" t="s">
        <v>333</v>
      </c>
      <c r="E29" s="410"/>
      <c r="F29" s="415"/>
      <c r="G29" s="386"/>
      <c r="H29" s="323"/>
      <c r="I29" s="418">
        <v>0</v>
      </c>
      <c r="J29" s="417">
        <f t="shared" si="2"/>
        <v>0</v>
      </c>
      <c r="K29" s="417">
        <f t="shared" si="2"/>
        <v>0</v>
      </c>
      <c r="L29" s="417">
        <f t="shared" si="2"/>
        <v>0</v>
      </c>
      <c r="M29" s="417">
        <f t="shared" si="2"/>
        <v>0</v>
      </c>
      <c r="N29" s="417">
        <f t="shared" si="2"/>
        <v>0</v>
      </c>
      <c r="O29" s="417">
        <f t="shared" si="2"/>
        <v>0</v>
      </c>
    </row>
    <row r="30" spans="2:15" ht="13.15" customHeight="1" x14ac:dyDescent="0.2">
      <c r="B30" s="321"/>
      <c r="C30" s="323"/>
      <c r="D30" s="413" t="s">
        <v>334</v>
      </c>
      <c r="E30" s="410"/>
      <c r="F30" s="415"/>
      <c r="G30" s="386"/>
      <c r="H30" s="323"/>
      <c r="I30" s="418">
        <v>0</v>
      </c>
      <c r="J30" s="417">
        <f t="shared" si="2"/>
        <v>0</v>
      </c>
      <c r="K30" s="417">
        <f t="shared" si="2"/>
        <v>0</v>
      </c>
      <c r="L30" s="417">
        <f t="shared" si="2"/>
        <v>0</v>
      </c>
      <c r="M30" s="417">
        <f t="shared" si="2"/>
        <v>0</v>
      </c>
      <c r="N30" s="417">
        <f t="shared" si="2"/>
        <v>0</v>
      </c>
      <c r="O30" s="417">
        <f t="shared" si="2"/>
        <v>0</v>
      </c>
    </row>
    <row r="31" spans="2:15" ht="13.15" customHeight="1" x14ac:dyDescent="0.2">
      <c r="B31" s="321"/>
      <c r="C31" s="323"/>
      <c r="D31" s="413" t="s">
        <v>335</v>
      </c>
      <c r="E31" s="410"/>
      <c r="F31" s="415"/>
      <c r="G31" s="386"/>
      <c r="H31" s="323"/>
      <c r="I31" s="418">
        <v>0</v>
      </c>
      <c r="J31" s="417">
        <f t="shared" si="2"/>
        <v>0</v>
      </c>
      <c r="K31" s="417">
        <f t="shared" si="2"/>
        <v>0</v>
      </c>
      <c r="L31" s="417">
        <f t="shared" si="2"/>
        <v>0</v>
      </c>
      <c r="M31" s="417">
        <f t="shared" si="2"/>
        <v>0</v>
      </c>
      <c r="N31" s="417">
        <f t="shared" si="2"/>
        <v>0</v>
      </c>
      <c r="O31" s="417">
        <f t="shared" si="2"/>
        <v>0</v>
      </c>
    </row>
    <row r="32" spans="2:15" ht="13.15" customHeight="1" x14ac:dyDescent="0.2">
      <c r="B32" s="321"/>
      <c r="C32" s="323"/>
      <c r="D32" s="413" t="s">
        <v>336</v>
      </c>
      <c r="E32" s="410"/>
      <c r="F32" s="415"/>
      <c r="G32" s="386"/>
      <c r="H32" s="323"/>
      <c r="I32" s="418">
        <v>0</v>
      </c>
      <c r="J32" s="417">
        <f t="shared" si="2"/>
        <v>0</v>
      </c>
      <c r="K32" s="417">
        <f t="shared" si="2"/>
        <v>0</v>
      </c>
      <c r="L32" s="417">
        <f t="shared" si="2"/>
        <v>0</v>
      </c>
      <c r="M32" s="417">
        <f t="shared" si="2"/>
        <v>0</v>
      </c>
      <c r="N32" s="417">
        <f t="shared" si="2"/>
        <v>0</v>
      </c>
      <c r="O32" s="417">
        <f t="shared" si="2"/>
        <v>0</v>
      </c>
    </row>
    <row r="33" spans="2:15" ht="13.15" customHeight="1" x14ac:dyDescent="0.2">
      <c r="B33" s="321"/>
      <c r="C33" s="323"/>
      <c r="D33" s="413" t="s">
        <v>337</v>
      </c>
      <c r="E33" s="410"/>
      <c r="F33" s="415"/>
      <c r="G33" s="386"/>
      <c r="H33" s="323"/>
      <c r="I33" s="418">
        <v>0</v>
      </c>
      <c r="J33" s="417">
        <f t="shared" si="2"/>
        <v>0</v>
      </c>
      <c r="K33" s="417">
        <f t="shared" si="2"/>
        <v>0</v>
      </c>
      <c r="L33" s="417">
        <f t="shared" si="2"/>
        <v>0</v>
      </c>
      <c r="M33" s="417">
        <f t="shared" si="2"/>
        <v>0</v>
      </c>
      <c r="N33" s="417">
        <f t="shared" si="2"/>
        <v>0</v>
      </c>
      <c r="O33" s="417">
        <f t="shared" si="2"/>
        <v>0</v>
      </c>
    </row>
    <row r="34" spans="2:15" ht="13.15" customHeight="1" x14ac:dyDescent="0.2">
      <c r="B34" s="321"/>
      <c r="C34" s="323"/>
      <c r="D34" s="413" t="s">
        <v>338</v>
      </c>
      <c r="E34" s="410"/>
      <c r="F34" s="415"/>
      <c r="G34" s="386"/>
      <c r="H34" s="323"/>
      <c r="I34" s="418">
        <v>0</v>
      </c>
      <c r="J34" s="417">
        <f t="shared" si="2"/>
        <v>0</v>
      </c>
      <c r="K34" s="417">
        <f t="shared" si="2"/>
        <v>0</v>
      </c>
      <c r="L34" s="417">
        <f t="shared" si="2"/>
        <v>0</v>
      </c>
      <c r="M34" s="417">
        <f t="shared" si="2"/>
        <v>0</v>
      </c>
      <c r="N34" s="417">
        <f t="shared" si="2"/>
        <v>0</v>
      </c>
      <c r="O34" s="417">
        <f t="shared" si="2"/>
        <v>0</v>
      </c>
    </row>
    <row r="35" spans="2:15" ht="13.15" customHeight="1" x14ac:dyDescent="0.2">
      <c r="B35" s="321"/>
      <c r="C35" s="323"/>
      <c r="D35" s="413" t="s">
        <v>339</v>
      </c>
      <c r="E35" s="410"/>
      <c r="F35" s="415"/>
      <c r="G35" s="386"/>
      <c r="H35" s="323"/>
      <c r="I35" s="418">
        <v>0</v>
      </c>
      <c r="J35" s="417">
        <f t="shared" si="2"/>
        <v>0</v>
      </c>
      <c r="K35" s="417">
        <f t="shared" si="2"/>
        <v>0</v>
      </c>
      <c r="L35" s="417">
        <f t="shared" si="2"/>
        <v>0</v>
      </c>
      <c r="M35" s="417">
        <f t="shared" si="2"/>
        <v>0</v>
      </c>
      <c r="N35" s="417">
        <f t="shared" si="2"/>
        <v>0</v>
      </c>
      <c r="O35" s="417">
        <f t="shared" si="2"/>
        <v>0</v>
      </c>
    </row>
    <row r="36" spans="2:15" ht="13.15" customHeight="1" x14ac:dyDescent="0.2">
      <c r="B36" s="321"/>
      <c r="C36" s="323"/>
      <c r="D36" s="413" t="s">
        <v>340</v>
      </c>
      <c r="E36" s="410"/>
      <c r="F36" s="415"/>
      <c r="G36" s="386"/>
      <c r="H36" s="323"/>
      <c r="I36" s="418">
        <v>0</v>
      </c>
      <c r="J36" s="417">
        <f t="shared" si="2"/>
        <v>0</v>
      </c>
      <c r="K36" s="417">
        <f t="shared" si="2"/>
        <v>0</v>
      </c>
      <c r="L36" s="417">
        <f t="shared" si="2"/>
        <v>0</v>
      </c>
      <c r="M36" s="417">
        <f t="shared" si="2"/>
        <v>0</v>
      </c>
      <c r="N36" s="417">
        <f t="shared" si="2"/>
        <v>0</v>
      </c>
      <c r="O36" s="417">
        <f t="shared" si="2"/>
        <v>0</v>
      </c>
    </row>
    <row r="37" spans="2:15" ht="13.15" customHeight="1" x14ac:dyDescent="0.2">
      <c r="B37" s="321"/>
      <c r="C37" s="323"/>
      <c r="D37" s="413"/>
      <c r="E37" s="410"/>
      <c r="F37" s="415"/>
      <c r="G37" s="386"/>
      <c r="H37" s="323"/>
      <c r="I37" s="418">
        <v>0</v>
      </c>
      <c r="J37" s="417">
        <f t="shared" si="2"/>
        <v>0</v>
      </c>
      <c r="K37" s="417">
        <f t="shared" si="2"/>
        <v>0</v>
      </c>
      <c r="L37" s="417">
        <f t="shared" si="2"/>
        <v>0</v>
      </c>
      <c r="M37" s="417">
        <f t="shared" si="2"/>
        <v>0</v>
      </c>
      <c r="N37" s="417">
        <f t="shared" si="2"/>
        <v>0</v>
      </c>
      <c r="O37" s="417">
        <f t="shared" si="2"/>
        <v>0</v>
      </c>
    </row>
    <row r="38" spans="2:15" ht="13.15" customHeight="1" x14ac:dyDescent="0.2">
      <c r="B38" s="321"/>
      <c r="C38" s="323"/>
      <c r="D38" s="413"/>
      <c r="E38" s="410"/>
      <c r="F38" s="415"/>
      <c r="G38" s="386"/>
      <c r="H38" s="323"/>
      <c r="I38" s="418">
        <v>0</v>
      </c>
      <c r="J38" s="417">
        <f t="shared" si="2"/>
        <v>0</v>
      </c>
      <c r="K38" s="417">
        <f t="shared" si="2"/>
        <v>0</v>
      </c>
      <c r="L38" s="417">
        <f t="shared" si="2"/>
        <v>0</v>
      </c>
      <c r="M38" s="417">
        <f t="shared" si="2"/>
        <v>0</v>
      </c>
      <c r="N38" s="417">
        <f t="shared" si="2"/>
        <v>0</v>
      </c>
      <c r="O38" s="417">
        <f t="shared" si="2"/>
        <v>0</v>
      </c>
    </row>
    <row r="39" spans="2:15" ht="13.15" customHeight="1" x14ac:dyDescent="0.2">
      <c r="B39" s="321"/>
      <c r="C39" s="323"/>
      <c r="D39" s="413"/>
      <c r="E39" s="410"/>
      <c r="F39" s="415"/>
      <c r="G39" s="386"/>
      <c r="H39" s="323"/>
      <c r="I39" s="418">
        <v>0</v>
      </c>
      <c r="J39" s="417">
        <f t="shared" si="2"/>
        <v>0</v>
      </c>
      <c r="K39" s="417">
        <f t="shared" si="2"/>
        <v>0</v>
      </c>
      <c r="L39" s="417">
        <f t="shared" si="2"/>
        <v>0</v>
      </c>
      <c r="M39" s="417">
        <f t="shared" si="2"/>
        <v>0</v>
      </c>
      <c r="N39" s="417">
        <f t="shared" si="2"/>
        <v>0</v>
      </c>
      <c r="O39" s="417">
        <f t="shared" si="2"/>
        <v>0</v>
      </c>
    </row>
    <row r="40" spans="2:15" ht="13.15" customHeight="1" x14ac:dyDescent="0.2">
      <c r="B40" s="321"/>
      <c r="C40" s="323"/>
      <c r="D40" s="413"/>
      <c r="E40" s="410"/>
      <c r="F40" s="415"/>
      <c r="G40" s="386"/>
      <c r="H40" s="323"/>
      <c r="I40" s="416">
        <v>0</v>
      </c>
      <c r="J40" s="417">
        <f t="shared" si="2"/>
        <v>0</v>
      </c>
      <c r="K40" s="417">
        <f t="shared" si="2"/>
        <v>0</v>
      </c>
      <c r="L40" s="417">
        <f t="shared" si="2"/>
        <v>0</v>
      </c>
      <c r="M40" s="417">
        <f t="shared" si="2"/>
        <v>0</v>
      </c>
      <c r="N40" s="417">
        <f t="shared" si="2"/>
        <v>0</v>
      </c>
      <c r="O40" s="417">
        <f t="shared" si="2"/>
        <v>0</v>
      </c>
    </row>
    <row r="41" spans="2:15" ht="13.15" customHeight="1" x14ac:dyDescent="0.2">
      <c r="B41" s="321"/>
      <c r="C41" s="323"/>
      <c r="D41" s="413"/>
      <c r="E41" s="410"/>
      <c r="F41" s="415"/>
      <c r="G41" s="386"/>
      <c r="H41" s="323"/>
      <c r="I41" s="418">
        <v>0</v>
      </c>
      <c r="J41" s="417">
        <f t="shared" si="2"/>
        <v>0</v>
      </c>
      <c r="K41" s="417">
        <f t="shared" si="2"/>
        <v>0</v>
      </c>
      <c r="L41" s="417">
        <f t="shared" si="2"/>
        <v>0</v>
      </c>
      <c r="M41" s="417">
        <f t="shared" si="2"/>
        <v>0</v>
      </c>
      <c r="N41" s="417">
        <f t="shared" si="2"/>
        <v>0</v>
      </c>
      <c r="O41" s="417">
        <f t="shared" si="2"/>
        <v>0</v>
      </c>
    </row>
    <row r="42" spans="2:15" ht="13.15" customHeight="1" x14ac:dyDescent="0.2">
      <c r="B42" s="321"/>
      <c r="C42" s="323"/>
      <c r="D42" s="323"/>
      <c r="E42" s="323"/>
      <c r="F42" s="1284"/>
      <c r="G42" s="323"/>
      <c r="H42" s="323"/>
      <c r="I42" s="594">
        <f t="shared" ref="I42:M42" si="3">SUM(I20:I41)</f>
        <v>0</v>
      </c>
      <c r="J42" s="594">
        <f t="shared" si="3"/>
        <v>4650</v>
      </c>
      <c r="K42" s="594">
        <f t="shared" si="3"/>
        <v>0</v>
      </c>
      <c r="L42" s="594">
        <f t="shared" si="3"/>
        <v>0</v>
      </c>
      <c r="M42" s="594">
        <f t="shared" si="3"/>
        <v>0</v>
      </c>
      <c r="N42" s="594">
        <f t="shared" ref="N42:O42" si="4">SUM(N20:N41)</f>
        <v>0</v>
      </c>
      <c r="O42" s="594">
        <f t="shared" si="4"/>
        <v>0</v>
      </c>
    </row>
    <row r="43" spans="2:15" ht="13.15" customHeight="1" x14ac:dyDescent="0.2">
      <c r="B43" s="321"/>
      <c r="C43" s="375"/>
      <c r="D43" s="376"/>
      <c r="E43" s="376"/>
      <c r="F43" s="377"/>
      <c r="G43" s="378"/>
      <c r="H43" s="375"/>
      <c r="I43" s="378"/>
      <c r="J43" s="378"/>
      <c r="K43" s="378"/>
      <c r="L43" s="378"/>
      <c r="M43" s="378"/>
      <c r="N43" s="378"/>
      <c r="O43" s="378"/>
    </row>
    <row r="44" spans="2:15" ht="13.15" customHeight="1" x14ac:dyDescent="0.2">
      <c r="B44" s="321"/>
      <c r="C44" s="323"/>
      <c r="D44" s="1285" t="s">
        <v>341</v>
      </c>
      <c r="E44" s="324"/>
      <c r="F44" s="1284"/>
      <c r="G44" s="325"/>
      <c r="H44" s="323"/>
      <c r="I44" s="593">
        <f t="shared" ref="I44:M44" si="5">I17+I42</f>
        <v>191172.96000000002</v>
      </c>
      <c r="J44" s="593">
        <f t="shared" si="5"/>
        <v>208238.8</v>
      </c>
      <c r="K44" s="593">
        <f t="shared" si="5"/>
        <v>210048</v>
      </c>
      <c r="L44" s="593">
        <f t="shared" si="5"/>
        <v>215769.60000000001</v>
      </c>
      <c r="M44" s="593">
        <f t="shared" si="5"/>
        <v>221606.40000000002</v>
      </c>
      <c r="N44" s="593">
        <f t="shared" ref="N44:O44" si="6">N17+N42</f>
        <v>227404.80000000002</v>
      </c>
      <c r="O44" s="593">
        <f t="shared" si="6"/>
        <v>233779.20000000001</v>
      </c>
    </row>
    <row r="45" spans="2:15" ht="13.15" customHeight="1" x14ac:dyDescent="0.2">
      <c r="B45" s="321"/>
      <c r="C45" s="375"/>
      <c r="D45" s="376"/>
      <c r="E45" s="376"/>
      <c r="F45" s="377"/>
      <c r="G45" s="378"/>
      <c r="H45" s="375"/>
      <c r="I45" s="378"/>
      <c r="J45" s="378"/>
      <c r="K45" s="378"/>
      <c r="L45" s="378"/>
      <c r="M45" s="378"/>
      <c r="N45" s="378"/>
      <c r="O45" s="378"/>
    </row>
    <row r="46" spans="2:15" ht="13.15" customHeight="1" x14ac:dyDescent="0.2">
      <c r="B46" s="321"/>
      <c r="C46" s="349"/>
      <c r="D46" s="370"/>
      <c r="E46" s="370"/>
      <c r="F46" s="371"/>
      <c r="G46" s="372"/>
      <c r="H46" s="373"/>
      <c r="I46" s="349"/>
      <c r="J46" s="349"/>
      <c r="K46" s="374"/>
      <c r="L46" s="374"/>
      <c r="M46" s="374"/>
      <c r="N46" s="374"/>
      <c r="O46" s="374"/>
    </row>
    <row r="47" spans="2:15" ht="13.15" customHeight="1" x14ac:dyDescent="0.2">
      <c r="B47" s="321"/>
      <c r="C47" s="349"/>
      <c r="D47" s="370"/>
      <c r="E47" s="370"/>
      <c r="F47" s="371"/>
      <c r="G47" s="373"/>
      <c r="H47" s="576"/>
      <c r="I47" s="349"/>
      <c r="J47" s="374"/>
      <c r="K47" s="374"/>
      <c r="L47" s="374"/>
      <c r="M47" s="374"/>
      <c r="N47" s="374"/>
      <c r="O47" s="374"/>
    </row>
    <row r="48" spans="2:15" ht="13.15" customHeight="1" x14ac:dyDescent="0.2">
      <c r="B48" s="321"/>
      <c r="C48" s="349"/>
      <c r="D48" s="370"/>
      <c r="E48" s="370"/>
      <c r="F48" s="371"/>
      <c r="G48" s="373"/>
      <c r="H48" s="576"/>
      <c r="I48" s="349"/>
      <c r="J48" s="374"/>
      <c r="K48" s="374"/>
      <c r="L48" s="374"/>
      <c r="M48" s="374"/>
      <c r="N48" s="374"/>
      <c r="O48" s="374"/>
    </row>
    <row r="49" spans="2:15" ht="13.15" customHeight="1" x14ac:dyDescent="0.2">
      <c r="B49" s="321"/>
      <c r="C49" s="349"/>
      <c r="D49" s="370"/>
      <c r="E49" s="370"/>
      <c r="F49" s="606" t="s">
        <v>53</v>
      </c>
      <c r="G49" s="373"/>
      <c r="H49" s="604"/>
      <c r="I49" s="604">
        <f>+tab!D4</f>
        <v>2018</v>
      </c>
      <c r="J49" s="604">
        <f>+tab!E4</f>
        <v>2019</v>
      </c>
      <c r="K49" s="604">
        <f>+tab!F4</f>
        <v>2020</v>
      </c>
      <c r="L49" s="604">
        <f>+tab!G4</f>
        <v>2021</v>
      </c>
      <c r="M49" s="604">
        <f>+tab!H4</f>
        <v>2022</v>
      </c>
      <c r="N49" s="604">
        <f>+tab!I4</f>
        <v>2023</v>
      </c>
      <c r="O49" s="604">
        <f>+tab!J4</f>
        <v>2024</v>
      </c>
    </row>
    <row r="50" spans="2:15" ht="13.15" customHeight="1" x14ac:dyDescent="0.2">
      <c r="B50" s="321"/>
      <c r="C50" s="349"/>
      <c r="D50" s="370"/>
      <c r="E50" s="370"/>
      <c r="F50" s="371"/>
      <c r="G50" s="373"/>
      <c r="H50" s="576"/>
      <c r="I50" s="349"/>
      <c r="J50" s="374"/>
      <c r="K50" s="374"/>
      <c r="L50" s="374"/>
      <c r="M50" s="374"/>
      <c r="N50" s="374"/>
      <c r="O50" s="374"/>
    </row>
    <row r="51" spans="2:15" ht="13.15" customHeight="1" x14ac:dyDescent="0.2">
      <c r="B51" s="321"/>
      <c r="C51" s="323"/>
      <c r="D51" s="334"/>
      <c r="E51" s="334"/>
      <c r="F51" s="1284"/>
      <c r="G51" s="336"/>
      <c r="H51" s="323"/>
      <c r="I51" s="323"/>
      <c r="J51" s="337"/>
      <c r="K51" s="337"/>
      <c r="L51" s="337"/>
      <c r="M51" s="337"/>
      <c r="N51" s="337"/>
      <c r="O51" s="337"/>
    </row>
    <row r="52" spans="2:15" ht="13.15" customHeight="1" x14ac:dyDescent="0.2">
      <c r="B52" s="321"/>
      <c r="C52" s="323"/>
      <c r="D52" s="602" t="s">
        <v>196</v>
      </c>
      <c r="E52" s="334"/>
      <c r="F52" s="588" t="s">
        <v>347</v>
      </c>
      <c r="G52" s="338"/>
      <c r="H52" s="323"/>
      <c r="I52" s="323"/>
      <c r="J52" s="337"/>
      <c r="K52" s="337"/>
      <c r="L52" s="337"/>
      <c r="M52" s="337"/>
      <c r="N52" s="337"/>
      <c r="O52" s="337"/>
    </row>
    <row r="53" spans="2:15" ht="13.15" customHeight="1" x14ac:dyDescent="0.2">
      <c r="B53" s="321"/>
      <c r="C53" s="323"/>
      <c r="D53" s="334"/>
      <c r="E53" s="334"/>
      <c r="F53" s="1284"/>
      <c r="G53" s="325"/>
      <c r="H53" s="323"/>
      <c r="I53" s="323"/>
      <c r="J53" s="337"/>
      <c r="K53" s="337"/>
      <c r="L53" s="337"/>
      <c r="M53" s="337"/>
      <c r="N53" s="337"/>
      <c r="O53" s="337"/>
    </row>
    <row r="54" spans="2:15" ht="13.15" customHeight="1" x14ac:dyDescent="0.2">
      <c r="B54" s="321"/>
      <c r="C54" s="323"/>
      <c r="D54" s="339" t="s">
        <v>189</v>
      </c>
      <c r="E54" s="339"/>
      <c r="F54" s="419"/>
      <c r="G54" s="411"/>
      <c r="H54" s="1384"/>
      <c r="I54" s="591">
        <f>+act!F34</f>
        <v>0</v>
      </c>
      <c r="J54" s="591">
        <f>+act!G34</f>
        <v>0</v>
      </c>
      <c r="K54" s="591">
        <f>+act!H34</f>
        <v>0</v>
      </c>
      <c r="L54" s="591">
        <f>+act!I34</f>
        <v>0</v>
      </c>
      <c r="M54" s="591">
        <f>+act!J34</f>
        <v>0</v>
      </c>
      <c r="N54" s="591">
        <f>+act!K34</f>
        <v>0</v>
      </c>
      <c r="O54" s="591">
        <f>+act!L34</f>
        <v>0</v>
      </c>
    </row>
    <row r="55" spans="2:15" ht="13.15" customHeight="1" x14ac:dyDescent="0.2">
      <c r="B55" s="321"/>
      <c r="C55" s="323"/>
      <c r="D55" s="339" t="s">
        <v>190</v>
      </c>
      <c r="E55" s="339"/>
      <c r="F55" s="419"/>
      <c r="G55" s="411"/>
      <c r="H55" s="1384"/>
      <c r="I55" s="591">
        <f>+act!F35</f>
        <v>0</v>
      </c>
      <c r="J55" s="591">
        <f>+act!G35</f>
        <v>0</v>
      </c>
      <c r="K55" s="591">
        <f>+act!H35</f>
        <v>0</v>
      </c>
      <c r="L55" s="591">
        <f>+act!I35</f>
        <v>0</v>
      </c>
      <c r="M55" s="591">
        <f>+act!J35</f>
        <v>0</v>
      </c>
      <c r="N55" s="591">
        <f>+act!K35</f>
        <v>0</v>
      </c>
      <c r="O55" s="591">
        <f>+act!L35</f>
        <v>0</v>
      </c>
    </row>
    <row r="56" spans="2:15" ht="13.15" customHeight="1" x14ac:dyDescent="0.2">
      <c r="B56" s="321"/>
      <c r="C56" s="323"/>
      <c r="D56" s="340" t="s">
        <v>191</v>
      </c>
      <c r="E56" s="340"/>
      <c r="F56" s="419"/>
      <c r="G56" s="411"/>
      <c r="H56" s="1384"/>
      <c r="I56" s="591">
        <f>+act!F36</f>
        <v>5000</v>
      </c>
      <c r="J56" s="591">
        <f>+act!G36</f>
        <v>5000</v>
      </c>
      <c r="K56" s="591">
        <f>+act!H36</f>
        <v>5000</v>
      </c>
      <c r="L56" s="591">
        <f>+act!I36</f>
        <v>5000</v>
      </c>
      <c r="M56" s="591">
        <f>+act!J36</f>
        <v>5000</v>
      </c>
      <c r="N56" s="591">
        <f>+act!K36</f>
        <v>5000</v>
      </c>
      <c r="O56" s="591">
        <f>+act!L36</f>
        <v>5000</v>
      </c>
    </row>
    <row r="57" spans="2:15" ht="13.15" customHeight="1" x14ac:dyDescent="0.2">
      <c r="B57" s="321"/>
      <c r="C57" s="323"/>
      <c r="D57" s="340" t="s">
        <v>192</v>
      </c>
      <c r="E57" s="340"/>
      <c r="F57" s="419"/>
      <c r="G57" s="411"/>
      <c r="H57" s="1384"/>
      <c r="I57" s="591">
        <f>+act!F37</f>
        <v>0</v>
      </c>
      <c r="J57" s="591">
        <f>+act!G37</f>
        <v>0</v>
      </c>
      <c r="K57" s="591">
        <f>+act!H37</f>
        <v>0</v>
      </c>
      <c r="L57" s="591">
        <f>+act!I37</f>
        <v>0</v>
      </c>
      <c r="M57" s="591">
        <f>+act!J37</f>
        <v>0</v>
      </c>
      <c r="N57" s="591">
        <f>+act!K37</f>
        <v>0</v>
      </c>
      <c r="O57" s="591">
        <f>+act!L37</f>
        <v>0</v>
      </c>
    </row>
    <row r="58" spans="2:15" ht="13.15" customHeight="1" x14ac:dyDescent="0.2">
      <c r="B58" s="321"/>
      <c r="C58" s="323"/>
      <c r="D58" s="339" t="s">
        <v>193</v>
      </c>
      <c r="E58" s="339"/>
      <c r="F58" s="419"/>
      <c r="G58" s="411"/>
      <c r="H58" s="1384"/>
      <c r="I58" s="591">
        <f>+act!F38</f>
        <v>0</v>
      </c>
      <c r="J58" s="591">
        <f>+act!G38</f>
        <v>0</v>
      </c>
      <c r="K58" s="591">
        <f>+act!H38</f>
        <v>0</v>
      </c>
      <c r="L58" s="591">
        <f>+act!I38</f>
        <v>0</v>
      </c>
      <c r="M58" s="591">
        <f>+act!J38</f>
        <v>0</v>
      </c>
      <c r="N58" s="591">
        <f>+act!K38</f>
        <v>0</v>
      </c>
      <c r="O58" s="591">
        <f>+act!L38</f>
        <v>0</v>
      </c>
    </row>
    <row r="59" spans="2:15" ht="13.15" customHeight="1" x14ac:dyDescent="0.2">
      <c r="B59" s="321"/>
      <c r="C59" s="323"/>
      <c r="D59" s="339" t="s">
        <v>194</v>
      </c>
      <c r="E59" s="339"/>
      <c r="F59" s="419"/>
      <c r="G59" s="411"/>
      <c r="H59" s="1384"/>
      <c r="I59" s="591">
        <f>+act!F39</f>
        <v>0</v>
      </c>
      <c r="J59" s="591">
        <f>+act!G39</f>
        <v>0</v>
      </c>
      <c r="K59" s="591">
        <f>+act!H39</f>
        <v>0</v>
      </c>
      <c r="L59" s="591">
        <f>+act!I39</f>
        <v>0</v>
      </c>
      <c r="M59" s="591">
        <f>+act!J39</f>
        <v>0</v>
      </c>
      <c r="N59" s="591">
        <f>+act!K39</f>
        <v>0</v>
      </c>
      <c r="O59" s="591">
        <f>+act!L39</f>
        <v>0</v>
      </c>
    </row>
    <row r="60" spans="2:15" ht="13.15" customHeight="1" x14ac:dyDescent="0.2">
      <c r="B60" s="321"/>
      <c r="C60" s="323"/>
      <c r="D60" s="334"/>
      <c r="E60" s="334"/>
      <c r="F60" s="1284"/>
      <c r="G60" s="341"/>
      <c r="H60" s="337"/>
      <c r="I60" s="337"/>
      <c r="J60" s="337"/>
      <c r="K60" s="337"/>
      <c r="L60" s="337"/>
      <c r="M60" s="337"/>
      <c r="N60" s="337"/>
      <c r="O60" s="337"/>
    </row>
    <row r="61" spans="2:15" ht="13.15" customHeight="1" x14ac:dyDescent="0.2">
      <c r="B61" s="321"/>
      <c r="C61" s="323"/>
      <c r="D61" s="536" t="s">
        <v>149</v>
      </c>
      <c r="E61" s="329"/>
      <c r="F61" s="1284"/>
      <c r="G61" s="341"/>
      <c r="H61" s="345"/>
      <c r="I61" s="595">
        <f t="shared" ref="I61:M61" si="7">SUM(I54:I59)</f>
        <v>5000</v>
      </c>
      <c r="J61" s="595">
        <f t="shared" si="7"/>
        <v>5000</v>
      </c>
      <c r="K61" s="595">
        <f t="shared" si="7"/>
        <v>5000</v>
      </c>
      <c r="L61" s="595">
        <f t="shared" si="7"/>
        <v>5000</v>
      </c>
      <c r="M61" s="595">
        <f t="shared" si="7"/>
        <v>5000</v>
      </c>
      <c r="N61" s="595">
        <f t="shared" ref="N61:O61" si="8">SUM(N54:N59)</f>
        <v>5000</v>
      </c>
      <c r="O61" s="595">
        <f t="shared" si="8"/>
        <v>5000</v>
      </c>
    </row>
    <row r="62" spans="2:15" ht="13.15" customHeight="1" x14ac:dyDescent="0.2">
      <c r="B62" s="321"/>
      <c r="C62" s="323"/>
      <c r="D62" s="335"/>
      <c r="E62" s="335"/>
      <c r="F62" s="1284"/>
      <c r="G62" s="341"/>
      <c r="H62" s="323"/>
      <c r="I62" s="323"/>
      <c r="J62" s="337"/>
      <c r="K62" s="337"/>
      <c r="L62" s="337"/>
      <c r="M62" s="337"/>
      <c r="N62" s="337"/>
      <c r="O62" s="337"/>
    </row>
    <row r="63" spans="2:15" ht="13.15" customHeight="1" x14ac:dyDescent="0.2">
      <c r="B63" s="321"/>
      <c r="C63" s="349"/>
      <c r="D63" s="380"/>
      <c r="E63" s="380"/>
      <c r="F63" s="359"/>
      <c r="G63" s="381"/>
      <c r="H63" s="349"/>
      <c r="I63" s="349"/>
      <c r="J63" s="382"/>
      <c r="K63" s="382"/>
      <c r="L63" s="382"/>
      <c r="M63" s="382"/>
      <c r="N63" s="382"/>
      <c r="O63" s="382"/>
    </row>
    <row r="64" spans="2:15" ht="13.15" customHeight="1" x14ac:dyDescent="0.2">
      <c r="B64" s="321"/>
      <c r="C64" s="323"/>
      <c r="D64" s="335"/>
      <c r="E64" s="335"/>
      <c r="F64" s="1284"/>
      <c r="G64" s="341"/>
      <c r="H64" s="323"/>
      <c r="I64" s="323"/>
      <c r="J64" s="337"/>
      <c r="K64" s="337"/>
      <c r="L64" s="337"/>
      <c r="M64" s="337"/>
      <c r="N64" s="337"/>
      <c r="O64" s="337"/>
    </row>
    <row r="65" spans="2:15" ht="13.15" customHeight="1" x14ac:dyDescent="0.2">
      <c r="B65" s="321"/>
      <c r="C65" s="323"/>
      <c r="D65" s="536" t="s">
        <v>302</v>
      </c>
      <c r="E65" s="329"/>
      <c r="F65" s="588" t="s">
        <v>347</v>
      </c>
      <c r="G65" s="338"/>
      <c r="H65" s="342"/>
      <c r="I65" s="342"/>
      <c r="J65" s="343"/>
      <c r="K65" s="343"/>
      <c r="L65" s="343"/>
      <c r="M65" s="343"/>
      <c r="N65" s="343"/>
      <c r="O65" s="343"/>
    </row>
    <row r="66" spans="2:15" ht="13.15" customHeight="1" x14ac:dyDescent="0.2">
      <c r="B66" s="321"/>
      <c r="C66" s="323"/>
      <c r="D66" s="329"/>
      <c r="E66" s="329"/>
      <c r="F66" s="1284"/>
      <c r="G66" s="341"/>
      <c r="H66" s="342"/>
      <c r="I66" s="342"/>
      <c r="J66" s="343"/>
      <c r="K66" s="343"/>
      <c r="L66" s="343"/>
      <c r="M66" s="343"/>
      <c r="N66" s="343"/>
      <c r="O66" s="343"/>
    </row>
    <row r="67" spans="2:15" ht="13.15" customHeight="1" x14ac:dyDescent="0.2">
      <c r="B67" s="321"/>
      <c r="C67" s="323"/>
      <c r="D67" s="344" t="s">
        <v>351</v>
      </c>
      <c r="E67" s="344"/>
      <c r="F67" s="419"/>
      <c r="G67" s="341"/>
      <c r="H67" s="337"/>
      <c r="I67" s="592">
        <f>+mop!G17</f>
        <v>0</v>
      </c>
      <c r="J67" s="592">
        <f>+mop!H17</f>
        <v>0</v>
      </c>
      <c r="K67" s="592">
        <f>+mop!I17</f>
        <v>0</v>
      </c>
      <c r="L67" s="592">
        <f>+mop!J17</f>
        <v>0</v>
      </c>
      <c r="M67" s="592">
        <f>+mop!K17</f>
        <v>0</v>
      </c>
      <c r="N67" s="592">
        <f>+mop!L17</f>
        <v>0</v>
      </c>
      <c r="O67" s="592">
        <f>+mop!M17</f>
        <v>0</v>
      </c>
    </row>
    <row r="68" spans="2:15" ht="13.15" customHeight="1" x14ac:dyDescent="0.2">
      <c r="B68" s="321"/>
      <c r="C68" s="323"/>
      <c r="D68" s="413"/>
      <c r="E68" s="398"/>
      <c r="F68" s="421"/>
      <c r="G68" s="411"/>
      <c r="H68" s="1384"/>
      <c r="I68" s="420">
        <v>0</v>
      </c>
      <c r="J68" s="420">
        <v>0</v>
      </c>
      <c r="K68" s="420">
        <v>0</v>
      </c>
      <c r="L68" s="420">
        <v>0</v>
      </c>
      <c r="M68" s="420">
        <v>0</v>
      </c>
      <c r="N68" s="420">
        <v>0</v>
      </c>
      <c r="O68" s="420">
        <v>0</v>
      </c>
    </row>
    <row r="69" spans="2:15" ht="13.15" customHeight="1" x14ac:dyDescent="0.2">
      <c r="B69" s="321"/>
      <c r="C69" s="323"/>
      <c r="D69" s="413"/>
      <c r="E69" s="398"/>
      <c r="F69" s="421"/>
      <c r="G69" s="411"/>
      <c r="H69" s="1384"/>
      <c r="I69" s="420">
        <v>0</v>
      </c>
      <c r="J69" s="420">
        <v>0</v>
      </c>
      <c r="K69" s="420">
        <v>0</v>
      </c>
      <c r="L69" s="420">
        <v>0</v>
      </c>
      <c r="M69" s="420">
        <v>0</v>
      </c>
      <c r="N69" s="420">
        <v>0</v>
      </c>
      <c r="O69" s="420">
        <v>0</v>
      </c>
    </row>
    <row r="70" spans="2:15" ht="13.15" customHeight="1" x14ac:dyDescent="0.2">
      <c r="B70" s="321"/>
      <c r="C70" s="323"/>
      <c r="D70" s="413"/>
      <c r="E70" s="398"/>
      <c r="F70" s="421"/>
      <c r="G70" s="411"/>
      <c r="H70" s="1384"/>
      <c r="I70" s="420">
        <v>0</v>
      </c>
      <c r="J70" s="420">
        <v>0</v>
      </c>
      <c r="K70" s="420">
        <v>0</v>
      </c>
      <c r="L70" s="420">
        <v>0</v>
      </c>
      <c r="M70" s="420">
        <v>0</v>
      </c>
      <c r="N70" s="420">
        <v>0</v>
      </c>
      <c r="O70" s="420">
        <v>0</v>
      </c>
    </row>
    <row r="71" spans="2:15" ht="13.15" customHeight="1" x14ac:dyDescent="0.2">
      <c r="B71" s="321"/>
      <c r="C71" s="323"/>
      <c r="D71" s="413"/>
      <c r="E71" s="398"/>
      <c r="F71" s="421"/>
      <c r="G71" s="411"/>
      <c r="H71" s="1384"/>
      <c r="I71" s="420">
        <v>0</v>
      </c>
      <c r="J71" s="420">
        <v>0</v>
      </c>
      <c r="K71" s="420">
        <v>0</v>
      </c>
      <c r="L71" s="420">
        <v>0</v>
      </c>
      <c r="M71" s="420">
        <v>0</v>
      </c>
      <c r="N71" s="420">
        <v>0</v>
      </c>
      <c r="O71" s="420">
        <v>0</v>
      </c>
    </row>
    <row r="72" spans="2:15" ht="13.15" customHeight="1" x14ac:dyDescent="0.2">
      <c r="B72" s="321"/>
      <c r="C72" s="323"/>
      <c r="D72" s="413"/>
      <c r="E72" s="398"/>
      <c r="F72" s="421"/>
      <c r="G72" s="411"/>
      <c r="H72" s="1384"/>
      <c r="I72" s="420">
        <v>0</v>
      </c>
      <c r="J72" s="420">
        <v>0</v>
      </c>
      <c r="K72" s="420">
        <v>0</v>
      </c>
      <c r="L72" s="420">
        <v>0</v>
      </c>
      <c r="M72" s="420">
        <v>0</v>
      </c>
      <c r="N72" s="420">
        <v>0</v>
      </c>
      <c r="O72" s="420">
        <v>0</v>
      </c>
    </row>
    <row r="73" spans="2:15" ht="13.15" customHeight="1" x14ac:dyDescent="0.2">
      <c r="B73" s="321"/>
      <c r="C73" s="323"/>
      <c r="D73" s="413"/>
      <c r="E73" s="398"/>
      <c r="F73" s="421"/>
      <c r="G73" s="411"/>
      <c r="H73" s="1384"/>
      <c r="I73" s="420">
        <v>0</v>
      </c>
      <c r="J73" s="420">
        <v>0</v>
      </c>
      <c r="K73" s="420">
        <v>0</v>
      </c>
      <c r="L73" s="420">
        <v>0</v>
      </c>
      <c r="M73" s="420">
        <v>0</v>
      </c>
      <c r="N73" s="420">
        <v>0</v>
      </c>
      <c r="O73" s="420">
        <v>0</v>
      </c>
    </row>
    <row r="74" spans="2:15" ht="13.15" customHeight="1" x14ac:dyDescent="0.2">
      <c r="B74" s="321"/>
      <c r="C74" s="323"/>
      <c r="D74" s="413"/>
      <c r="E74" s="398"/>
      <c r="F74" s="421"/>
      <c r="G74" s="411"/>
      <c r="H74" s="1384"/>
      <c r="I74" s="420">
        <v>0</v>
      </c>
      <c r="J74" s="420">
        <v>0</v>
      </c>
      <c r="K74" s="420">
        <v>0</v>
      </c>
      <c r="L74" s="420">
        <v>0</v>
      </c>
      <c r="M74" s="420">
        <v>0</v>
      </c>
      <c r="N74" s="420">
        <v>0</v>
      </c>
      <c r="O74" s="420">
        <v>0</v>
      </c>
    </row>
    <row r="75" spans="2:15" ht="13.15" customHeight="1" x14ac:dyDescent="0.2">
      <c r="B75" s="321"/>
      <c r="C75" s="323"/>
      <c r="D75" s="413"/>
      <c r="E75" s="398"/>
      <c r="F75" s="421"/>
      <c r="G75" s="411"/>
      <c r="H75" s="1384"/>
      <c r="I75" s="420">
        <v>0</v>
      </c>
      <c r="J75" s="420">
        <v>0</v>
      </c>
      <c r="K75" s="420">
        <v>0</v>
      </c>
      <c r="L75" s="420">
        <v>0</v>
      </c>
      <c r="M75" s="420">
        <v>0</v>
      </c>
      <c r="N75" s="420">
        <v>0</v>
      </c>
      <c r="O75" s="420">
        <v>0</v>
      </c>
    </row>
    <row r="76" spans="2:15" ht="13.15" customHeight="1" x14ac:dyDescent="0.2">
      <c r="B76" s="321"/>
      <c r="C76" s="323"/>
      <c r="D76" s="413"/>
      <c r="E76" s="398"/>
      <c r="F76" s="421"/>
      <c r="G76" s="411"/>
      <c r="H76" s="1384"/>
      <c r="I76" s="420">
        <v>0</v>
      </c>
      <c r="J76" s="420">
        <v>0</v>
      </c>
      <c r="K76" s="420">
        <v>0</v>
      </c>
      <c r="L76" s="420">
        <v>0</v>
      </c>
      <c r="M76" s="420">
        <v>0</v>
      </c>
      <c r="N76" s="420">
        <v>0</v>
      </c>
      <c r="O76" s="420">
        <v>0</v>
      </c>
    </row>
    <row r="77" spans="2:15" ht="13.15" customHeight="1" x14ac:dyDescent="0.2">
      <c r="B77" s="321"/>
      <c r="C77" s="323"/>
      <c r="D77" s="413"/>
      <c r="E77" s="398"/>
      <c r="F77" s="421"/>
      <c r="G77" s="411"/>
      <c r="H77" s="1384"/>
      <c r="I77" s="420">
        <v>0</v>
      </c>
      <c r="J77" s="420">
        <v>0</v>
      </c>
      <c r="K77" s="420">
        <v>0</v>
      </c>
      <c r="L77" s="420">
        <v>0</v>
      </c>
      <c r="M77" s="420">
        <v>0</v>
      </c>
      <c r="N77" s="420">
        <v>0</v>
      </c>
      <c r="O77" s="420">
        <v>0</v>
      </c>
    </row>
    <row r="78" spans="2:15" ht="13.15" customHeight="1" x14ac:dyDescent="0.2">
      <c r="B78" s="321"/>
      <c r="C78" s="323"/>
      <c r="D78" s="413"/>
      <c r="E78" s="398"/>
      <c r="F78" s="421"/>
      <c r="G78" s="411"/>
      <c r="H78" s="1384"/>
      <c r="I78" s="420">
        <v>0</v>
      </c>
      <c r="J78" s="420">
        <v>0</v>
      </c>
      <c r="K78" s="420">
        <v>0</v>
      </c>
      <c r="L78" s="420">
        <v>0</v>
      </c>
      <c r="M78" s="420">
        <v>0</v>
      </c>
      <c r="N78" s="420">
        <v>0</v>
      </c>
      <c r="O78" s="420">
        <v>0</v>
      </c>
    </row>
    <row r="79" spans="2:15" ht="13.15" customHeight="1" x14ac:dyDescent="0.2">
      <c r="B79" s="321"/>
      <c r="C79" s="323"/>
      <c r="D79" s="413"/>
      <c r="E79" s="398"/>
      <c r="F79" s="421"/>
      <c r="G79" s="411"/>
      <c r="H79" s="1384"/>
      <c r="I79" s="420">
        <v>0</v>
      </c>
      <c r="J79" s="420">
        <v>0</v>
      </c>
      <c r="K79" s="420">
        <v>0</v>
      </c>
      <c r="L79" s="420">
        <v>0</v>
      </c>
      <c r="M79" s="420">
        <v>0</v>
      </c>
      <c r="N79" s="420">
        <v>0</v>
      </c>
      <c r="O79" s="420">
        <v>0</v>
      </c>
    </row>
    <row r="80" spans="2:15" ht="13.15" customHeight="1" x14ac:dyDescent="0.2">
      <c r="B80" s="321"/>
      <c r="C80" s="323"/>
      <c r="D80" s="413"/>
      <c r="E80" s="398"/>
      <c r="F80" s="421"/>
      <c r="G80" s="411"/>
      <c r="H80" s="1384"/>
      <c r="I80" s="420">
        <v>0</v>
      </c>
      <c r="J80" s="420">
        <v>0</v>
      </c>
      <c r="K80" s="420">
        <v>0</v>
      </c>
      <c r="L80" s="420">
        <v>0</v>
      </c>
      <c r="M80" s="420">
        <v>0</v>
      </c>
      <c r="N80" s="420">
        <v>0</v>
      </c>
      <c r="O80" s="420">
        <v>0</v>
      </c>
    </row>
    <row r="81" spans="2:15" ht="13.15" customHeight="1" x14ac:dyDescent="0.2">
      <c r="B81" s="321"/>
      <c r="C81" s="323"/>
      <c r="D81" s="413"/>
      <c r="E81" s="398"/>
      <c r="F81" s="421"/>
      <c r="G81" s="411"/>
      <c r="H81" s="1384"/>
      <c r="I81" s="420">
        <v>0</v>
      </c>
      <c r="J81" s="420">
        <v>0</v>
      </c>
      <c r="K81" s="420">
        <v>0</v>
      </c>
      <c r="L81" s="420">
        <v>0</v>
      </c>
      <c r="M81" s="420">
        <v>0</v>
      </c>
      <c r="N81" s="420">
        <v>0</v>
      </c>
      <c r="O81" s="420">
        <v>0</v>
      </c>
    </row>
    <row r="82" spans="2:15" ht="13.15" customHeight="1" x14ac:dyDescent="0.2">
      <c r="B82" s="321"/>
      <c r="C82" s="323"/>
      <c r="D82" s="413"/>
      <c r="E82" s="398"/>
      <c r="F82" s="421"/>
      <c r="G82" s="411"/>
      <c r="H82" s="1384"/>
      <c r="I82" s="420">
        <v>0</v>
      </c>
      <c r="J82" s="420">
        <v>0</v>
      </c>
      <c r="K82" s="420">
        <v>0</v>
      </c>
      <c r="L82" s="420">
        <v>0</v>
      </c>
      <c r="M82" s="420">
        <v>0</v>
      </c>
      <c r="N82" s="420">
        <v>0</v>
      </c>
      <c r="O82" s="420">
        <v>0</v>
      </c>
    </row>
    <row r="83" spans="2:15" ht="13.15" customHeight="1" x14ac:dyDescent="0.2">
      <c r="B83" s="321"/>
      <c r="C83" s="323"/>
      <c r="D83" s="413"/>
      <c r="E83" s="398"/>
      <c r="F83" s="421"/>
      <c r="G83" s="411"/>
      <c r="H83" s="1384"/>
      <c r="I83" s="420">
        <v>0</v>
      </c>
      <c r="J83" s="420">
        <v>0</v>
      </c>
      <c r="K83" s="420">
        <v>0</v>
      </c>
      <c r="L83" s="420">
        <v>0</v>
      </c>
      <c r="M83" s="420">
        <v>0</v>
      </c>
      <c r="N83" s="420">
        <v>0</v>
      </c>
      <c r="O83" s="420">
        <v>0</v>
      </c>
    </row>
    <row r="84" spans="2:15" ht="13.15" customHeight="1" x14ac:dyDescent="0.2">
      <c r="B84" s="321"/>
      <c r="C84" s="323"/>
      <c r="D84" s="413"/>
      <c r="E84" s="398"/>
      <c r="F84" s="421"/>
      <c r="G84" s="411"/>
      <c r="H84" s="1384"/>
      <c r="I84" s="420">
        <v>0</v>
      </c>
      <c r="J84" s="420">
        <v>0</v>
      </c>
      <c r="K84" s="420">
        <v>0</v>
      </c>
      <c r="L84" s="420">
        <v>0</v>
      </c>
      <c r="M84" s="420">
        <v>0</v>
      </c>
      <c r="N84" s="420">
        <v>0</v>
      </c>
      <c r="O84" s="420">
        <v>0</v>
      </c>
    </row>
    <row r="85" spans="2:15" ht="13.15" customHeight="1" x14ac:dyDescent="0.2">
      <c r="B85" s="321"/>
      <c r="C85" s="323"/>
      <c r="D85" s="413"/>
      <c r="E85" s="398"/>
      <c r="F85" s="421"/>
      <c r="G85" s="411"/>
      <c r="H85" s="1384"/>
      <c r="I85" s="420">
        <v>0</v>
      </c>
      <c r="J85" s="420">
        <v>0</v>
      </c>
      <c r="K85" s="420">
        <v>0</v>
      </c>
      <c r="L85" s="420">
        <v>0</v>
      </c>
      <c r="M85" s="420">
        <v>0</v>
      </c>
      <c r="N85" s="420">
        <v>0</v>
      </c>
      <c r="O85" s="420">
        <v>0</v>
      </c>
    </row>
    <row r="86" spans="2:15" ht="13.15" customHeight="1" x14ac:dyDescent="0.2">
      <c r="B86" s="321"/>
      <c r="C86" s="323"/>
      <c r="D86" s="413"/>
      <c r="E86" s="398"/>
      <c r="F86" s="421"/>
      <c r="G86" s="411"/>
      <c r="H86" s="1384"/>
      <c r="I86" s="420">
        <v>0</v>
      </c>
      <c r="J86" s="420">
        <v>0</v>
      </c>
      <c r="K86" s="420">
        <v>0</v>
      </c>
      <c r="L86" s="420">
        <v>0</v>
      </c>
      <c r="M86" s="420">
        <v>0</v>
      </c>
      <c r="N86" s="420">
        <v>0</v>
      </c>
      <c r="O86" s="420">
        <v>0</v>
      </c>
    </row>
    <row r="87" spans="2:15" ht="13.15" customHeight="1" x14ac:dyDescent="0.2">
      <c r="B87" s="321"/>
      <c r="C87" s="323"/>
      <c r="D87" s="334"/>
      <c r="E87" s="334"/>
      <c r="F87" s="1284"/>
      <c r="G87" s="341"/>
      <c r="H87" s="337"/>
      <c r="I87" s="337"/>
      <c r="J87" s="337"/>
      <c r="K87" s="337"/>
      <c r="L87" s="337"/>
      <c r="M87" s="337"/>
      <c r="N87" s="337"/>
      <c r="O87" s="337"/>
    </row>
    <row r="88" spans="2:15" ht="13.15" customHeight="1" x14ac:dyDescent="0.2">
      <c r="B88" s="321"/>
      <c r="C88" s="323"/>
      <c r="D88" s="536" t="s">
        <v>149</v>
      </c>
      <c r="E88" s="329"/>
      <c r="F88" s="1284"/>
      <c r="G88" s="341"/>
      <c r="H88" s="345"/>
      <c r="I88" s="595">
        <f t="shared" ref="I88:M88" si="9">SUM(I67:I87)</f>
        <v>0</v>
      </c>
      <c r="J88" s="595">
        <f t="shared" si="9"/>
        <v>0</v>
      </c>
      <c r="K88" s="595">
        <f t="shared" si="9"/>
        <v>0</v>
      </c>
      <c r="L88" s="595">
        <f t="shared" si="9"/>
        <v>0</v>
      </c>
      <c r="M88" s="595">
        <f t="shared" si="9"/>
        <v>0</v>
      </c>
      <c r="N88" s="595">
        <f t="shared" ref="N88:O88" si="10">SUM(N67:N87)</f>
        <v>0</v>
      </c>
      <c r="O88" s="595">
        <f t="shared" si="10"/>
        <v>0</v>
      </c>
    </row>
    <row r="89" spans="2:15" ht="13.15" customHeight="1" x14ac:dyDescent="0.2">
      <c r="B89" s="321"/>
      <c r="C89" s="323"/>
      <c r="D89" s="334"/>
      <c r="E89" s="334"/>
      <c r="F89" s="1284"/>
      <c r="G89" s="341"/>
      <c r="H89" s="323"/>
      <c r="I89" s="323"/>
      <c r="J89" s="337"/>
      <c r="K89" s="337"/>
      <c r="L89" s="337"/>
      <c r="M89" s="337"/>
      <c r="N89" s="337"/>
      <c r="O89" s="337"/>
    </row>
    <row r="90" spans="2:15" ht="13.15" customHeight="1" x14ac:dyDescent="0.2">
      <c r="B90" s="321"/>
      <c r="C90" s="349"/>
      <c r="D90" s="383"/>
      <c r="E90" s="383"/>
      <c r="F90" s="359"/>
      <c r="G90" s="381"/>
      <c r="H90" s="349"/>
      <c r="I90" s="349"/>
      <c r="J90" s="382"/>
      <c r="K90" s="382"/>
      <c r="L90" s="382"/>
      <c r="M90" s="382"/>
      <c r="N90" s="382"/>
      <c r="O90" s="382"/>
    </row>
    <row r="91" spans="2:15" ht="13.15" customHeight="1" x14ac:dyDescent="0.2">
      <c r="B91" s="332"/>
      <c r="C91" s="357"/>
      <c r="D91" s="1298"/>
      <c r="E91" s="1298"/>
      <c r="F91" s="1299"/>
      <c r="G91" s="1300"/>
      <c r="H91" s="357"/>
      <c r="I91" s="357"/>
      <c r="J91" s="827"/>
      <c r="K91" s="827"/>
      <c r="L91" s="827"/>
      <c r="M91" s="827"/>
      <c r="N91" s="827"/>
      <c r="O91" s="827"/>
    </row>
    <row r="92" spans="2:15" ht="13.15" customHeight="1" x14ac:dyDescent="0.2">
      <c r="B92" s="387"/>
      <c r="C92" s="388"/>
      <c r="D92" s="1301"/>
      <c r="E92" s="1301"/>
      <c r="F92" s="1297"/>
      <c r="G92" s="1302"/>
      <c r="H92" s="388"/>
      <c r="I92" s="388"/>
      <c r="J92" s="1042"/>
      <c r="K92" s="1042"/>
      <c r="L92" s="1042"/>
      <c r="M92" s="1042"/>
      <c r="N92" s="1042"/>
      <c r="O92" s="1042"/>
    </row>
    <row r="93" spans="2:15" ht="13.15" customHeight="1" x14ac:dyDescent="0.2">
      <c r="B93" s="321"/>
      <c r="C93" s="349"/>
      <c r="D93" s="383"/>
      <c r="E93" s="383"/>
      <c r="F93" s="359"/>
      <c r="G93" s="381"/>
      <c r="H93" s="349"/>
      <c r="I93" s="349"/>
      <c r="J93" s="382"/>
      <c r="K93" s="382"/>
      <c r="L93" s="382"/>
      <c r="M93" s="382"/>
      <c r="N93" s="382"/>
      <c r="O93" s="382"/>
    </row>
    <row r="94" spans="2:15" ht="13.15" customHeight="1" x14ac:dyDescent="0.2">
      <c r="B94" s="321"/>
      <c r="C94" s="349"/>
      <c r="D94" s="383"/>
      <c r="E94" s="383"/>
      <c r="F94" s="606" t="s">
        <v>53</v>
      </c>
      <c r="G94" s="373"/>
      <c r="H94" s="604"/>
      <c r="I94" s="604">
        <f>+tab!D4</f>
        <v>2018</v>
      </c>
      <c r="J94" s="604">
        <f>+tab!E4</f>
        <v>2019</v>
      </c>
      <c r="K94" s="604">
        <f>+tab!F4</f>
        <v>2020</v>
      </c>
      <c r="L94" s="604">
        <f>+tab!G4</f>
        <v>2021</v>
      </c>
      <c r="M94" s="604">
        <f>+tab!H4</f>
        <v>2022</v>
      </c>
      <c r="N94" s="604">
        <f>+tab!I4</f>
        <v>2023</v>
      </c>
      <c r="O94" s="604">
        <f>+tab!J4</f>
        <v>2024</v>
      </c>
    </row>
    <row r="95" spans="2:15" ht="13.15" customHeight="1" x14ac:dyDescent="0.2">
      <c r="B95" s="321"/>
      <c r="C95" s="349"/>
      <c r="D95" s="383"/>
      <c r="E95" s="383"/>
      <c r="F95" s="359"/>
      <c r="G95" s="381"/>
      <c r="H95" s="349"/>
      <c r="I95" s="349"/>
      <c r="J95" s="382"/>
      <c r="K95" s="382"/>
      <c r="L95" s="382"/>
      <c r="M95" s="382"/>
      <c r="N95" s="382"/>
      <c r="O95" s="382"/>
    </row>
    <row r="96" spans="2:15" ht="13.15" customHeight="1" x14ac:dyDescent="0.2">
      <c r="B96" s="321"/>
      <c r="C96" s="352"/>
      <c r="D96" s="501"/>
      <c r="E96" s="501"/>
      <c r="F96" s="379"/>
      <c r="G96" s="502"/>
      <c r="H96" s="352"/>
      <c r="I96" s="352"/>
      <c r="J96" s="503"/>
      <c r="K96" s="503"/>
      <c r="L96" s="503"/>
      <c r="M96" s="503"/>
      <c r="N96" s="503"/>
      <c r="O96" s="503"/>
    </row>
    <row r="97" spans="2:15" ht="13.15" customHeight="1" x14ac:dyDescent="0.2">
      <c r="B97" s="321"/>
      <c r="C97" s="329"/>
      <c r="D97" s="602" t="s">
        <v>348</v>
      </c>
      <c r="E97" s="334"/>
      <c r="F97" s="588" t="s">
        <v>347</v>
      </c>
      <c r="G97" s="338"/>
      <c r="H97" s="323"/>
      <c r="I97" s="323"/>
      <c r="J97" s="345"/>
      <c r="K97" s="345"/>
      <c r="L97" s="345"/>
      <c r="M97" s="345"/>
      <c r="N97" s="345"/>
      <c r="O97" s="345"/>
    </row>
    <row r="98" spans="2:15" ht="13.15" customHeight="1" x14ac:dyDescent="0.2">
      <c r="B98" s="321"/>
      <c r="C98" s="329"/>
      <c r="D98" s="334"/>
      <c r="E98" s="334"/>
      <c r="F98" s="1284"/>
      <c r="G98" s="346"/>
      <c r="H98" s="323"/>
      <c r="I98" s="323"/>
      <c r="J98" s="345"/>
      <c r="K98" s="345"/>
      <c r="L98" s="345"/>
      <c r="M98" s="345"/>
      <c r="N98" s="345"/>
      <c r="O98" s="345"/>
    </row>
    <row r="99" spans="2:15" ht="13.15" customHeight="1" x14ac:dyDescent="0.2">
      <c r="B99" s="321"/>
      <c r="C99" s="323"/>
      <c r="D99" s="413"/>
      <c r="E99" s="398"/>
      <c r="F99" s="421"/>
      <c r="G99" s="411"/>
      <c r="H99" s="1384"/>
      <c r="I99" s="420">
        <f t="shared" ref="I99:I133" si="11">H99</f>
        <v>0</v>
      </c>
      <c r="J99" s="420">
        <f t="shared" ref="J99:L119" si="12">I99</f>
        <v>0</v>
      </c>
      <c r="K99" s="420">
        <f t="shared" si="12"/>
        <v>0</v>
      </c>
      <c r="L99" s="420">
        <f t="shared" si="12"/>
        <v>0</v>
      </c>
      <c r="M99" s="420">
        <f t="shared" ref="M99:O133" si="13">L99</f>
        <v>0</v>
      </c>
      <c r="N99" s="420">
        <f t="shared" si="13"/>
        <v>0</v>
      </c>
      <c r="O99" s="420">
        <f t="shared" si="13"/>
        <v>0</v>
      </c>
    </row>
    <row r="100" spans="2:15" ht="13.15" customHeight="1" x14ac:dyDescent="0.2">
      <c r="B100" s="321"/>
      <c r="C100" s="323"/>
      <c r="D100" s="413"/>
      <c r="E100" s="398"/>
      <c r="F100" s="421"/>
      <c r="G100" s="411"/>
      <c r="H100" s="1384"/>
      <c r="I100" s="420">
        <f t="shared" si="11"/>
        <v>0</v>
      </c>
      <c r="J100" s="420">
        <f t="shared" si="12"/>
        <v>0</v>
      </c>
      <c r="K100" s="420">
        <f t="shared" si="12"/>
        <v>0</v>
      </c>
      <c r="L100" s="420">
        <f t="shared" si="12"/>
        <v>0</v>
      </c>
      <c r="M100" s="420">
        <f t="shared" si="13"/>
        <v>0</v>
      </c>
      <c r="N100" s="420">
        <f t="shared" si="13"/>
        <v>0</v>
      </c>
      <c r="O100" s="420">
        <f t="shared" si="13"/>
        <v>0</v>
      </c>
    </row>
    <row r="101" spans="2:15" ht="13.15" customHeight="1" x14ac:dyDescent="0.2">
      <c r="B101" s="321"/>
      <c r="C101" s="323"/>
      <c r="D101" s="413"/>
      <c r="E101" s="398"/>
      <c r="F101" s="421"/>
      <c r="G101" s="411"/>
      <c r="H101" s="1384"/>
      <c r="I101" s="420">
        <f t="shared" si="11"/>
        <v>0</v>
      </c>
      <c r="J101" s="420">
        <f t="shared" si="12"/>
        <v>0</v>
      </c>
      <c r="K101" s="420">
        <f t="shared" si="12"/>
        <v>0</v>
      </c>
      <c r="L101" s="420">
        <f t="shared" si="12"/>
        <v>0</v>
      </c>
      <c r="M101" s="420">
        <f t="shared" si="13"/>
        <v>0</v>
      </c>
      <c r="N101" s="420">
        <f t="shared" si="13"/>
        <v>0</v>
      </c>
      <c r="O101" s="420">
        <f t="shared" si="13"/>
        <v>0</v>
      </c>
    </row>
    <row r="102" spans="2:15" ht="13.15" customHeight="1" x14ac:dyDescent="0.2">
      <c r="B102" s="321"/>
      <c r="C102" s="323"/>
      <c r="D102" s="413"/>
      <c r="E102" s="398"/>
      <c r="F102" s="421"/>
      <c r="G102" s="411"/>
      <c r="H102" s="1384"/>
      <c r="I102" s="420">
        <f t="shared" si="11"/>
        <v>0</v>
      </c>
      <c r="J102" s="420">
        <f t="shared" si="12"/>
        <v>0</v>
      </c>
      <c r="K102" s="420">
        <f t="shared" si="12"/>
        <v>0</v>
      </c>
      <c r="L102" s="420">
        <f t="shared" si="12"/>
        <v>0</v>
      </c>
      <c r="M102" s="420">
        <f t="shared" si="13"/>
        <v>0</v>
      </c>
      <c r="N102" s="420">
        <f t="shared" si="13"/>
        <v>0</v>
      </c>
      <c r="O102" s="420">
        <f t="shared" si="13"/>
        <v>0</v>
      </c>
    </row>
    <row r="103" spans="2:15" ht="13.15" customHeight="1" x14ac:dyDescent="0.2">
      <c r="B103" s="321"/>
      <c r="C103" s="323"/>
      <c r="D103" s="413"/>
      <c r="E103" s="398"/>
      <c r="F103" s="421"/>
      <c r="G103" s="411"/>
      <c r="H103" s="1384"/>
      <c r="I103" s="420">
        <f t="shared" si="11"/>
        <v>0</v>
      </c>
      <c r="J103" s="420">
        <f t="shared" si="12"/>
        <v>0</v>
      </c>
      <c r="K103" s="420">
        <f t="shared" si="12"/>
        <v>0</v>
      </c>
      <c r="L103" s="420">
        <f t="shared" si="12"/>
        <v>0</v>
      </c>
      <c r="M103" s="420">
        <f t="shared" si="13"/>
        <v>0</v>
      </c>
      <c r="N103" s="420">
        <f t="shared" si="13"/>
        <v>0</v>
      </c>
      <c r="O103" s="420">
        <f t="shared" si="13"/>
        <v>0</v>
      </c>
    </row>
    <row r="104" spans="2:15" ht="13.15" customHeight="1" x14ac:dyDescent="0.2">
      <c r="B104" s="321"/>
      <c r="C104" s="323"/>
      <c r="D104" s="413"/>
      <c r="E104" s="398"/>
      <c r="F104" s="421"/>
      <c r="G104" s="411"/>
      <c r="H104" s="1384"/>
      <c r="I104" s="420">
        <f t="shared" si="11"/>
        <v>0</v>
      </c>
      <c r="J104" s="420">
        <f t="shared" si="12"/>
        <v>0</v>
      </c>
      <c r="K104" s="420">
        <f t="shared" si="12"/>
        <v>0</v>
      </c>
      <c r="L104" s="420">
        <f t="shared" si="12"/>
        <v>0</v>
      </c>
      <c r="M104" s="420">
        <f t="shared" si="13"/>
        <v>0</v>
      </c>
      <c r="N104" s="420">
        <f t="shared" si="13"/>
        <v>0</v>
      </c>
      <c r="O104" s="420">
        <f t="shared" si="13"/>
        <v>0</v>
      </c>
    </row>
    <row r="105" spans="2:15" ht="13.15" customHeight="1" x14ac:dyDescent="0.2">
      <c r="B105" s="321"/>
      <c r="C105" s="323"/>
      <c r="D105" s="413"/>
      <c r="E105" s="398"/>
      <c r="F105" s="421"/>
      <c r="G105" s="411"/>
      <c r="H105" s="1384"/>
      <c r="I105" s="420">
        <f t="shared" si="11"/>
        <v>0</v>
      </c>
      <c r="J105" s="420">
        <f t="shared" si="12"/>
        <v>0</v>
      </c>
      <c r="K105" s="420">
        <f t="shared" si="12"/>
        <v>0</v>
      </c>
      <c r="L105" s="420">
        <f t="shared" si="12"/>
        <v>0</v>
      </c>
      <c r="M105" s="420">
        <f t="shared" si="13"/>
        <v>0</v>
      </c>
      <c r="N105" s="420">
        <f t="shared" si="13"/>
        <v>0</v>
      </c>
      <c r="O105" s="420">
        <f t="shared" si="13"/>
        <v>0</v>
      </c>
    </row>
    <row r="106" spans="2:15" ht="13.15" customHeight="1" x14ac:dyDescent="0.2">
      <c r="B106" s="321"/>
      <c r="C106" s="323"/>
      <c r="D106" s="413"/>
      <c r="E106" s="398"/>
      <c r="F106" s="421"/>
      <c r="G106" s="411"/>
      <c r="H106" s="1384"/>
      <c r="I106" s="420">
        <f t="shared" si="11"/>
        <v>0</v>
      </c>
      <c r="J106" s="420">
        <f t="shared" si="12"/>
        <v>0</v>
      </c>
      <c r="K106" s="420">
        <f t="shared" si="12"/>
        <v>0</v>
      </c>
      <c r="L106" s="420">
        <f t="shared" si="12"/>
        <v>0</v>
      </c>
      <c r="M106" s="420">
        <f t="shared" si="13"/>
        <v>0</v>
      </c>
      <c r="N106" s="420">
        <f t="shared" si="13"/>
        <v>0</v>
      </c>
      <c r="O106" s="420">
        <f t="shared" si="13"/>
        <v>0</v>
      </c>
    </row>
    <row r="107" spans="2:15" ht="13.15" customHeight="1" x14ac:dyDescent="0.2">
      <c r="B107" s="321"/>
      <c r="C107" s="323"/>
      <c r="D107" s="413"/>
      <c r="E107" s="398"/>
      <c r="F107" s="421"/>
      <c r="G107" s="411"/>
      <c r="H107" s="1384"/>
      <c r="I107" s="420">
        <f t="shared" si="11"/>
        <v>0</v>
      </c>
      <c r="J107" s="420">
        <f t="shared" si="12"/>
        <v>0</v>
      </c>
      <c r="K107" s="420">
        <f t="shared" si="12"/>
        <v>0</v>
      </c>
      <c r="L107" s="420">
        <f t="shared" si="12"/>
        <v>0</v>
      </c>
      <c r="M107" s="420">
        <f t="shared" si="13"/>
        <v>0</v>
      </c>
      <c r="N107" s="420">
        <f t="shared" si="13"/>
        <v>0</v>
      </c>
      <c r="O107" s="420">
        <f t="shared" si="13"/>
        <v>0</v>
      </c>
    </row>
    <row r="108" spans="2:15" ht="13.15" customHeight="1" x14ac:dyDescent="0.2">
      <c r="B108" s="321"/>
      <c r="C108" s="323"/>
      <c r="D108" s="413"/>
      <c r="E108" s="398"/>
      <c r="F108" s="421"/>
      <c r="G108" s="411"/>
      <c r="H108" s="1384"/>
      <c r="I108" s="420">
        <f t="shared" si="11"/>
        <v>0</v>
      </c>
      <c r="J108" s="420">
        <f t="shared" si="12"/>
        <v>0</v>
      </c>
      <c r="K108" s="420">
        <f t="shared" si="12"/>
        <v>0</v>
      </c>
      <c r="L108" s="420">
        <f t="shared" si="12"/>
        <v>0</v>
      </c>
      <c r="M108" s="420">
        <f t="shared" si="13"/>
        <v>0</v>
      </c>
      <c r="N108" s="420">
        <f t="shared" si="13"/>
        <v>0</v>
      </c>
      <c r="O108" s="420">
        <f t="shared" si="13"/>
        <v>0</v>
      </c>
    </row>
    <row r="109" spans="2:15" ht="13.15" customHeight="1" x14ac:dyDescent="0.2">
      <c r="B109" s="321"/>
      <c r="C109" s="323"/>
      <c r="D109" s="413"/>
      <c r="E109" s="398"/>
      <c r="F109" s="421"/>
      <c r="G109" s="411"/>
      <c r="H109" s="1384"/>
      <c r="I109" s="420">
        <f t="shared" si="11"/>
        <v>0</v>
      </c>
      <c r="J109" s="420">
        <f t="shared" si="12"/>
        <v>0</v>
      </c>
      <c r="K109" s="420">
        <f t="shared" si="12"/>
        <v>0</v>
      </c>
      <c r="L109" s="420">
        <f t="shared" si="12"/>
        <v>0</v>
      </c>
      <c r="M109" s="420">
        <f t="shared" si="13"/>
        <v>0</v>
      </c>
      <c r="N109" s="420">
        <f t="shared" si="13"/>
        <v>0</v>
      </c>
      <c r="O109" s="420">
        <f t="shared" si="13"/>
        <v>0</v>
      </c>
    </row>
    <row r="110" spans="2:15" ht="13.15" customHeight="1" x14ac:dyDescent="0.2">
      <c r="B110" s="321"/>
      <c r="C110" s="323"/>
      <c r="D110" s="413"/>
      <c r="E110" s="398"/>
      <c r="F110" s="421"/>
      <c r="G110" s="411"/>
      <c r="H110" s="1384"/>
      <c r="I110" s="420">
        <f t="shared" si="11"/>
        <v>0</v>
      </c>
      <c r="J110" s="420">
        <f t="shared" si="12"/>
        <v>0</v>
      </c>
      <c r="K110" s="420">
        <f t="shared" si="12"/>
        <v>0</v>
      </c>
      <c r="L110" s="420">
        <f t="shared" si="12"/>
        <v>0</v>
      </c>
      <c r="M110" s="420">
        <f t="shared" si="13"/>
        <v>0</v>
      </c>
      <c r="N110" s="420">
        <f t="shared" si="13"/>
        <v>0</v>
      </c>
      <c r="O110" s="420">
        <f t="shared" si="13"/>
        <v>0</v>
      </c>
    </row>
    <row r="111" spans="2:15" ht="13.15" customHeight="1" x14ac:dyDescent="0.2">
      <c r="B111" s="321"/>
      <c r="C111" s="323"/>
      <c r="D111" s="413"/>
      <c r="E111" s="398"/>
      <c r="F111" s="421"/>
      <c r="G111" s="411"/>
      <c r="H111" s="1384"/>
      <c r="I111" s="420">
        <f t="shared" si="11"/>
        <v>0</v>
      </c>
      <c r="J111" s="420">
        <f t="shared" si="12"/>
        <v>0</v>
      </c>
      <c r="K111" s="420">
        <f t="shared" si="12"/>
        <v>0</v>
      </c>
      <c r="L111" s="420">
        <f t="shared" si="12"/>
        <v>0</v>
      </c>
      <c r="M111" s="420">
        <f t="shared" si="13"/>
        <v>0</v>
      </c>
      <c r="N111" s="420">
        <f t="shared" si="13"/>
        <v>0</v>
      </c>
      <c r="O111" s="420">
        <f t="shared" si="13"/>
        <v>0</v>
      </c>
    </row>
    <row r="112" spans="2:15" ht="13.15" customHeight="1" x14ac:dyDescent="0.2">
      <c r="B112" s="321"/>
      <c r="C112" s="323"/>
      <c r="D112" s="413"/>
      <c r="E112" s="398"/>
      <c r="F112" s="421"/>
      <c r="G112" s="411"/>
      <c r="H112" s="1384"/>
      <c r="I112" s="420">
        <f t="shared" si="11"/>
        <v>0</v>
      </c>
      <c r="J112" s="420">
        <f t="shared" si="12"/>
        <v>0</v>
      </c>
      <c r="K112" s="420">
        <f t="shared" si="12"/>
        <v>0</v>
      </c>
      <c r="L112" s="420">
        <f t="shared" si="12"/>
        <v>0</v>
      </c>
      <c r="M112" s="420">
        <f t="shared" si="13"/>
        <v>0</v>
      </c>
      <c r="N112" s="420">
        <f t="shared" si="13"/>
        <v>0</v>
      </c>
      <c r="O112" s="420">
        <f t="shared" si="13"/>
        <v>0</v>
      </c>
    </row>
    <row r="113" spans="2:15" ht="13.15" customHeight="1" x14ac:dyDescent="0.2">
      <c r="B113" s="321"/>
      <c r="C113" s="323"/>
      <c r="D113" s="413"/>
      <c r="E113" s="398"/>
      <c r="F113" s="421"/>
      <c r="G113" s="411"/>
      <c r="H113" s="1384"/>
      <c r="I113" s="420">
        <f t="shared" si="11"/>
        <v>0</v>
      </c>
      <c r="J113" s="420">
        <f t="shared" si="12"/>
        <v>0</v>
      </c>
      <c r="K113" s="420">
        <f t="shared" si="12"/>
        <v>0</v>
      </c>
      <c r="L113" s="420">
        <f t="shared" si="12"/>
        <v>0</v>
      </c>
      <c r="M113" s="420">
        <f t="shared" si="13"/>
        <v>0</v>
      </c>
      <c r="N113" s="420">
        <f t="shared" si="13"/>
        <v>0</v>
      </c>
      <c r="O113" s="420">
        <f t="shared" si="13"/>
        <v>0</v>
      </c>
    </row>
    <row r="114" spans="2:15" ht="13.15" customHeight="1" x14ac:dyDescent="0.2">
      <c r="B114" s="321"/>
      <c r="C114" s="323"/>
      <c r="D114" s="413"/>
      <c r="E114" s="398"/>
      <c r="F114" s="421"/>
      <c r="G114" s="411"/>
      <c r="H114" s="1384"/>
      <c r="I114" s="420">
        <f t="shared" si="11"/>
        <v>0</v>
      </c>
      <c r="J114" s="420">
        <f t="shared" si="12"/>
        <v>0</v>
      </c>
      <c r="K114" s="420">
        <f t="shared" si="12"/>
        <v>0</v>
      </c>
      <c r="L114" s="420">
        <f t="shared" si="12"/>
        <v>0</v>
      </c>
      <c r="M114" s="420">
        <f t="shared" si="13"/>
        <v>0</v>
      </c>
      <c r="N114" s="420">
        <f t="shared" si="13"/>
        <v>0</v>
      </c>
      <c r="O114" s="420">
        <f t="shared" si="13"/>
        <v>0</v>
      </c>
    </row>
    <row r="115" spans="2:15" ht="13.15" customHeight="1" x14ac:dyDescent="0.2">
      <c r="B115" s="321"/>
      <c r="C115" s="323"/>
      <c r="D115" s="413"/>
      <c r="E115" s="398"/>
      <c r="F115" s="421"/>
      <c r="G115" s="411"/>
      <c r="H115" s="1384"/>
      <c r="I115" s="420">
        <f t="shared" si="11"/>
        <v>0</v>
      </c>
      <c r="J115" s="420">
        <f t="shared" si="12"/>
        <v>0</v>
      </c>
      <c r="K115" s="420">
        <f t="shared" si="12"/>
        <v>0</v>
      </c>
      <c r="L115" s="420">
        <f t="shared" si="12"/>
        <v>0</v>
      </c>
      <c r="M115" s="420">
        <f t="shared" si="13"/>
        <v>0</v>
      </c>
      <c r="N115" s="420">
        <f t="shared" si="13"/>
        <v>0</v>
      </c>
      <c r="O115" s="420">
        <f t="shared" si="13"/>
        <v>0</v>
      </c>
    </row>
    <row r="116" spans="2:15" ht="13.15" customHeight="1" x14ac:dyDescent="0.2">
      <c r="B116" s="321"/>
      <c r="C116" s="323"/>
      <c r="D116" s="413"/>
      <c r="E116" s="398"/>
      <c r="F116" s="421"/>
      <c r="G116" s="411"/>
      <c r="H116" s="1384"/>
      <c r="I116" s="420">
        <f t="shared" si="11"/>
        <v>0</v>
      </c>
      <c r="J116" s="420">
        <f t="shared" si="12"/>
        <v>0</v>
      </c>
      <c r="K116" s="420">
        <f t="shared" si="12"/>
        <v>0</v>
      </c>
      <c r="L116" s="420">
        <f t="shared" si="12"/>
        <v>0</v>
      </c>
      <c r="M116" s="420">
        <f t="shared" si="13"/>
        <v>0</v>
      </c>
      <c r="N116" s="420">
        <f t="shared" si="13"/>
        <v>0</v>
      </c>
      <c r="O116" s="420">
        <f t="shared" si="13"/>
        <v>0</v>
      </c>
    </row>
    <row r="117" spans="2:15" ht="13.15" customHeight="1" x14ac:dyDescent="0.2">
      <c r="B117" s="321"/>
      <c r="C117" s="323"/>
      <c r="D117" s="413"/>
      <c r="E117" s="398"/>
      <c r="F117" s="421"/>
      <c r="G117" s="411"/>
      <c r="H117" s="1384"/>
      <c r="I117" s="420">
        <f t="shared" si="11"/>
        <v>0</v>
      </c>
      <c r="J117" s="420">
        <f t="shared" si="12"/>
        <v>0</v>
      </c>
      <c r="K117" s="420">
        <f t="shared" si="12"/>
        <v>0</v>
      </c>
      <c r="L117" s="420">
        <f t="shared" si="12"/>
        <v>0</v>
      </c>
      <c r="M117" s="420">
        <f t="shared" si="13"/>
        <v>0</v>
      </c>
      <c r="N117" s="420">
        <f t="shared" si="13"/>
        <v>0</v>
      </c>
      <c r="O117" s="420">
        <f t="shared" si="13"/>
        <v>0</v>
      </c>
    </row>
    <row r="118" spans="2:15" ht="13.15" customHeight="1" x14ac:dyDescent="0.2">
      <c r="B118" s="321"/>
      <c r="C118" s="323"/>
      <c r="D118" s="413"/>
      <c r="E118" s="398"/>
      <c r="F118" s="421"/>
      <c r="G118" s="411"/>
      <c r="H118" s="1384"/>
      <c r="I118" s="420">
        <f t="shared" si="11"/>
        <v>0</v>
      </c>
      <c r="J118" s="420">
        <f t="shared" si="12"/>
        <v>0</v>
      </c>
      <c r="K118" s="420">
        <f t="shared" si="12"/>
        <v>0</v>
      </c>
      <c r="L118" s="420">
        <f t="shared" si="12"/>
        <v>0</v>
      </c>
      <c r="M118" s="420">
        <f t="shared" si="13"/>
        <v>0</v>
      </c>
      <c r="N118" s="420">
        <f t="shared" si="13"/>
        <v>0</v>
      </c>
      <c r="O118" s="420">
        <f t="shared" si="13"/>
        <v>0</v>
      </c>
    </row>
    <row r="119" spans="2:15" ht="13.15" customHeight="1" x14ac:dyDescent="0.2">
      <c r="B119" s="321"/>
      <c r="C119" s="323"/>
      <c r="D119" s="413"/>
      <c r="E119" s="398"/>
      <c r="F119" s="421"/>
      <c r="G119" s="411"/>
      <c r="H119" s="1384"/>
      <c r="I119" s="420">
        <f t="shared" si="11"/>
        <v>0</v>
      </c>
      <c r="J119" s="420">
        <f t="shared" si="12"/>
        <v>0</v>
      </c>
      <c r="K119" s="420">
        <f t="shared" si="12"/>
        <v>0</v>
      </c>
      <c r="L119" s="420">
        <f t="shared" si="12"/>
        <v>0</v>
      </c>
      <c r="M119" s="420">
        <f t="shared" si="13"/>
        <v>0</v>
      </c>
      <c r="N119" s="420">
        <f t="shared" si="13"/>
        <v>0</v>
      </c>
      <c r="O119" s="420">
        <f t="shared" si="13"/>
        <v>0</v>
      </c>
    </row>
    <row r="120" spans="2:15" ht="13.15" customHeight="1" x14ac:dyDescent="0.2">
      <c r="B120" s="321"/>
      <c r="C120" s="323"/>
      <c r="D120" s="413"/>
      <c r="E120" s="398"/>
      <c r="F120" s="421"/>
      <c r="G120" s="411"/>
      <c r="H120" s="1384"/>
      <c r="I120" s="420">
        <f t="shared" si="11"/>
        <v>0</v>
      </c>
      <c r="J120" s="420">
        <f t="shared" ref="J120:L133" si="14">I120</f>
        <v>0</v>
      </c>
      <c r="K120" s="420">
        <f t="shared" si="14"/>
        <v>0</v>
      </c>
      <c r="L120" s="420">
        <f t="shared" si="14"/>
        <v>0</v>
      </c>
      <c r="M120" s="420">
        <f t="shared" si="13"/>
        <v>0</v>
      </c>
      <c r="N120" s="420">
        <f t="shared" si="13"/>
        <v>0</v>
      </c>
      <c r="O120" s="420">
        <f t="shared" si="13"/>
        <v>0</v>
      </c>
    </row>
    <row r="121" spans="2:15" ht="13.15" customHeight="1" x14ac:dyDescent="0.2">
      <c r="B121" s="321"/>
      <c r="C121" s="323"/>
      <c r="D121" s="413"/>
      <c r="E121" s="398"/>
      <c r="F121" s="421"/>
      <c r="G121" s="411"/>
      <c r="H121" s="1384"/>
      <c r="I121" s="420">
        <f t="shared" si="11"/>
        <v>0</v>
      </c>
      <c r="J121" s="420">
        <f t="shared" si="14"/>
        <v>0</v>
      </c>
      <c r="K121" s="420">
        <f t="shared" si="14"/>
        <v>0</v>
      </c>
      <c r="L121" s="420">
        <f t="shared" si="14"/>
        <v>0</v>
      </c>
      <c r="M121" s="420">
        <f t="shared" si="13"/>
        <v>0</v>
      </c>
      <c r="N121" s="420">
        <f t="shared" si="13"/>
        <v>0</v>
      </c>
      <c r="O121" s="420">
        <f t="shared" si="13"/>
        <v>0</v>
      </c>
    </row>
    <row r="122" spans="2:15" ht="13.15" customHeight="1" x14ac:dyDescent="0.2">
      <c r="B122" s="321"/>
      <c r="C122" s="323"/>
      <c r="D122" s="413"/>
      <c r="E122" s="398"/>
      <c r="F122" s="421"/>
      <c r="G122" s="411"/>
      <c r="H122" s="1384"/>
      <c r="I122" s="420">
        <f t="shared" si="11"/>
        <v>0</v>
      </c>
      <c r="J122" s="420">
        <f t="shared" si="14"/>
        <v>0</v>
      </c>
      <c r="K122" s="420">
        <f t="shared" si="14"/>
        <v>0</v>
      </c>
      <c r="L122" s="420">
        <f t="shared" si="14"/>
        <v>0</v>
      </c>
      <c r="M122" s="420">
        <f t="shared" si="13"/>
        <v>0</v>
      </c>
      <c r="N122" s="420">
        <f t="shared" si="13"/>
        <v>0</v>
      </c>
      <c r="O122" s="420">
        <f t="shared" si="13"/>
        <v>0</v>
      </c>
    </row>
    <row r="123" spans="2:15" ht="13.15" customHeight="1" x14ac:dyDescent="0.2">
      <c r="B123" s="321"/>
      <c r="C123" s="323"/>
      <c r="D123" s="413"/>
      <c r="E123" s="398"/>
      <c r="F123" s="421"/>
      <c r="G123" s="411"/>
      <c r="H123" s="1384"/>
      <c r="I123" s="420">
        <f t="shared" si="11"/>
        <v>0</v>
      </c>
      <c r="J123" s="420">
        <f t="shared" si="14"/>
        <v>0</v>
      </c>
      <c r="K123" s="420">
        <f t="shared" si="14"/>
        <v>0</v>
      </c>
      <c r="L123" s="420">
        <f t="shared" si="14"/>
        <v>0</v>
      </c>
      <c r="M123" s="420">
        <f t="shared" si="13"/>
        <v>0</v>
      </c>
      <c r="N123" s="420">
        <f t="shared" si="13"/>
        <v>0</v>
      </c>
      <c r="O123" s="420">
        <f t="shared" si="13"/>
        <v>0</v>
      </c>
    </row>
    <row r="124" spans="2:15" ht="13.15" customHeight="1" x14ac:dyDescent="0.2">
      <c r="B124" s="321"/>
      <c r="C124" s="323"/>
      <c r="D124" s="413"/>
      <c r="E124" s="398"/>
      <c r="F124" s="421"/>
      <c r="G124" s="411"/>
      <c r="H124" s="1384"/>
      <c r="I124" s="420">
        <f t="shared" si="11"/>
        <v>0</v>
      </c>
      <c r="J124" s="420">
        <f t="shared" si="14"/>
        <v>0</v>
      </c>
      <c r="K124" s="420">
        <f t="shared" si="14"/>
        <v>0</v>
      </c>
      <c r="L124" s="420">
        <f t="shared" si="14"/>
        <v>0</v>
      </c>
      <c r="M124" s="420">
        <f t="shared" si="13"/>
        <v>0</v>
      </c>
      <c r="N124" s="420">
        <f t="shared" si="13"/>
        <v>0</v>
      </c>
      <c r="O124" s="420">
        <f t="shared" si="13"/>
        <v>0</v>
      </c>
    </row>
    <row r="125" spans="2:15" ht="13.15" customHeight="1" x14ac:dyDescent="0.2">
      <c r="B125" s="321"/>
      <c r="C125" s="323"/>
      <c r="D125" s="413"/>
      <c r="E125" s="398"/>
      <c r="F125" s="421"/>
      <c r="G125" s="411"/>
      <c r="H125" s="1384"/>
      <c r="I125" s="420">
        <f t="shared" si="11"/>
        <v>0</v>
      </c>
      <c r="J125" s="420">
        <f t="shared" si="14"/>
        <v>0</v>
      </c>
      <c r="K125" s="420">
        <f t="shared" si="14"/>
        <v>0</v>
      </c>
      <c r="L125" s="420">
        <f t="shared" si="14"/>
        <v>0</v>
      </c>
      <c r="M125" s="420">
        <f t="shared" si="13"/>
        <v>0</v>
      </c>
      <c r="N125" s="420">
        <f t="shared" si="13"/>
        <v>0</v>
      </c>
      <c r="O125" s="420">
        <f t="shared" si="13"/>
        <v>0</v>
      </c>
    </row>
    <row r="126" spans="2:15" ht="13.15" customHeight="1" x14ac:dyDescent="0.2">
      <c r="B126" s="321"/>
      <c r="C126" s="323"/>
      <c r="D126" s="413"/>
      <c r="E126" s="398"/>
      <c r="F126" s="421"/>
      <c r="G126" s="411"/>
      <c r="H126" s="1384"/>
      <c r="I126" s="420">
        <f t="shared" si="11"/>
        <v>0</v>
      </c>
      <c r="J126" s="420">
        <f t="shared" si="14"/>
        <v>0</v>
      </c>
      <c r="K126" s="420">
        <f t="shared" si="14"/>
        <v>0</v>
      </c>
      <c r="L126" s="420">
        <f t="shared" si="14"/>
        <v>0</v>
      </c>
      <c r="M126" s="420">
        <f t="shared" si="13"/>
        <v>0</v>
      </c>
      <c r="N126" s="420">
        <f t="shared" si="13"/>
        <v>0</v>
      </c>
      <c r="O126" s="420">
        <f t="shared" si="13"/>
        <v>0</v>
      </c>
    </row>
    <row r="127" spans="2:15" ht="13.15" customHeight="1" x14ac:dyDescent="0.2">
      <c r="B127" s="321"/>
      <c r="C127" s="323"/>
      <c r="D127" s="413"/>
      <c r="E127" s="398"/>
      <c r="F127" s="421"/>
      <c r="G127" s="411"/>
      <c r="H127" s="1384"/>
      <c r="I127" s="420">
        <f t="shared" si="11"/>
        <v>0</v>
      </c>
      <c r="J127" s="420">
        <f t="shared" si="14"/>
        <v>0</v>
      </c>
      <c r="K127" s="420">
        <f t="shared" si="14"/>
        <v>0</v>
      </c>
      <c r="L127" s="420">
        <f t="shared" si="14"/>
        <v>0</v>
      </c>
      <c r="M127" s="420">
        <f t="shared" si="13"/>
        <v>0</v>
      </c>
      <c r="N127" s="420">
        <f t="shared" si="13"/>
        <v>0</v>
      </c>
      <c r="O127" s="420">
        <f t="shared" si="13"/>
        <v>0</v>
      </c>
    </row>
    <row r="128" spans="2:15" ht="13.15" customHeight="1" x14ac:dyDescent="0.2">
      <c r="B128" s="321"/>
      <c r="C128" s="323"/>
      <c r="D128" s="413"/>
      <c r="E128" s="398"/>
      <c r="F128" s="421"/>
      <c r="G128" s="411"/>
      <c r="H128" s="1384"/>
      <c r="I128" s="420">
        <f t="shared" si="11"/>
        <v>0</v>
      </c>
      <c r="J128" s="420">
        <f t="shared" si="14"/>
        <v>0</v>
      </c>
      <c r="K128" s="420">
        <f t="shared" si="14"/>
        <v>0</v>
      </c>
      <c r="L128" s="420">
        <f t="shared" si="14"/>
        <v>0</v>
      </c>
      <c r="M128" s="420">
        <f t="shared" si="13"/>
        <v>0</v>
      </c>
      <c r="N128" s="420">
        <f t="shared" si="13"/>
        <v>0</v>
      </c>
      <c r="O128" s="420">
        <f t="shared" si="13"/>
        <v>0</v>
      </c>
    </row>
    <row r="129" spans="2:15" ht="13.15" customHeight="1" x14ac:dyDescent="0.2">
      <c r="B129" s="321"/>
      <c r="C129" s="323"/>
      <c r="D129" s="413"/>
      <c r="E129" s="398"/>
      <c r="F129" s="421"/>
      <c r="G129" s="411"/>
      <c r="H129" s="1384"/>
      <c r="I129" s="420">
        <f t="shared" si="11"/>
        <v>0</v>
      </c>
      <c r="J129" s="420">
        <f t="shared" si="14"/>
        <v>0</v>
      </c>
      <c r="K129" s="420">
        <f t="shared" si="14"/>
        <v>0</v>
      </c>
      <c r="L129" s="420">
        <f t="shared" si="14"/>
        <v>0</v>
      </c>
      <c r="M129" s="420">
        <f t="shared" si="13"/>
        <v>0</v>
      </c>
      <c r="N129" s="420">
        <f t="shared" si="13"/>
        <v>0</v>
      </c>
      <c r="O129" s="420">
        <f t="shared" si="13"/>
        <v>0</v>
      </c>
    </row>
    <row r="130" spans="2:15" ht="13.15" customHeight="1" x14ac:dyDescent="0.2">
      <c r="B130" s="321"/>
      <c r="C130" s="323"/>
      <c r="D130" s="413"/>
      <c r="E130" s="398"/>
      <c r="F130" s="421"/>
      <c r="G130" s="411"/>
      <c r="H130" s="1384"/>
      <c r="I130" s="420">
        <f t="shared" si="11"/>
        <v>0</v>
      </c>
      <c r="J130" s="420">
        <f t="shared" si="14"/>
        <v>0</v>
      </c>
      <c r="K130" s="420">
        <f t="shared" si="14"/>
        <v>0</v>
      </c>
      <c r="L130" s="420">
        <f t="shared" si="14"/>
        <v>0</v>
      </c>
      <c r="M130" s="420">
        <f t="shared" si="13"/>
        <v>0</v>
      </c>
      <c r="N130" s="420">
        <f t="shared" si="13"/>
        <v>0</v>
      </c>
      <c r="O130" s="420">
        <f t="shared" si="13"/>
        <v>0</v>
      </c>
    </row>
    <row r="131" spans="2:15" ht="13.15" customHeight="1" x14ac:dyDescent="0.2">
      <c r="B131" s="321"/>
      <c r="C131" s="323"/>
      <c r="D131" s="413"/>
      <c r="E131" s="398"/>
      <c r="F131" s="421"/>
      <c r="G131" s="411"/>
      <c r="H131" s="1384"/>
      <c r="I131" s="420">
        <f t="shared" si="11"/>
        <v>0</v>
      </c>
      <c r="J131" s="420">
        <f t="shared" si="14"/>
        <v>0</v>
      </c>
      <c r="K131" s="420">
        <f t="shared" si="14"/>
        <v>0</v>
      </c>
      <c r="L131" s="420">
        <f t="shared" si="14"/>
        <v>0</v>
      </c>
      <c r="M131" s="420">
        <f t="shared" si="13"/>
        <v>0</v>
      </c>
      <c r="N131" s="420">
        <f t="shared" si="13"/>
        <v>0</v>
      </c>
      <c r="O131" s="420">
        <f t="shared" si="13"/>
        <v>0</v>
      </c>
    </row>
    <row r="132" spans="2:15" ht="13.15" customHeight="1" x14ac:dyDescent="0.2">
      <c r="B132" s="321"/>
      <c r="C132" s="323"/>
      <c r="D132" s="413"/>
      <c r="E132" s="398"/>
      <c r="F132" s="421"/>
      <c r="G132" s="411"/>
      <c r="H132" s="1384"/>
      <c r="I132" s="420">
        <f t="shared" si="11"/>
        <v>0</v>
      </c>
      <c r="J132" s="420">
        <f t="shared" si="14"/>
        <v>0</v>
      </c>
      <c r="K132" s="420">
        <f t="shared" si="14"/>
        <v>0</v>
      </c>
      <c r="L132" s="420">
        <f t="shared" si="14"/>
        <v>0</v>
      </c>
      <c r="M132" s="420">
        <f t="shared" si="13"/>
        <v>0</v>
      </c>
      <c r="N132" s="420">
        <f t="shared" si="13"/>
        <v>0</v>
      </c>
      <c r="O132" s="420">
        <f t="shared" si="13"/>
        <v>0</v>
      </c>
    </row>
    <row r="133" spans="2:15" ht="13.15" customHeight="1" x14ac:dyDescent="0.2">
      <c r="B133" s="321"/>
      <c r="C133" s="323"/>
      <c r="D133" s="413"/>
      <c r="E133" s="398"/>
      <c r="F133" s="421"/>
      <c r="G133" s="411"/>
      <c r="H133" s="1384"/>
      <c r="I133" s="420">
        <f t="shared" si="11"/>
        <v>0</v>
      </c>
      <c r="J133" s="420">
        <f t="shared" si="14"/>
        <v>0</v>
      </c>
      <c r="K133" s="420">
        <f t="shared" si="14"/>
        <v>0</v>
      </c>
      <c r="L133" s="420">
        <f t="shared" si="14"/>
        <v>0</v>
      </c>
      <c r="M133" s="420">
        <f t="shared" si="13"/>
        <v>0</v>
      </c>
      <c r="N133" s="420">
        <f t="shared" si="13"/>
        <v>0</v>
      </c>
      <c r="O133" s="420">
        <f t="shared" si="13"/>
        <v>0</v>
      </c>
    </row>
    <row r="134" spans="2:15" ht="13.15" customHeight="1" x14ac:dyDescent="0.2">
      <c r="B134" s="321"/>
      <c r="C134" s="323"/>
      <c r="D134" s="334"/>
      <c r="E134" s="334"/>
      <c r="F134" s="1284"/>
      <c r="G134" s="325"/>
      <c r="H134" s="337"/>
      <c r="I134" s="337"/>
      <c r="J134" s="337"/>
      <c r="K134" s="337"/>
      <c r="L134" s="337"/>
      <c r="M134" s="337"/>
      <c r="N134" s="337"/>
      <c r="O134" s="337"/>
    </row>
    <row r="135" spans="2:15" ht="13.15" customHeight="1" x14ac:dyDescent="0.2">
      <c r="B135" s="321"/>
      <c r="C135" s="323"/>
      <c r="D135" s="536" t="s">
        <v>149</v>
      </c>
      <c r="E135" s="329"/>
      <c r="F135" s="1284"/>
      <c r="G135" s="336"/>
      <c r="H135" s="345"/>
      <c r="I135" s="595">
        <f t="shared" ref="I135:M135" si="15">SUM(I99:I133)</f>
        <v>0</v>
      </c>
      <c r="J135" s="595">
        <f>SUM(J99:J133)</f>
        <v>0</v>
      </c>
      <c r="K135" s="595">
        <f t="shared" si="15"/>
        <v>0</v>
      </c>
      <c r="L135" s="595">
        <f t="shared" si="15"/>
        <v>0</v>
      </c>
      <c r="M135" s="595">
        <f t="shared" si="15"/>
        <v>0</v>
      </c>
      <c r="N135" s="595">
        <f t="shared" ref="N135:O135" si="16">SUM(N99:N133)</f>
        <v>0</v>
      </c>
      <c r="O135" s="595">
        <f t="shared" si="16"/>
        <v>0</v>
      </c>
    </row>
    <row r="136" spans="2:15" ht="13.15" customHeight="1" x14ac:dyDescent="0.2">
      <c r="B136" s="321"/>
      <c r="C136" s="323"/>
      <c r="D136" s="334"/>
      <c r="E136" s="334"/>
      <c r="F136" s="1284"/>
      <c r="G136" s="336"/>
      <c r="H136" s="323"/>
      <c r="I136" s="337"/>
      <c r="J136" s="337"/>
      <c r="K136" s="337"/>
      <c r="L136" s="337"/>
      <c r="M136" s="337"/>
      <c r="N136" s="337"/>
      <c r="O136" s="337"/>
    </row>
    <row r="137" spans="2:15" ht="13.15" customHeight="1" x14ac:dyDescent="0.2">
      <c r="B137" s="321"/>
      <c r="C137" s="349"/>
      <c r="D137" s="383"/>
      <c r="E137" s="383"/>
      <c r="F137" s="359"/>
      <c r="G137" s="384"/>
      <c r="H137" s="349"/>
      <c r="I137" s="382"/>
      <c r="J137" s="382"/>
      <c r="K137" s="382"/>
      <c r="L137" s="382"/>
      <c r="M137" s="382"/>
      <c r="N137" s="382"/>
      <c r="O137" s="382"/>
    </row>
    <row r="138" spans="2:15" ht="13.15" customHeight="1" x14ac:dyDescent="0.2">
      <c r="B138" s="321"/>
      <c r="C138" s="349"/>
      <c r="D138" s="383"/>
      <c r="E138" s="383"/>
      <c r="F138" s="359"/>
      <c r="G138" s="384"/>
      <c r="H138" s="349"/>
      <c r="I138" s="382"/>
      <c r="J138" s="382"/>
      <c r="K138" s="382"/>
      <c r="L138" s="382"/>
      <c r="M138" s="382"/>
      <c r="N138" s="382"/>
      <c r="O138" s="382"/>
    </row>
    <row r="139" spans="2:15" ht="13.15" customHeight="1" x14ac:dyDescent="0.2">
      <c r="B139" s="321"/>
      <c r="C139" s="323"/>
      <c r="D139" s="334"/>
      <c r="E139" s="334"/>
      <c r="F139" s="1284"/>
      <c r="G139" s="325"/>
      <c r="H139" s="337"/>
      <c r="I139" s="337"/>
      <c r="J139" s="337"/>
      <c r="K139" s="337"/>
      <c r="L139" s="337"/>
      <c r="M139" s="337"/>
      <c r="N139" s="337"/>
      <c r="O139" s="337"/>
    </row>
    <row r="140" spans="2:15" ht="13.15" customHeight="1" x14ac:dyDescent="0.2">
      <c r="B140" s="321"/>
      <c r="C140" s="323"/>
      <c r="D140" s="602" t="s">
        <v>544</v>
      </c>
      <c r="E140" s="334"/>
      <c r="F140" s="1284"/>
      <c r="G140" s="411"/>
      <c r="H140" s="1384"/>
      <c r="I140" s="818">
        <f t="shared" ref="I140:M140" si="17">I61+I88+I135</f>
        <v>5000</v>
      </c>
      <c r="J140" s="818">
        <f t="shared" si="17"/>
        <v>5000</v>
      </c>
      <c r="K140" s="818">
        <f t="shared" si="17"/>
        <v>5000</v>
      </c>
      <c r="L140" s="818">
        <f t="shared" si="17"/>
        <v>5000</v>
      </c>
      <c r="M140" s="818">
        <f t="shared" si="17"/>
        <v>5000</v>
      </c>
      <c r="N140" s="818">
        <f t="shared" ref="N140:O140" si="18">N61+N88+N135</f>
        <v>5000</v>
      </c>
      <c r="O140" s="818">
        <f t="shared" si="18"/>
        <v>5000</v>
      </c>
    </row>
    <row r="141" spans="2:15" ht="13.15" customHeight="1" x14ac:dyDescent="0.2">
      <c r="B141" s="321"/>
      <c r="C141" s="323"/>
      <c r="D141" s="334"/>
      <c r="E141" s="334"/>
      <c r="F141" s="1284"/>
      <c r="G141" s="325"/>
      <c r="H141" s="337"/>
      <c r="I141" s="337"/>
      <c r="J141" s="337"/>
      <c r="K141" s="337"/>
      <c r="L141" s="337"/>
      <c r="M141" s="337"/>
      <c r="N141" s="337"/>
      <c r="O141" s="337"/>
    </row>
    <row r="142" spans="2:15" ht="13.15" customHeight="1" x14ac:dyDescent="0.2">
      <c r="B142" s="321"/>
      <c r="C142" s="349"/>
      <c r="D142" s="383"/>
      <c r="E142" s="383"/>
      <c r="F142" s="359"/>
      <c r="G142" s="384"/>
      <c r="H142" s="349"/>
      <c r="I142" s="382"/>
      <c r="J142" s="382"/>
      <c r="K142" s="382"/>
      <c r="L142" s="382"/>
      <c r="M142" s="382"/>
      <c r="N142" s="382"/>
      <c r="O142" s="382"/>
    </row>
    <row r="143" spans="2:15" ht="13.15" customHeight="1" x14ac:dyDescent="0.25">
      <c r="B143" s="332"/>
      <c r="C143" s="357"/>
      <c r="D143" s="357"/>
      <c r="E143" s="357"/>
      <c r="F143" s="1299"/>
      <c r="G143" s="358"/>
      <c r="H143" s="357"/>
      <c r="I143" s="358"/>
      <c r="J143" s="358"/>
      <c r="K143" s="358"/>
      <c r="L143" s="358"/>
      <c r="M143" s="1303"/>
      <c r="N143" s="1303"/>
      <c r="O143" s="1303"/>
    </row>
    <row r="144" spans="2:15" ht="13.15" customHeight="1" x14ac:dyDescent="0.2">
      <c r="H144" s="333"/>
      <c r="J144" s="333"/>
      <c r="K144" s="333"/>
      <c r="L144" s="333"/>
      <c r="M144" s="333"/>
      <c r="N144" s="333"/>
      <c r="O144" s="333"/>
    </row>
    <row r="145" spans="4:15" s="322" customFormat="1" ht="13.15" customHeight="1" x14ac:dyDescent="0.2">
      <c r="F145" s="577"/>
      <c r="H145" s="331"/>
      <c r="J145" s="331"/>
      <c r="K145" s="331"/>
      <c r="L145" s="331"/>
      <c r="M145" s="331"/>
      <c r="N145" s="331"/>
      <c r="O145" s="331"/>
    </row>
    <row r="146" spans="4:15" s="322" customFormat="1" ht="13.15" customHeight="1" x14ac:dyDescent="0.2">
      <c r="F146" s="577"/>
      <c r="H146" s="331"/>
      <c r="J146" s="331"/>
      <c r="K146" s="331"/>
      <c r="L146" s="331"/>
      <c r="M146" s="331"/>
      <c r="N146" s="331"/>
      <c r="O146" s="331"/>
    </row>
    <row r="147" spans="4:15" s="322" customFormat="1" ht="13.15" customHeight="1" x14ac:dyDescent="0.2">
      <c r="F147" s="577"/>
      <c r="H147" s="331"/>
      <c r="J147" s="331"/>
      <c r="K147" s="331"/>
      <c r="L147" s="331"/>
      <c r="M147" s="331"/>
      <c r="N147" s="331"/>
      <c r="O147" s="331"/>
    </row>
    <row r="148" spans="4:15" s="322" customFormat="1" ht="13.15" customHeight="1" x14ac:dyDescent="0.2">
      <c r="F148" s="577"/>
      <c r="H148" s="607"/>
      <c r="J148" s="331"/>
      <c r="K148" s="331"/>
      <c r="L148" s="331"/>
      <c r="M148" s="331"/>
      <c r="N148" s="331"/>
      <c r="O148" s="331"/>
    </row>
    <row r="149" spans="4:15" s="322" customFormat="1" ht="13.15" customHeight="1" x14ac:dyDescent="0.2">
      <c r="D149" s="569" t="s">
        <v>360</v>
      </c>
      <c r="E149" s="561"/>
      <c r="F149" s="596"/>
      <c r="G149" s="561"/>
      <c r="I149" s="608">
        <f t="shared" ref="I149:N149" si="19">+I94</f>
        <v>2018</v>
      </c>
      <c r="J149" s="608">
        <f t="shared" si="19"/>
        <v>2019</v>
      </c>
      <c r="K149" s="608">
        <f t="shared" si="19"/>
        <v>2020</v>
      </c>
      <c r="L149" s="608">
        <f t="shared" si="19"/>
        <v>2021</v>
      </c>
      <c r="M149" s="608">
        <f t="shared" si="19"/>
        <v>2022</v>
      </c>
      <c r="N149" s="608">
        <f t="shared" si="19"/>
        <v>2023</v>
      </c>
      <c r="O149" s="608">
        <f t="shared" ref="O149" si="20">+O94</f>
        <v>2024</v>
      </c>
    </row>
    <row r="150" spans="4:15" s="322" customFormat="1" ht="13.15" customHeight="1" x14ac:dyDescent="0.2">
      <c r="D150" s="561" t="s">
        <v>207</v>
      </c>
      <c r="E150" s="561"/>
      <c r="F150" s="596"/>
      <c r="G150" s="561"/>
      <c r="I150" s="609">
        <f t="shared" ref="I150:N150" si="21">7/12*I17+5/12*J17</f>
        <v>196346.22666666668</v>
      </c>
      <c r="J150" s="609">
        <f t="shared" si="21"/>
        <v>206280.13333333333</v>
      </c>
      <c r="K150" s="609">
        <f t="shared" si="21"/>
        <v>212432</v>
      </c>
      <c r="L150" s="609">
        <f t="shared" si="21"/>
        <v>218201.60000000003</v>
      </c>
      <c r="M150" s="609">
        <f t="shared" si="21"/>
        <v>224022.40000000002</v>
      </c>
      <c r="N150" s="609">
        <f t="shared" si="21"/>
        <v>230060.80000000005</v>
      </c>
      <c r="O150" s="609">
        <f>7/12*O17+5/12*O17</f>
        <v>233779.20000000001</v>
      </c>
    </row>
    <row r="151" spans="4:15" s="322" customFormat="1" ht="13.15" customHeight="1" x14ac:dyDescent="0.2">
      <c r="D151" s="561" t="s">
        <v>369</v>
      </c>
      <c r="E151" s="561"/>
      <c r="F151" s="596"/>
      <c r="G151" s="561"/>
      <c r="I151" s="597">
        <f>7/12*I42+5/12*(J42-J21-J22)+J21+J22</f>
        <v>4650</v>
      </c>
      <c r="J151" s="597">
        <f>7/12*(J42-J21-J22)+5/12*K42</f>
        <v>0</v>
      </c>
      <c r="K151" s="597">
        <f>7/12*K42+5/12*L42</f>
        <v>0</v>
      </c>
      <c r="L151" s="597">
        <f>7/12*L42+5/12*M42</f>
        <v>0</v>
      </c>
      <c r="M151" s="597">
        <f>7/12*M42+5/12*N42</f>
        <v>0</v>
      </c>
      <c r="N151" s="597">
        <f>7/12*N42+5/12*O42</f>
        <v>0</v>
      </c>
      <c r="O151" s="597">
        <f>7/12*O42+5/12*O42</f>
        <v>0</v>
      </c>
    </row>
    <row r="152" spans="4:15" s="322" customFormat="1" ht="13.15" customHeight="1" x14ac:dyDescent="0.2">
      <c r="D152" s="561" t="s">
        <v>196</v>
      </c>
      <c r="E152" s="561"/>
      <c r="F152" s="596"/>
      <c r="G152" s="561"/>
      <c r="I152" s="597">
        <f t="shared" ref="I152:N152" si="22">+I61</f>
        <v>5000</v>
      </c>
      <c r="J152" s="597">
        <f t="shared" si="22"/>
        <v>5000</v>
      </c>
      <c r="K152" s="597">
        <f t="shared" si="22"/>
        <v>5000</v>
      </c>
      <c r="L152" s="597">
        <f t="shared" si="22"/>
        <v>5000</v>
      </c>
      <c r="M152" s="597">
        <f t="shared" si="22"/>
        <v>5000</v>
      </c>
      <c r="N152" s="597">
        <f t="shared" si="22"/>
        <v>5000</v>
      </c>
      <c r="O152" s="597">
        <f t="shared" ref="O152" si="23">+O61</f>
        <v>5000</v>
      </c>
    </row>
    <row r="153" spans="4:15" s="322" customFormat="1" ht="13.15" customHeight="1" x14ac:dyDescent="0.2">
      <c r="D153" s="561" t="s">
        <v>302</v>
      </c>
      <c r="E153" s="561"/>
      <c r="F153" s="596"/>
      <c r="G153" s="561"/>
      <c r="I153" s="597">
        <f t="shared" ref="I153:N153" si="24">I88</f>
        <v>0</v>
      </c>
      <c r="J153" s="597">
        <f t="shared" si="24"/>
        <v>0</v>
      </c>
      <c r="K153" s="597">
        <f t="shared" si="24"/>
        <v>0</v>
      </c>
      <c r="L153" s="597">
        <f t="shared" si="24"/>
        <v>0</v>
      </c>
      <c r="M153" s="597">
        <f t="shared" si="24"/>
        <v>0</v>
      </c>
      <c r="N153" s="597">
        <f t="shared" si="24"/>
        <v>0</v>
      </c>
      <c r="O153" s="597">
        <f t="shared" ref="O153" si="25">O88</f>
        <v>0</v>
      </c>
    </row>
    <row r="154" spans="4:15" s="322" customFormat="1" ht="13.15" customHeight="1" x14ac:dyDescent="0.2">
      <c r="D154" s="561" t="s">
        <v>303</v>
      </c>
      <c r="E154" s="561"/>
      <c r="F154" s="596"/>
      <c r="G154" s="561"/>
      <c r="I154" s="597">
        <f t="shared" ref="I154:N154" si="26">I135</f>
        <v>0</v>
      </c>
      <c r="J154" s="597">
        <f t="shared" si="26"/>
        <v>0</v>
      </c>
      <c r="K154" s="597">
        <f t="shared" si="26"/>
        <v>0</v>
      </c>
      <c r="L154" s="597">
        <f t="shared" si="26"/>
        <v>0</v>
      </c>
      <c r="M154" s="597">
        <f t="shared" si="26"/>
        <v>0</v>
      </c>
      <c r="N154" s="597">
        <f t="shared" si="26"/>
        <v>0</v>
      </c>
      <c r="O154" s="597">
        <f t="shared" ref="O154" si="27">O135</f>
        <v>0</v>
      </c>
    </row>
    <row r="155" spans="4:15" s="322" customFormat="1" ht="13.15" customHeight="1" x14ac:dyDescent="0.2">
      <c r="D155" s="566" t="s">
        <v>342</v>
      </c>
      <c r="E155" s="561"/>
      <c r="F155" s="596"/>
      <c r="G155" s="561"/>
      <c r="I155" s="598">
        <f t="shared" ref="I155:M157" si="28">7/12*I14+5/12*J14</f>
        <v>78767.800000000017</v>
      </c>
      <c r="J155" s="598">
        <f t="shared" si="28"/>
        <v>81999.200000000012</v>
      </c>
      <c r="K155" s="598">
        <f t="shared" si="28"/>
        <v>84284.800000000003</v>
      </c>
      <c r="L155" s="598">
        <f t="shared" si="28"/>
        <v>86412.800000000003</v>
      </c>
      <c r="M155" s="598">
        <f t="shared" si="28"/>
        <v>88547.200000000012</v>
      </c>
      <c r="N155" s="598">
        <f t="shared" ref="N155:O157" si="29">7/12*N14+5/12*N14</f>
        <v>89779.200000000012</v>
      </c>
      <c r="O155" s="598">
        <f t="shared" si="29"/>
        <v>91987.200000000012</v>
      </c>
    </row>
    <row r="156" spans="4:15" s="322" customFormat="1" ht="13.15" customHeight="1" x14ac:dyDescent="0.2">
      <c r="D156" s="566" t="s">
        <v>343</v>
      </c>
      <c r="E156" s="561"/>
      <c r="F156" s="596"/>
      <c r="G156" s="561"/>
      <c r="I156" s="598">
        <f t="shared" si="28"/>
        <v>63889.606666666667</v>
      </c>
      <c r="J156" s="598">
        <f t="shared" si="28"/>
        <v>69018.933333333349</v>
      </c>
      <c r="K156" s="598">
        <f t="shared" si="28"/>
        <v>71656.000000000015</v>
      </c>
      <c r="L156" s="598">
        <f t="shared" si="28"/>
        <v>74080.000000000015</v>
      </c>
      <c r="M156" s="598">
        <f t="shared" si="28"/>
        <v>76577.600000000006</v>
      </c>
      <c r="N156" s="598">
        <f t="shared" si="29"/>
        <v>78067.200000000012</v>
      </c>
      <c r="O156" s="598">
        <f t="shared" si="29"/>
        <v>81177.600000000006</v>
      </c>
    </row>
    <row r="157" spans="4:15" s="322" customFormat="1" ht="13.15" customHeight="1" x14ac:dyDescent="0.2">
      <c r="D157" s="566" t="s">
        <v>344</v>
      </c>
      <c r="E157" s="561"/>
      <c r="F157" s="596"/>
      <c r="G157" s="561"/>
      <c r="I157" s="598">
        <f t="shared" si="28"/>
        <v>53688.820000000007</v>
      </c>
      <c r="J157" s="598">
        <f t="shared" si="28"/>
        <v>55262.000000000007</v>
      </c>
      <c r="K157" s="598">
        <f t="shared" si="28"/>
        <v>56491.200000000004</v>
      </c>
      <c r="L157" s="598">
        <f t="shared" si="28"/>
        <v>57708.800000000017</v>
      </c>
      <c r="M157" s="598">
        <f t="shared" si="28"/>
        <v>58897.600000000006</v>
      </c>
      <c r="N157" s="598">
        <f t="shared" si="29"/>
        <v>59558.400000000001</v>
      </c>
      <c r="O157" s="598">
        <f t="shared" si="29"/>
        <v>60614.400000000001</v>
      </c>
    </row>
    <row r="158" spans="4:15" s="322" customFormat="1" ht="13.15" customHeight="1" x14ac:dyDescent="0.2">
      <c r="D158" s="566" t="s">
        <v>345</v>
      </c>
      <c r="E158" s="561"/>
      <c r="F158" s="596"/>
      <c r="G158" s="561"/>
      <c r="I158" s="598">
        <f t="shared" ref="I158:M158" si="30">SUM(I155:I157)</f>
        <v>196346.22666666668</v>
      </c>
      <c r="J158" s="598">
        <f t="shared" si="30"/>
        <v>206280.13333333336</v>
      </c>
      <c r="K158" s="598">
        <f t="shared" si="30"/>
        <v>212432.00000000003</v>
      </c>
      <c r="L158" s="598">
        <f t="shared" si="30"/>
        <v>218201.60000000003</v>
      </c>
      <c r="M158" s="598">
        <f t="shared" si="30"/>
        <v>224022.40000000002</v>
      </c>
      <c r="N158" s="598">
        <f t="shared" ref="N158:O158" si="31">SUM(N155:N157)</f>
        <v>227404.80000000002</v>
      </c>
      <c r="O158" s="598">
        <f t="shared" si="31"/>
        <v>233779.20000000001</v>
      </c>
    </row>
    <row r="159" spans="4:15" s="322" customFormat="1" ht="13.15" customHeight="1" x14ac:dyDescent="0.2">
      <c r="D159" s="566" t="s">
        <v>483</v>
      </c>
      <c r="E159" s="561"/>
      <c r="F159" s="596"/>
      <c r="G159" s="561"/>
      <c r="I159" s="598">
        <f t="shared" ref="I159:K161" si="32">7/12*I175+5/12*J175</f>
        <v>4734.0862366887686</v>
      </c>
      <c r="J159" s="598">
        <f t="shared" si="32"/>
        <v>4973.6017681334142</v>
      </c>
      <c r="K159" s="598">
        <f t="shared" si="32"/>
        <v>5121.9288728149495</v>
      </c>
      <c r="L159" s="598">
        <f>L175</f>
        <v>5202.4014466546114</v>
      </c>
      <c r="M159" s="598">
        <f>M175</f>
        <v>5343.1320072332746</v>
      </c>
      <c r="N159" s="598">
        <f>N175</f>
        <v>5482.9367088607596</v>
      </c>
      <c r="O159" s="598">
        <f>O175</f>
        <v>227404.80000000002</v>
      </c>
    </row>
    <row r="160" spans="4:15" s="322" customFormat="1" ht="13.15" customHeight="1" x14ac:dyDescent="0.2">
      <c r="D160" s="566" t="s">
        <v>346</v>
      </c>
      <c r="E160" s="561"/>
      <c r="F160" s="596"/>
      <c r="G160" s="561"/>
      <c r="I160" s="598">
        <f t="shared" si="32"/>
        <v>0</v>
      </c>
      <c r="J160" s="598">
        <f t="shared" si="32"/>
        <v>0</v>
      </c>
      <c r="K160" s="598">
        <f t="shared" si="32"/>
        <v>0</v>
      </c>
      <c r="L160" s="598">
        <f t="shared" ref="L160:M161" si="33">L176</f>
        <v>0</v>
      </c>
      <c r="M160" s="598">
        <f t="shared" si="33"/>
        <v>0</v>
      </c>
      <c r="N160" s="598">
        <f t="shared" ref="N160:O160" si="34">N176</f>
        <v>0</v>
      </c>
      <c r="O160" s="598">
        <f t="shared" si="34"/>
        <v>0</v>
      </c>
    </row>
    <row r="161" spans="4:15" s="322" customFormat="1" ht="13.15" customHeight="1" x14ac:dyDescent="0.2">
      <c r="D161" s="566" t="s">
        <v>316</v>
      </c>
      <c r="E161" s="561"/>
      <c r="F161" s="596"/>
      <c r="G161" s="561"/>
      <c r="I161" s="598">
        <f t="shared" si="32"/>
        <v>857.74500000000012</v>
      </c>
      <c r="J161" s="598">
        <f t="shared" si="32"/>
        <v>0</v>
      </c>
      <c r="K161" s="598">
        <f t="shared" si="32"/>
        <v>0</v>
      </c>
      <c r="L161" s="598">
        <f t="shared" si="33"/>
        <v>0</v>
      </c>
      <c r="M161" s="598">
        <f t="shared" si="33"/>
        <v>0</v>
      </c>
      <c r="N161" s="598">
        <f t="shared" ref="N161:O161" si="35">N177</f>
        <v>0</v>
      </c>
      <c r="O161" s="598">
        <f t="shared" si="35"/>
        <v>0</v>
      </c>
    </row>
    <row r="162" spans="4:15" s="322" customFormat="1" ht="13.15" customHeight="1" x14ac:dyDescent="0.2">
      <c r="D162" s="561" t="s">
        <v>272</v>
      </c>
      <c r="E162" s="561"/>
      <c r="F162" s="596"/>
      <c r="G162" s="561"/>
      <c r="I162" s="599">
        <f t="shared" ref="I162:M162" si="36">SUM(I150:I151)</f>
        <v>200996.22666666668</v>
      </c>
      <c r="J162" s="599">
        <f t="shared" si="36"/>
        <v>206280.13333333333</v>
      </c>
      <c r="K162" s="599">
        <f t="shared" si="36"/>
        <v>212432</v>
      </c>
      <c r="L162" s="599">
        <f t="shared" si="36"/>
        <v>218201.60000000003</v>
      </c>
      <c r="M162" s="599">
        <f t="shared" si="36"/>
        <v>224022.40000000002</v>
      </c>
      <c r="N162" s="599">
        <f t="shared" ref="N162:O162" si="37">SUM(N150:N151)</f>
        <v>230060.80000000005</v>
      </c>
      <c r="O162" s="599">
        <f t="shared" si="37"/>
        <v>233779.20000000001</v>
      </c>
    </row>
    <row r="163" spans="4:15" s="322" customFormat="1" ht="13.15" customHeight="1" x14ac:dyDescent="0.2">
      <c r="D163" s="561" t="s">
        <v>382</v>
      </c>
      <c r="E163" s="561"/>
      <c r="F163" s="596"/>
      <c r="G163" s="561"/>
      <c r="I163" s="597">
        <f t="shared" ref="I163:M163" si="38">SUM(I152:I154)</f>
        <v>5000</v>
      </c>
      <c r="J163" s="597">
        <f t="shared" si="38"/>
        <v>5000</v>
      </c>
      <c r="K163" s="597">
        <f t="shared" si="38"/>
        <v>5000</v>
      </c>
      <c r="L163" s="597">
        <f t="shared" si="38"/>
        <v>5000</v>
      </c>
      <c r="M163" s="597">
        <f t="shared" si="38"/>
        <v>5000</v>
      </c>
      <c r="N163" s="597">
        <f t="shared" ref="N163:O163" si="39">SUM(N152:N154)</f>
        <v>5000</v>
      </c>
      <c r="O163" s="597">
        <f t="shared" si="39"/>
        <v>5000</v>
      </c>
    </row>
    <row r="164" spans="4:15" s="322" customFormat="1" ht="13.15" customHeight="1" x14ac:dyDescent="0.2">
      <c r="D164" s="561"/>
      <c r="E164" s="561"/>
      <c r="F164" s="596"/>
      <c r="G164" s="561"/>
      <c r="I164" s="561"/>
      <c r="J164" s="561"/>
      <c r="K164" s="561"/>
      <c r="L164" s="561"/>
      <c r="M164" s="561"/>
      <c r="N164" s="561"/>
      <c r="O164" s="561"/>
    </row>
    <row r="165" spans="4:15" s="322" customFormat="1" ht="13.15" customHeight="1" x14ac:dyDescent="0.2">
      <c r="D165" s="574" t="s">
        <v>366</v>
      </c>
      <c r="E165" s="561"/>
      <c r="F165" s="561"/>
      <c r="G165" s="596"/>
      <c r="I165" s="600" t="str">
        <f t="shared" ref="I165:N165" si="40">+I8</f>
        <v>2017/18</v>
      </c>
      <c r="J165" s="600" t="str">
        <f t="shared" si="40"/>
        <v>2018/19</v>
      </c>
      <c r="K165" s="600" t="str">
        <f t="shared" si="40"/>
        <v>2019/20</v>
      </c>
      <c r="L165" s="600" t="str">
        <f t="shared" si="40"/>
        <v>2020/21</v>
      </c>
      <c r="M165" s="600" t="str">
        <f t="shared" si="40"/>
        <v>2021/22</v>
      </c>
      <c r="N165" s="600" t="str">
        <f t="shared" si="40"/>
        <v>2022/23</v>
      </c>
      <c r="O165" s="600" t="str">
        <f t="shared" ref="O165" si="41">+O8</f>
        <v>2023/24</v>
      </c>
    </row>
    <row r="166" spans="4:15" s="322" customFormat="1" ht="13.15" customHeight="1" x14ac:dyDescent="0.2">
      <c r="D166" s="561" t="s">
        <v>207</v>
      </c>
      <c r="E166" s="561"/>
      <c r="F166" s="596"/>
      <c r="G166" s="561"/>
      <c r="I166" s="599">
        <f t="shared" ref="I166:N166" si="42">+I17</f>
        <v>191172.96000000002</v>
      </c>
      <c r="J166" s="599">
        <f t="shared" si="42"/>
        <v>203588.8</v>
      </c>
      <c r="K166" s="599">
        <f t="shared" si="42"/>
        <v>210048</v>
      </c>
      <c r="L166" s="599">
        <f t="shared" si="42"/>
        <v>215769.60000000001</v>
      </c>
      <c r="M166" s="599">
        <f t="shared" si="42"/>
        <v>221606.40000000002</v>
      </c>
      <c r="N166" s="599">
        <f t="shared" si="42"/>
        <v>227404.80000000002</v>
      </c>
      <c r="O166" s="599">
        <f t="shared" ref="O166" si="43">+O17</f>
        <v>233779.20000000001</v>
      </c>
    </row>
    <row r="167" spans="4:15" s="322" customFormat="1" ht="13.15" customHeight="1" x14ac:dyDescent="0.2">
      <c r="D167" s="561" t="s">
        <v>369</v>
      </c>
      <c r="E167" s="561"/>
      <c r="F167" s="596"/>
      <c r="G167" s="561"/>
      <c r="I167" s="599">
        <f t="shared" ref="I167:N167" si="44">+I42</f>
        <v>0</v>
      </c>
      <c r="J167" s="599">
        <f t="shared" si="44"/>
        <v>4650</v>
      </c>
      <c r="K167" s="599">
        <f t="shared" si="44"/>
        <v>0</v>
      </c>
      <c r="L167" s="599">
        <f t="shared" si="44"/>
        <v>0</v>
      </c>
      <c r="M167" s="599">
        <f t="shared" si="44"/>
        <v>0</v>
      </c>
      <c r="N167" s="599">
        <f t="shared" si="44"/>
        <v>0</v>
      </c>
      <c r="O167" s="599">
        <f t="shared" ref="O167" si="45">+O42</f>
        <v>0</v>
      </c>
    </row>
    <row r="168" spans="4:15" s="322" customFormat="1" ht="13.15" customHeight="1" x14ac:dyDescent="0.2">
      <c r="D168" s="561" t="s">
        <v>196</v>
      </c>
      <c r="E168" s="561"/>
      <c r="F168" s="596"/>
      <c r="G168" s="561"/>
      <c r="I168" s="597">
        <f t="shared" ref="I168:O168" si="46">5/12*H61+7/12*I61</f>
        <v>2916.666666666667</v>
      </c>
      <c r="J168" s="597">
        <f t="shared" si="46"/>
        <v>5000</v>
      </c>
      <c r="K168" s="597">
        <f t="shared" si="46"/>
        <v>5000</v>
      </c>
      <c r="L168" s="597">
        <f t="shared" si="46"/>
        <v>5000</v>
      </c>
      <c r="M168" s="597">
        <f t="shared" si="46"/>
        <v>5000</v>
      </c>
      <c r="N168" s="597">
        <f t="shared" si="46"/>
        <v>5000</v>
      </c>
      <c r="O168" s="597">
        <f t="shared" si="46"/>
        <v>5000</v>
      </c>
    </row>
    <row r="169" spans="4:15" s="322" customFormat="1" ht="13.15" customHeight="1" x14ac:dyDescent="0.2">
      <c r="D169" s="561" t="s">
        <v>302</v>
      </c>
      <c r="E169" s="561"/>
      <c r="F169" s="596"/>
      <c r="G169" s="561"/>
      <c r="I169" s="597">
        <f t="shared" ref="I169:O169" si="47">5/12*H88+7/12*I88</f>
        <v>0</v>
      </c>
      <c r="J169" s="597">
        <f t="shared" si="47"/>
        <v>0</v>
      </c>
      <c r="K169" s="597">
        <f t="shared" si="47"/>
        <v>0</v>
      </c>
      <c r="L169" s="597">
        <f t="shared" si="47"/>
        <v>0</v>
      </c>
      <c r="M169" s="597">
        <f t="shared" si="47"/>
        <v>0</v>
      </c>
      <c r="N169" s="597">
        <f t="shared" si="47"/>
        <v>0</v>
      </c>
      <c r="O169" s="597">
        <f t="shared" si="47"/>
        <v>0</v>
      </c>
    </row>
    <row r="170" spans="4:15" s="322" customFormat="1" ht="13.15" customHeight="1" x14ac:dyDescent="0.2">
      <c r="D170" s="561" t="s">
        <v>303</v>
      </c>
      <c r="E170" s="561"/>
      <c r="F170" s="596"/>
      <c r="G170" s="561"/>
      <c r="I170" s="597">
        <f t="shared" ref="I170:O170" si="48">5/12*H135+7/12*I135</f>
        <v>0</v>
      </c>
      <c r="J170" s="597">
        <f t="shared" si="48"/>
        <v>0</v>
      </c>
      <c r="K170" s="597">
        <f t="shared" si="48"/>
        <v>0</v>
      </c>
      <c r="L170" s="597">
        <f t="shared" si="48"/>
        <v>0</v>
      </c>
      <c r="M170" s="597">
        <f t="shared" si="48"/>
        <v>0</v>
      </c>
      <c r="N170" s="597">
        <f t="shared" si="48"/>
        <v>0</v>
      </c>
      <c r="O170" s="597">
        <f t="shared" si="48"/>
        <v>0</v>
      </c>
    </row>
    <row r="171" spans="4:15" s="322" customFormat="1" ht="13.15" customHeight="1" x14ac:dyDescent="0.2">
      <c r="D171" s="566" t="s">
        <v>342</v>
      </c>
      <c r="E171" s="561"/>
      <c r="F171" s="596"/>
      <c r="G171" s="561"/>
      <c r="I171" s="599">
        <f t="shared" ref="I171:N173" si="49">+I14</f>
        <v>77176.800000000017</v>
      </c>
      <c r="J171" s="599">
        <f t="shared" si="49"/>
        <v>80995.200000000012</v>
      </c>
      <c r="K171" s="599">
        <f t="shared" si="49"/>
        <v>83404.800000000003</v>
      </c>
      <c r="L171" s="599">
        <f t="shared" si="49"/>
        <v>85516.800000000003</v>
      </c>
      <c r="M171" s="599">
        <f t="shared" si="49"/>
        <v>87667.199999999997</v>
      </c>
      <c r="N171" s="599">
        <f t="shared" si="49"/>
        <v>89779.200000000012</v>
      </c>
      <c r="O171" s="599">
        <f t="shared" ref="O171" si="50">+O14</f>
        <v>91987.200000000012</v>
      </c>
    </row>
    <row r="172" spans="4:15" s="322" customFormat="1" ht="13.15" customHeight="1" x14ac:dyDescent="0.2">
      <c r="D172" s="566" t="s">
        <v>343</v>
      </c>
      <c r="E172" s="561"/>
      <c r="F172" s="596"/>
      <c r="G172" s="561"/>
      <c r="I172" s="599">
        <f t="shared" si="49"/>
        <v>61061.04</v>
      </c>
      <c r="J172" s="599">
        <f t="shared" si="49"/>
        <v>67849.599999999991</v>
      </c>
      <c r="K172" s="599">
        <f t="shared" si="49"/>
        <v>70656.000000000015</v>
      </c>
      <c r="L172" s="599">
        <f t="shared" si="49"/>
        <v>73056</v>
      </c>
      <c r="M172" s="599">
        <f t="shared" si="49"/>
        <v>75513.60000000002</v>
      </c>
      <c r="N172" s="599">
        <f t="shared" si="49"/>
        <v>78067.199999999997</v>
      </c>
      <c r="O172" s="599">
        <f t="shared" ref="O172" si="51">+O15</f>
        <v>81177.600000000006</v>
      </c>
    </row>
    <row r="173" spans="4:15" s="322" customFormat="1" ht="13.15" customHeight="1" x14ac:dyDescent="0.2">
      <c r="D173" s="566" t="s">
        <v>344</v>
      </c>
      <c r="E173" s="561"/>
      <c r="F173" s="596"/>
      <c r="G173" s="561"/>
      <c r="I173" s="599">
        <f t="shared" si="49"/>
        <v>52935.12</v>
      </c>
      <c r="J173" s="599">
        <f t="shared" si="49"/>
        <v>54744.000000000007</v>
      </c>
      <c r="K173" s="599">
        <f t="shared" si="49"/>
        <v>55987.199999999997</v>
      </c>
      <c r="L173" s="599">
        <f t="shared" si="49"/>
        <v>57196.80000000001</v>
      </c>
      <c r="M173" s="599">
        <f t="shared" si="49"/>
        <v>58425.600000000006</v>
      </c>
      <c r="N173" s="599">
        <f t="shared" si="49"/>
        <v>59558.400000000001</v>
      </c>
      <c r="O173" s="599">
        <f t="shared" ref="O173" si="52">+O16</f>
        <v>60614.400000000001</v>
      </c>
    </row>
    <row r="174" spans="4:15" s="322" customFormat="1" ht="13.15" customHeight="1" x14ac:dyDescent="0.2">
      <c r="D174" s="566" t="s">
        <v>345</v>
      </c>
      <c r="E174" s="561"/>
      <c r="F174" s="596"/>
      <c r="G174" s="561"/>
      <c r="I174" s="599">
        <f t="shared" ref="I174:N174" si="53">SUM(I171:I173)</f>
        <v>191172.96000000002</v>
      </c>
      <c r="J174" s="599">
        <f t="shared" si="53"/>
        <v>203588.8</v>
      </c>
      <c r="K174" s="599">
        <f t="shared" si="53"/>
        <v>210048</v>
      </c>
      <c r="L174" s="599">
        <f t="shared" si="53"/>
        <v>215769.60000000001</v>
      </c>
      <c r="M174" s="599">
        <f t="shared" si="53"/>
        <v>221606.40000000002</v>
      </c>
      <c r="N174" s="599">
        <f t="shared" si="53"/>
        <v>227404.80000000002</v>
      </c>
      <c r="O174" s="599">
        <f t="shared" ref="O174" si="54">SUM(O171:O173)</f>
        <v>233779.20000000001</v>
      </c>
    </row>
    <row r="175" spans="4:15" s="322" customFormat="1" ht="13.15" customHeight="1" x14ac:dyDescent="0.2">
      <c r="D175" s="566" t="s">
        <v>483</v>
      </c>
      <c r="E175" s="561"/>
      <c r="F175" s="596"/>
      <c r="G175" s="561"/>
      <c r="I175" s="598">
        <f>+dir!R31+op!R116+obp!R66</f>
        <v>4609.3540687160948</v>
      </c>
      <c r="J175" s="598">
        <f>+dir!R58+op!R228+obp!R128</f>
        <v>4908.7112718505123</v>
      </c>
      <c r="K175" s="598">
        <f>+dir!R85+op!R340+obp!R190</f>
        <v>5064.4484629294766</v>
      </c>
      <c r="L175" s="598">
        <f>+dir!R112+op!R452+obp!R252</f>
        <v>5202.4014466546114</v>
      </c>
      <c r="M175" s="598">
        <f>+dir!R139+op!R564+obp!R314</f>
        <v>5343.1320072332746</v>
      </c>
      <c r="N175" s="598">
        <f>+dir!R166+op!R676+obp!R376</f>
        <v>5482.9367088607596</v>
      </c>
      <c r="O175" s="598">
        <f>+dir!S166+op!S676+obp!S376</f>
        <v>227404.80000000002</v>
      </c>
    </row>
    <row r="176" spans="4:15" s="322" customFormat="1" ht="13.15" customHeight="1" x14ac:dyDescent="0.2">
      <c r="D176" s="566" t="s">
        <v>346</v>
      </c>
      <c r="E176" s="561"/>
      <c r="F176" s="596"/>
      <c r="G176" s="561"/>
      <c r="I176" s="598">
        <f t="shared" ref="I176:N176" si="55">+I20</f>
        <v>0</v>
      </c>
      <c r="J176" s="598">
        <f t="shared" si="55"/>
        <v>0</v>
      </c>
      <c r="K176" s="598">
        <f t="shared" si="55"/>
        <v>0</v>
      </c>
      <c r="L176" s="598">
        <f t="shared" si="55"/>
        <v>0</v>
      </c>
      <c r="M176" s="598">
        <f t="shared" si="55"/>
        <v>0</v>
      </c>
      <c r="N176" s="598">
        <f t="shared" si="55"/>
        <v>0</v>
      </c>
      <c r="O176" s="598">
        <f t="shared" ref="O176" si="56">+O20</f>
        <v>0</v>
      </c>
    </row>
    <row r="177" spans="1:15" s="322" customFormat="1" ht="13.15" customHeight="1" x14ac:dyDescent="0.2">
      <c r="D177" s="566" t="s">
        <v>316</v>
      </c>
      <c r="E177" s="561"/>
      <c r="F177" s="596"/>
      <c r="G177" s="561"/>
      <c r="I177" s="598">
        <f>+dir!AG31+op!AG116+obp!AG66</f>
        <v>1470.42</v>
      </c>
      <c r="J177" s="598">
        <f>+dir!AG58+op!AG228+obp!AG128</f>
        <v>0</v>
      </c>
      <c r="K177" s="598">
        <f>+dir!AG85+op!AG340+obp!AG190</f>
        <v>0</v>
      </c>
      <c r="L177" s="598">
        <f>+dir!AG112+op!AG452+obp!AG252</f>
        <v>0</v>
      </c>
      <c r="M177" s="598">
        <f>+dir!AG139+op!AG564+obp!AG314</f>
        <v>0</v>
      </c>
      <c r="N177" s="598">
        <f>+dir!AG166+op!AG676+obp!AG376</f>
        <v>0</v>
      </c>
      <c r="O177" s="598">
        <f>+dir!AH166+op!AH676+obp!AH376</f>
        <v>0</v>
      </c>
    </row>
    <row r="178" spans="1:15" s="322" customFormat="1" ht="13.15" customHeight="1" x14ac:dyDescent="0.2">
      <c r="B178" s="348"/>
      <c r="C178" s="348"/>
      <c r="D178" s="403"/>
      <c r="E178" s="403"/>
      <c r="F178" s="577"/>
      <c r="I178" s="578"/>
      <c r="J178" s="578"/>
      <c r="K178" s="578"/>
      <c r="L178" s="578"/>
      <c r="M178" s="578"/>
    </row>
    <row r="179" spans="1:15" s="322" customFormat="1" ht="13.15" customHeight="1" x14ac:dyDescent="0.2">
      <c r="F179" s="577"/>
      <c r="H179" s="578"/>
      <c r="I179" s="578"/>
      <c r="J179" s="578"/>
      <c r="K179" s="578"/>
      <c r="L179" s="578"/>
      <c r="M179" s="578"/>
    </row>
    <row r="180" spans="1:15" s="322" customFormat="1" ht="13.15" customHeight="1" x14ac:dyDescent="0.2">
      <c r="F180" s="577"/>
      <c r="H180" s="578"/>
      <c r="I180" s="578"/>
      <c r="J180" s="578"/>
      <c r="K180" s="578"/>
      <c r="L180" s="578"/>
      <c r="M180" s="578"/>
    </row>
    <row r="181" spans="1:15" s="322" customFormat="1" ht="13.15" customHeight="1" x14ac:dyDescent="0.2">
      <c r="F181" s="577"/>
      <c r="H181" s="578"/>
      <c r="I181" s="578"/>
      <c r="J181" s="578"/>
      <c r="K181" s="578"/>
      <c r="L181" s="578"/>
      <c r="M181" s="578"/>
    </row>
    <row r="182" spans="1:15" s="322" customFormat="1" ht="13.15" customHeight="1" x14ac:dyDescent="0.2">
      <c r="D182" s="348"/>
      <c r="E182" s="348"/>
      <c r="F182" s="577"/>
      <c r="H182" s="579"/>
      <c r="I182" s="579"/>
      <c r="J182" s="579"/>
      <c r="K182" s="579"/>
      <c r="L182" s="579"/>
      <c r="M182" s="579"/>
    </row>
    <row r="183" spans="1:15" ht="13.15" customHeight="1" x14ac:dyDescent="0.2">
      <c r="A183" s="322"/>
      <c r="B183" s="322"/>
      <c r="C183" s="322"/>
      <c r="D183" s="330"/>
      <c r="E183" s="330"/>
      <c r="F183" s="577"/>
      <c r="G183" s="322"/>
      <c r="H183" s="578"/>
      <c r="I183" s="578"/>
      <c r="J183" s="578"/>
      <c r="K183" s="578"/>
      <c r="L183" s="578"/>
      <c r="M183" s="578"/>
    </row>
    <row r="184" spans="1:15" ht="13.15" customHeight="1" x14ac:dyDescent="0.2">
      <c r="D184" s="554"/>
      <c r="E184" s="554"/>
      <c r="G184" s="333"/>
      <c r="I184" s="333"/>
      <c r="J184" s="333"/>
      <c r="K184" s="333"/>
      <c r="L184" s="333"/>
    </row>
    <row r="185" spans="1:15" ht="13.15" customHeight="1" x14ac:dyDescent="0.2">
      <c r="D185" s="553"/>
      <c r="E185" s="553"/>
      <c r="G185" s="333"/>
      <c r="H185" s="580"/>
      <c r="I185" s="580"/>
      <c r="J185" s="580"/>
      <c r="K185" s="580"/>
      <c r="L185" s="580"/>
      <c r="M185" s="580"/>
    </row>
    <row r="186" spans="1:15" ht="13.15" customHeight="1" x14ac:dyDescent="0.2">
      <c r="D186" s="554"/>
      <c r="E186" s="554"/>
      <c r="G186" s="333"/>
      <c r="H186" s="333"/>
      <c r="I186" s="333"/>
      <c r="J186" s="333"/>
      <c r="K186" s="333"/>
      <c r="L186" s="333"/>
      <c r="M186" s="333"/>
    </row>
    <row r="187" spans="1:15" ht="13.15" customHeight="1" x14ac:dyDescent="0.2">
      <c r="D187" s="322"/>
      <c r="E187" s="322"/>
      <c r="G187" s="322"/>
      <c r="H187" s="581"/>
      <c r="I187" s="581"/>
      <c r="J187" s="581"/>
      <c r="K187" s="581"/>
      <c r="L187" s="581"/>
      <c r="M187" s="581"/>
    </row>
    <row r="188" spans="1:15" ht="13.15" customHeight="1" x14ac:dyDescent="0.2">
      <c r="D188" s="322"/>
      <c r="E188" s="322"/>
      <c r="G188" s="322"/>
      <c r="H188" s="581"/>
      <c r="I188" s="581"/>
      <c r="J188" s="581"/>
      <c r="K188" s="581"/>
      <c r="L188" s="581"/>
      <c r="M188" s="581"/>
    </row>
    <row r="189" spans="1:15" ht="13.15" customHeight="1" x14ac:dyDescent="0.2">
      <c r="D189" s="322"/>
      <c r="E189" s="322"/>
      <c r="G189" s="322"/>
      <c r="H189" s="581"/>
      <c r="I189" s="581"/>
      <c r="J189" s="581"/>
      <c r="K189" s="581"/>
      <c r="L189" s="581"/>
      <c r="M189" s="581"/>
    </row>
    <row r="190" spans="1:15" ht="13.15" customHeight="1" x14ac:dyDescent="0.2">
      <c r="D190" s="322"/>
      <c r="E190" s="322"/>
      <c r="G190" s="322"/>
      <c r="H190" s="581"/>
      <c r="I190" s="581"/>
      <c r="J190" s="581"/>
      <c r="K190" s="581"/>
      <c r="L190" s="581"/>
      <c r="M190" s="581"/>
    </row>
    <row r="191" spans="1:15" ht="13.15" customHeight="1" x14ac:dyDescent="0.2">
      <c r="D191" s="322"/>
      <c r="E191" s="322"/>
      <c r="G191" s="322"/>
      <c r="H191" s="581"/>
      <c r="I191" s="581"/>
      <c r="J191" s="581"/>
      <c r="K191" s="581"/>
      <c r="L191" s="581"/>
      <c r="M191" s="581"/>
    </row>
    <row r="192" spans="1:15" ht="13.15" customHeight="1" x14ac:dyDescent="0.2">
      <c r="D192" s="322"/>
      <c r="E192" s="322"/>
      <c r="G192" s="322"/>
      <c r="H192" s="581"/>
      <c r="I192" s="581"/>
      <c r="J192" s="581"/>
      <c r="K192" s="581"/>
      <c r="L192" s="581"/>
      <c r="M192" s="581"/>
    </row>
    <row r="193" spans="4:13" ht="13.15" customHeight="1" x14ac:dyDescent="0.2">
      <c r="D193" s="322"/>
      <c r="E193" s="322"/>
      <c r="G193" s="322"/>
      <c r="H193" s="581"/>
      <c r="I193" s="581"/>
      <c r="J193" s="581"/>
      <c r="K193" s="581"/>
      <c r="L193" s="581"/>
      <c r="M193" s="581"/>
    </row>
    <row r="194" spans="4:13" ht="13.15" customHeight="1" x14ac:dyDescent="0.2">
      <c r="D194" s="322"/>
      <c r="E194" s="322"/>
      <c r="G194" s="322"/>
      <c r="H194" s="581"/>
      <c r="I194" s="581"/>
      <c r="J194" s="581"/>
      <c r="K194" s="581"/>
      <c r="L194" s="581"/>
      <c r="M194" s="581"/>
    </row>
    <row r="195" spans="4:13" ht="13.15" customHeight="1" x14ac:dyDescent="0.2">
      <c r="D195" s="322"/>
      <c r="E195" s="322"/>
      <c r="G195" s="322"/>
      <c r="H195" s="581"/>
      <c r="I195" s="581"/>
      <c r="J195" s="581"/>
      <c r="K195" s="581"/>
      <c r="L195" s="581"/>
      <c r="M195" s="581"/>
    </row>
    <row r="196" spans="4:13" ht="13.15" customHeight="1" x14ac:dyDescent="0.2">
      <c r="D196" s="322"/>
      <c r="E196" s="322"/>
      <c r="G196" s="322"/>
      <c r="H196" s="581"/>
      <c r="I196" s="581"/>
      <c r="J196" s="581"/>
      <c r="K196" s="581"/>
      <c r="L196" s="581"/>
      <c r="M196" s="581"/>
    </row>
    <row r="197" spans="4:13" ht="13.15" customHeight="1" x14ac:dyDescent="0.2">
      <c r="D197" s="322"/>
      <c r="E197" s="322"/>
      <c r="G197" s="322"/>
      <c r="H197" s="581"/>
      <c r="I197" s="581"/>
      <c r="J197" s="581"/>
      <c r="K197" s="581"/>
      <c r="L197" s="581"/>
      <c r="M197" s="581"/>
    </row>
    <row r="198" spans="4:13" ht="13.15" customHeight="1" x14ac:dyDescent="0.2">
      <c r="D198" s="555"/>
      <c r="E198" s="555"/>
      <c r="G198" s="322"/>
      <c r="H198" s="582"/>
      <c r="I198" s="582"/>
      <c r="J198" s="582"/>
      <c r="K198" s="582"/>
      <c r="L198" s="582"/>
      <c r="M198" s="582"/>
    </row>
    <row r="199" spans="4:13" ht="12.6" customHeight="1" x14ac:dyDescent="0.2">
      <c r="D199" s="556"/>
      <c r="E199" s="556"/>
      <c r="G199" s="322"/>
      <c r="H199" s="583"/>
      <c r="I199" s="583"/>
      <c r="J199" s="583"/>
      <c r="K199" s="583"/>
      <c r="L199" s="583"/>
      <c r="M199" s="583"/>
    </row>
    <row r="200" spans="4:13" ht="12.6" customHeight="1" x14ac:dyDescent="0.2">
      <c r="D200" s="322"/>
      <c r="E200" s="322"/>
      <c r="G200" s="322"/>
      <c r="H200" s="582"/>
      <c r="I200" s="582"/>
      <c r="J200" s="582"/>
      <c r="K200" s="582"/>
      <c r="L200" s="582"/>
      <c r="M200" s="582"/>
    </row>
    <row r="201" spans="4:13" ht="12.6" customHeight="1" x14ac:dyDescent="0.2">
      <c r="D201" s="322"/>
      <c r="E201" s="322"/>
      <c r="G201" s="322"/>
      <c r="H201" s="582"/>
      <c r="I201" s="582"/>
      <c r="J201" s="582"/>
      <c r="K201" s="582"/>
      <c r="L201" s="582"/>
      <c r="M201" s="582"/>
    </row>
    <row r="202" spans="4:13" ht="12.6" customHeight="1" x14ac:dyDescent="0.2">
      <c r="D202" s="322"/>
      <c r="E202" s="322"/>
      <c r="G202" s="322"/>
      <c r="H202" s="582"/>
      <c r="I202" s="582"/>
      <c r="J202" s="582"/>
      <c r="K202" s="582"/>
      <c r="L202" s="582"/>
      <c r="M202" s="582"/>
    </row>
    <row r="203" spans="4:13" ht="12.6" customHeight="1" x14ac:dyDescent="0.2">
      <c r="H203" s="581"/>
      <c r="I203" s="581"/>
      <c r="J203" s="581"/>
      <c r="K203" s="581"/>
      <c r="L203" s="581"/>
      <c r="M203" s="581"/>
    </row>
    <row r="204" spans="4:13" ht="12.6" customHeight="1" x14ac:dyDescent="0.2">
      <c r="H204" s="582"/>
      <c r="I204" s="582"/>
      <c r="J204" s="582"/>
      <c r="K204" s="582"/>
      <c r="L204" s="582"/>
      <c r="M204" s="582"/>
    </row>
  </sheetData>
  <sheetProtection algorithmName="SHA-512" hashValue="kXv9N48lB5+swWmWGzUtuorOBGrRNu2gbNhV/nThe5Maj9gnPLVufP+Mg0l0CYd9dadBzW42UUlb+JidSpgO9A==" saltValue="fZ9HYRme23jBXXiQ/BcZ9A==" spinCount="100000" sheet="1" objects="1" scenarios="1"/>
  <pageMargins left="0.7" right="0.7" top="0.75" bottom="0.75" header="0.3" footer="0.3"/>
  <pageSetup paperSize="9" scale="54" orientation="portrait" r:id="rId1"/>
  <headerFooter>
    <oddHeader>&amp;L&amp;"Arial,Vet"&amp;F&amp;R&amp;"Arial,Vet"&amp;A</oddHeader>
    <oddFooter>&amp;L&amp;"Arial,Vet"keizer / goedhart&amp;C&amp;"Arial,Vet"pagina &amp;P&amp;R&amp;"Arial,Vet"&amp;D</oddFooter>
  </headerFooter>
  <rowBreaks count="2" manualBreakCount="2">
    <brk id="91" min="1" max="14" man="1"/>
    <brk id="143" min="1" max="16" man="1"/>
  </rowBreaks>
  <ignoredErrors>
    <ignoredError sqref="J20"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9580"/>
  <sheetViews>
    <sheetView zoomScale="83" zoomScaleNormal="83" workbookViewId="0">
      <selection activeCell="B2" sqref="B2"/>
    </sheetView>
  </sheetViews>
  <sheetFormatPr defaultColWidth="9.140625" defaultRowHeight="13.15" customHeight="1" x14ac:dyDescent="0.2"/>
  <cols>
    <col min="1" max="1" width="3.7109375" style="34" customWidth="1"/>
    <col min="2" max="3" width="2.7109375" style="34" customWidth="1"/>
    <col min="4" max="4" width="10.7109375" style="71" customWidth="1"/>
    <col min="5" max="5" width="20.7109375" style="71" customWidth="1"/>
    <col min="6" max="6" width="8.7109375" style="71" customWidth="1"/>
    <col min="7" max="7" width="8.7109375" style="72" customWidth="1"/>
    <col min="8" max="9" width="8.7109375" style="73" customWidth="1"/>
    <col min="10" max="10" width="8.7109375" style="74" customWidth="1"/>
    <col min="11" max="11" width="0.85546875" style="34" customWidth="1"/>
    <col min="12" max="12" width="10.7109375" style="75" customWidth="1"/>
    <col min="13" max="16" width="10.7109375" style="8" customWidth="1"/>
    <col min="17" max="17" width="12" style="331" customWidth="1"/>
    <col min="18" max="18" width="12" style="148" customWidth="1"/>
    <col min="19" max="19" width="12" style="168" customWidth="1"/>
    <col min="20" max="20" width="3.42578125" style="78" customWidth="1"/>
    <col min="21" max="21" width="2.28515625" style="91" customWidth="1"/>
    <col min="22" max="23" width="20.7109375" style="754" customWidth="1"/>
    <col min="24" max="24" width="10.7109375" style="686" customWidth="1"/>
    <col min="25" max="25" width="7.85546875" style="566" customWidth="1"/>
    <col min="26" max="26" width="10" style="566" customWidth="1"/>
    <col min="27" max="27" width="12.5703125" style="566" customWidth="1"/>
    <col min="28" max="28" width="9.85546875" style="566" customWidth="1"/>
    <col min="29" max="29" width="9.7109375" style="754" customWidth="1"/>
    <col min="30" max="30" width="8.7109375" style="566" customWidth="1"/>
    <col min="31" max="31" width="8.7109375" style="727" customWidth="1"/>
    <col min="32" max="32" width="8.85546875" style="771" customWidth="1"/>
    <col min="33" max="33" width="8.5703125" style="566" customWidth="1"/>
    <col min="34" max="37" width="8.7109375" style="566" customWidth="1"/>
    <col min="38" max="38" width="6.7109375" style="566" customWidth="1"/>
    <col min="39" max="39" width="12.7109375" style="566" customWidth="1"/>
    <col min="40" max="40" width="12.7109375" style="727" customWidth="1"/>
    <col min="41" max="41" width="12.7109375" style="771" customWidth="1"/>
    <col min="42" max="42" width="12.7109375" style="34" customWidth="1"/>
    <col min="43" max="43" width="1.5703125" style="34" customWidth="1"/>
    <col min="44" max="45" width="10.7109375" style="34" customWidth="1"/>
    <col min="46" max="47" width="2.7109375" style="34" customWidth="1"/>
    <col min="48" max="53" width="9.28515625" style="34" bestFit="1" customWidth="1"/>
    <col min="54" max="16384" width="9.140625" style="34"/>
  </cols>
  <sheetData>
    <row r="1" spans="2:43" ht="12.6" customHeight="1" x14ac:dyDescent="0.2">
      <c r="U1" s="78"/>
    </row>
    <row r="2" spans="2:43" ht="12.6" customHeight="1" x14ac:dyDescent="0.2">
      <c r="B2" s="9"/>
      <c r="C2" s="10"/>
      <c r="D2" s="59"/>
      <c r="E2" s="59"/>
      <c r="F2" s="59"/>
      <c r="G2" s="80"/>
      <c r="H2" s="81"/>
      <c r="I2" s="81"/>
      <c r="J2" s="82"/>
      <c r="K2" s="10"/>
      <c r="L2" s="83"/>
      <c r="M2" s="11"/>
      <c r="N2" s="11"/>
      <c r="O2" s="11"/>
      <c r="P2" s="11"/>
      <c r="Q2" s="389"/>
      <c r="R2" s="161"/>
      <c r="S2" s="830"/>
      <c r="T2" s="85"/>
      <c r="U2" s="1088"/>
      <c r="V2" s="760"/>
    </row>
    <row r="3" spans="2:43" ht="12.6" customHeight="1" x14ac:dyDescent="0.2">
      <c r="B3" s="18"/>
      <c r="C3" s="20"/>
      <c r="D3" s="60"/>
      <c r="E3" s="60"/>
      <c r="F3" s="60"/>
      <c r="G3" s="86"/>
      <c r="H3" s="87"/>
      <c r="I3" s="87"/>
      <c r="J3" s="88"/>
      <c r="K3" s="20"/>
      <c r="L3" s="89"/>
      <c r="M3" s="21"/>
      <c r="N3" s="21"/>
      <c r="O3" s="21"/>
      <c r="P3" s="21"/>
      <c r="Q3" s="373"/>
      <c r="R3" s="165"/>
      <c r="S3" s="831"/>
      <c r="T3" s="91"/>
      <c r="U3" s="512"/>
      <c r="V3" s="760"/>
    </row>
    <row r="4" spans="2:43" s="642" customFormat="1" ht="19.899999999999999" customHeight="1" x14ac:dyDescent="0.3">
      <c r="B4" s="634"/>
      <c r="C4" s="365" t="s">
        <v>132</v>
      </c>
      <c r="D4" s="635"/>
      <c r="E4" s="635"/>
      <c r="F4" s="635"/>
      <c r="G4" s="643"/>
      <c r="H4" s="644"/>
      <c r="I4" s="644"/>
      <c r="J4" s="637"/>
      <c r="K4" s="635"/>
      <c r="L4" s="636"/>
      <c r="M4" s="638"/>
      <c r="N4" s="638"/>
      <c r="O4" s="638"/>
      <c r="P4" s="638"/>
      <c r="Q4" s="829"/>
      <c r="R4" s="832"/>
      <c r="S4" s="833"/>
      <c r="T4" s="639"/>
      <c r="U4" s="1089"/>
      <c r="V4" s="802"/>
      <c r="W4" s="774"/>
      <c r="X4" s="772"/>
      <c r="Y4" s="773"/>
      <c r="Z4" s="773"/>
      <c r="AA4" s="773"/>
      <c r="AB4" s="773"/>
      <c r="AC4" s="774"/>
      <c r="AD4" s="773"/>
      <c r="AE4" s="775"/>
      <c r="AF4" s="772"/>
      <c r="AG4" s="775"/>
      <c r="AH4" s="775"/>
      <c r="AI4" s="775"/>
      <c r="AJ4" s="775"/>
      <c r="AK4" s="776"/>
      <c r="AL4" s="777"/>
      <c r="AM4" s="778"/>
      <c r="AN4" s="779"/>
      <c r="AO4" s="776"/>
    </row>
    <row r="5" spans="2:43" s="92" customFormat="1" ht="13.9" customHeight="1" x14ac:dyDescent="0.3">
      <c r="B5" s="611"/>
      <c r="C5" s="199" t="str">
        <f>+geg!G9</f>
        <v>De Speciale school</v>
      </c>
      <c r="D5" s="612"/>
      <c r="E5" s="612"/>
      <c r="F5" s="612"/>
      <c r="G5" s="624"/>
      <c r="H5" s="625"/>
      <c r="I5" s="625"/>
      <c r="J5" s="614"/>
      <c r="K5" s="612"/>
      <c r="L5" s="613"/>
      <c r="M5" s="615"/>
      <c r="N5" s="615"/>
      <c r="O5" s="615"/>
      <c r="P5" s="615"/>
      <c r="Q5" s="548"/>
      <c r="R5" s="834"/>
      <c r="S5" s="835"/>
      <c r="T5" s="616"/>
      <c r="U5" s="1090"/>
      <c r="V5" s="802"/>
      <c r="W5" s="774"/>
      <c r="X5" s="772"/>
      <c r="Y5" s="773"/>
      <c r="Z5" s="773"/>
      <c r="AA5" s="773"/>
      <c r="AB5" s="773"/>
      <c r="AC5" s="774"/>
      <c r="AD5" s="773"/>
      <c r="AE5" s="775"/>
      <c r="AF5" s="772"/>
      <c r="AG5" s="775"/>
      <c r="AH5" s="775"/>
      <c r="AI5" s="775"/>
      <c r="AJ5" s="775"/>
      <c r="AK5" s="776"/>
      <c r="AL5" s="777"/>
      <c r="AM5" s="778"/>
      <c r="AN5" s="779"/>
      <c r="AO5" s="776"/>
    </row>
    <row r="6" spans="2:43" ht="12.6" customHeight="1" x14ac:dyDescent="0.2">
      <c r="B6" s="18"/>
      <c r="C6" s="20"/>
      <c r="D6" s="20"/>
      <c r="E6" s="20"/>
      <c r="F6" s="60"/>
      <c r="G6" s="86"/>
      <c r="H6" s="87"/>
      <c r="I6" s="87"/>
      <c r="J6" s="88"/>
      <c r="K6" s="20"/>
      <c r="L6" s="89"/>
      <c r="M6" s="21"/>
      <c r="N6" s="21"/>
      <c r="O6" s="21"/>
      <c r="P6" s="21"/>
      <c r="Q6" s="373"/>
      <c r="R6" s="165"/>
      <c r="S6" s="831"/>
      <c r="T6" s="91"/>
      <c r="U6" s="512"/>
      <c r="V6" s="760"/>
      <c r="AE6" s="685"/>
      <c r="AF6" s="686"/>
      <c r="AG6" s="685"/>
      <c r="AH6" s="685"/>
      <c r="AI6" s="685"/>
      <c r="AJ6" s="685"/>
      <c r="AK6" s="687"/>
      <c r="AL6" s="688"/>
      <c r="AM6" s="689"/>
      <c r="AN6" s="690"/>
      <c r="AO6" s="687"/>
    </row>
    <row r="7" spans="2:43" ht="12.6" customHeight="1" x14ac:dyDescent="0.2">
      <c r="B7" s="18"/>
      <c r="C7" s="20"/>
      <c r="D7" s="20"/>
      <c r="E7" s="20"/>
      <c r="F7" s="60"/>
      <c r="G7" s="86"/>
      <c r="H7" s="87"/>
      <c r="I7" s="87"/>
      <c r="J7" s="88"/>
      <c r="K7" s="20"/>
      <c r="L7" s="89"/>
      <c r="M7" s="21"/>
      <c r="N7" s="21"/>
      <c r="O7" s="21"/>
      <c r="P7" s="21"/>
      <c r="Q7" s="373"/>
      <c r="R7" s="165"/>
      <c r="S7" s="831"/>
      <c r="T7" s="91"/>
      <c r="U7" s="512"/>
      <c r="V7" s="760"/>
      <c r="AE7" s="685"/>
      <c r="AF7" s="686"/>
      <c r="AG7" s="685"/>
      <c r="AH7" s="685"/>
      <c r="AI7" s="685"/>
      <c r="AJ7" s="685"/>
      <c r="AK7" s="687"/>
      <c r="AL7" s="688"/>
      <c r="AM7" s="689"/>
      <c r="AN7" s="690"/>
      <c r="AO7" s="687"/>
    </row>
    <row r="8" spans="2:43" s="670" customFormat="1" ht="12.6" hidden="1" customHeight="1" x14ac:dyDescent="0.25">
      <c r="B8" s="657"/>
      <c r="C8" s="658" t="s">
        <v>48</v>
      </c>
      <c r="D8" s="659"/>
      <c r="E8" s="660" t="str">
        <f>tab!C2</f>
        <v>2017/18</v>
      </c>
      <c r="F8" s="661"/>
      <c r="G8" s="749"/>
      <c r="H8" s="750"/>
      <c r="I8" s="750"/>
      <c r="J8" s="663"/>
      <c r="K8" s="664"/>
      <c r="L8" s="662"/>
      <c r="M8" s="666"/>
      <c r="N8" s="666"/>
      <c r="O8" s="666"/>
      <c r="P8" s="666"/>
      <c r="Q8" s="603"/>
      <c r="R8" s="836"/>
      <c r="S8" s="837"/>
      <c r="T8" s="667"/>
      <c r="U8" s="1091"/>
      <c r="V8" s="759"/>
      <c r="W8" s="751"/>
      <c r="X8" s="672"/>
      <c r="AC8" s="751"/>
      <c r="AE8" s="671"/>
      <c r="AF8" s="672"/>
      <c r="AG8" s="671"/>
      <c r="AH8" s="671"/>
      <c r="AI8" s="671"/>
      <c r="AJ8" s="671"/>
      <c r="AK8" s="673"/>
      <c r="AL8" s="674"/>
      <c r="AM8" s="675"/>
      <c r="AN8" s="676"/>
      <c r="AO8" s="673"/>
    </row>
    <row r="9" spans="2:43" s="566" customFormat="1" ht="12.6" hidden="1" customHeight="1" x14ac:dyDescent="0.2">
      <c r="B9" s="677"/>
      <c r="C9" s="659" t="s">
        <v>133</v>
      </c>
      <c r="D9" s="659"/>
      <c r="E9" s="660">
        <f>tab!D3</f>
        <v>43009</v>
      </c>
      <c r="F9" s="678"/>
      <c r="G9" s="752"/>
      <c r="H9" s="753"/>
      <c r="I9" s="753"/>
      <c r="J9" s="680"/>
      <c r="K9" s="658"/>
      <c r="L9" s="679"/>
      <c r="M9" s="681"/>
      <c r="N9" s="681"/>
      <c r="O9" s="681"/>
      <c r="P9" s="681"/>
      <c r="Q9" s="603"/>
      <c r="R9" s="838"/>
      <c r="S9" s="839"/>
      <c r="T9" s="682"/>
      <c r="U9" s="711"/>
      <c r="V9" s="760"/>
      <c r="W9" s="754"/>
      <c r="X9" s="686"/>
      <c r="AC9" s="754"/>
      <c r="AE9" s="685"/>
      <c r="AF9" s="686"/>
      <c r="AG9" s="685"/>
      <c r="AH9" s="685"/>
      <c r="AI9" s="685"/>
      <c r="AJ9" s="685"/>
      <c r="AK9" s="687"/>
      <c r="AL9" s="688"/>
      <c r="AM9" s="689"/>
      <c r="AN9" s="690"/>
      <c r="AO9" s="687"/>
    </row>
    <row r="10" spans="2:43" s="566" customFormat="1" ht="12.6" hidden="1" customHeight="1" x14ac:dyDescent="0.25">
      <c r="B10" s="677"/>
      <c r="C10" s="658"/>
      <c r="D10" s="691"/>
      <c r="E10" s="692"/>
      <c r="F10" s="678"/>
      <c r="G10" s="752"/>
      <c r="H10" s="753"/>
      <c r="I10" s="753"/>
      <c r="J10" s="680"/>
      <c r="K10" s="658"/>
      <c r="L10" s="679"/>
      <c r="M10" s="681"/>
      <c r="N10" s="681"/>
      <c r="O10" s="681"/>
      <c r="P10" s="681"/>
      <c r="Q10" s="603"/>
      <c r="R10" s="838"/>
      <c r="S10" s="839"/>
      <c r="T10" s="682"/>
      <c r="U10" s="711"/>
      <c r="V10" s="760"/>
      <c r="W10" s="754"/>
      <c r="X10" s="686"/>
      <c r="AC10" s="754"/>
      <c r="AE10" s="685"/>
      <c r="AF10" s="686"/>
      <c r="AG10" s="685"/>
      <c r="AH10" s="685"/>
      <c r="AI10" s="685"/>
      <c r="AJ10" s="685"/>
      <c r="AK10" s="687"/>
      <c r="AL10" s="688"/>
      <c r="AM10" s="689"/>
      <c r="AN10" s="690"/>
      <c r="AO10" s="687"/>
    </row>
    <row r="11" spans="2:43" s="566" customFormat="1" ht="13.15" hidden="1" customHeight="1" x14ac:dyDescent="0.2">
      <c r="B11" s="677"/>
      <c r="C11" s="699"/>
      <c r="D11" s="700"/>
      <c r="E11" s="701"/>
      <c r="F11" s="702"/>
      <c r="G11" s="703"/>
      <c r="H11" s="704"/>
      <c r="I11" s="704"/>
      <c r="J11" s="705"/>
      <c r="K11" s="706"/>
      <c r="L11" s="704"/>
      <c r="M11" s="702"/>
      <c r="N11" s="702"/>
      <c r="O11" s="702"/>
      <c r="P11" s="702"/>
      <c r="Q11" s="822"/>
      <c r="R11" s="840"/>
      <c r="S11" s="841"/>
      <c r="T11" s="708"/>
      <c r="U11" s="1092"/>
      <c r="V11" s="761"/>
      <c r="W11" s="712"/>
      <c r="X11" s="713"/>
      <c r="Y11" s="714"/>
      <c r="AC11" s="754"/>
      <c r="AE11" s="685"/>
      <c r="AF11" s="686"/>
      <c r="AG11" s="685"/>
      <c r="AH11" s="685"/>
      <c r="AI11" s="685"/>
      <c r="AJ11" s="685"/>
      <c r="AK11" s="687"/>
      <c r="AL11" s="688"/>
      <c r="AM11" s="689"/>
      <c r="AN11" s="690"/>
      <c r="AO11" s="687"/>
    </row>
    <row r="12" spans="2:43" s="727" customFormat="1" ht="13.15" hidden="1" customHeight="1" x14ac:dyDescent="0.2">
      <c r="B12" s="762"/>
      <c r="C12" s="728"/>
      <c r="D12" s="1434" t="s">
        <v>134</v>
      </c>
      <c r="E12" s="1435"/>
      <c r="F12" s="1435"/>
      <c r="G12" s="1435"/>
      <c r="H12" s="1436"/>
      <c r="I12" s="1436"/>
      <c r="J12" s="1436"/>
      <c r="K12" s="716"/>
      <c r="L12" s="717" t="s">
        <v>455</v>
      </c>
      <c r="M12" s="718"/>
      <c r="N12" s="718"/>
      <c r="O12" s="718"/>
      <c r="P12" s="718"/>
      <c r="Q12" s="842" t="s">
        <v>465</v>
      </c>
      <c r="R12" s="718"/>
      <c r="S12" s="718"/>
      <c r="T12" s="763"/>
      <c r="U12" s="1093"/>
      <c r="V12" s="764"/>
      <c r="W12" s="722"/>
      <c r="X12" s="723"/>
      <c r="Y12" s="724"/>
      <c r="Z12" s="725"/>
      <c r="AA12" s="725"/>
      <c r="AB12" s="687"/>
      <c r="AC12" s="765"/>
      <c r="AD12" s="687"/>
      <c r="AP12" s="725"/>
      <c r="AQ12" s="725"/>
    </row>
    <row r="13" spans="2:43" s="727" customFormat="1" ht="13.15" hidden="1" customHeight="1" x14ac:dyDescent="0.2">
      <c r="B13" s="762"/>
      <c r="C13" s="728"/>
      <c r="D13" s="729" t="s">
        <v>545</v>
      </c>
      <c r="E13" s="729" t="s">
        <v>96</v>
      </c>
      <c r="F13" s="730" t="s">
        <v>136</v>
      </c>
      <c r="G13" s="731" t="s">
        <v>137</v>
      </c>
      <c r="H13" s="730" t="s">
        <v>138</v>
      </c>
      <c r="I13" s="730" t="s">
        <v>139</v>
      </c>
      <c r="J13" s="732" t="s">
        <v>140</v>
      </c>
      <c r="K13" s="766"/>
      <c r="L13" s="733" t="s">
        <v>456</v>
      </c>
      <c r="M13" s="733" t="s">
        <v>459</v>
      </c>
      <c r="N13" s="733" t="s">
        <v>461</v>
      </c>
      <c r="O13" s="733" t="s">
        <v>458</v>
      </c>
      <c r="P13" s="758" t="s">
        <v>464</v>
      </c>
      <c r="Q13" s="823" t="s">
        <v>141</v>
      </c>
      <c r="R13" s="735" t="s">
        <v>468</v>
      </c>
      <c r="S13" s="736" t="s">
        <v>141</v>
      </c>
      <c r="T13" s="767"/>
      <c r="U13" s="1094"/>
      <c r="V13" s="768"/>
      <c r="W13" s="738"/>
      <c r="X13" s="739" t="s">
        <v>147</v>
      </c>
      <c r="Y13" s="740" t="s">
        <v>469</v>
      </c>
      <c r="Z13" s="741" t="s">
        <v>470</v>
      </c>
      <c r="AA13" s="741" t="s">
        <v>470</v>
      </c>
      <c r="AB13" s="741" t="s">
        <v>471</v>
      </c>
      <c r="AC13" s="757" t="s">
        <v>472</v>
      </c>
      <c r="AD13" s="741" t="s">
        <v>473</v>
      </c>
      <c r="AE13" s="741" t="s">
        <v>474</v>
      </c>
      <c r="AF13" s="741" t="s">
        <v>142</v>
      </c>
      <c r="AG13" s="736" t="s">
        <v>143</v>
      </c>
      <c r="AH13" s="741" t="s">
        <v>151</v>
      </c>
      <c r="AI13" s="741" t="s">
        <v>152</v>
      </c>
      <c r="AJ13" s="741" t="s">
        <v>153</v>
      </c>
      <c r="AK13" s="742" t="s">
        <v>154</v>
      </c>
      <c r="AL13" s="742" t="s">
        <v>1</v>
      </c>
      <c r="AP13" s="725"/>
      <c r="AQ13" s="742"/>
    </row>
    <row r="14" spans="2:43" s="727" customFormat="1" ht="13.15" hidden="1" customHeight="1" x14ac:dyDescent="0.2">
      <c r="B14" s="762"/>
      <c r="C14" s="728"/>
      <c r="D14" s="744"/>
      <c r="E14" s="729"/>
      <c r="F14" s="730" t="s">
        <v>144</v>
      </c>
      <c r="G14" s="731" t="s">
        <v>145</v>
      </c>
      <c r="H14" s="730"/>
      <c r="I14" s="730"/>
      <c r="J14" s="732" t="s">
        <v>146</v>
      </c>
      <c r="K14" s="766"/>
      <c r="L14" s="733" t="s">
        <v>457</v>
      </c>
      <c r="M14" s="733" t="s">
        <v>460</v>
      </c>
      <c r="N14" s="733" t="s">
        <v>462</v>
      </c>
      <c r="O14" s="733" t="s">
        <v>463</v>
      </c>
      <c r="P14" s="758" t="s">
        <v>149</v>
      </c>
      <c r="Q14" s="608" t="s">
        <v>466</v>
      </c>
      <c r="R14" s="735" t="s">
        <v>467</v>
      </c>
      <c r="S14" s="758" t="s">
        <v>149</v>
      </c>
      <c r="T14" s="767"/>
      <c r="U14" s="1094"/>
      <c r="V14" s="768"/>
      <c r="W14" s="738"/>
      <c r="X14" s="741" t="s">
        <v>475</v>
      </c>
      <c r="Y14" s="747">
        <f>tab!$C$167</f>
        <v>0.62</v>
      </c>
      <c r="Z14" s="741" t="s">
        <v>476</v>
      </c>
      <c r="AA14" s="741" t="s">
        <v>477</v>
      </c>
      <c r="AB14" s="741" t="s">
        <v>478</v>
      </c>
      <c r="AC14" s="757" t="s">
        <v>479</v>
      </c>
      <c r="AD14" s="741" t="s">
        <v>479</v>
      </c>
      <c r="AE14" s="741" t="s">
        <v>480</v>
      </c>
      <c r="AF14" s="741"/>
      <c r="AG14" s="741" t="s">
        <v>148</v>
      </c>
      <c r="AH14" s="741" t="s">
        <v>155</v>
      </c>
      <c r="AI14" s="741" t="s">
        <v>155</v>
      </c>
      <c r="AJ14" s="741"/>
      <c r="AK14" s="741" t="s">
        <v>1</v>
      </c>
      <c r="AL14" s="769"/>
      <c r="AQ14" s="770"/>
    </row>
    <row r="15" spans="2:43" ht="13.15" hidden="1" customHeight="1" x14ac:dyDescent="0.2">
      <c r="B15" s="18"/>
      <c r="C15" s="31"/>
      <c r="D15" s="1"/>
      <c r="E15" s="1"/>
      <c r="F15" s="108"/>
      <c r="G15" s="109"/>
      <c r="H15" s="110"/>
      <c r="I15" s="110"/>
      <c r="J15" s="111"/>
      <c r="K15" s="108"/>
      <c r="L15" s="621"/>
      <c r="M15" s="113"/>
      <c r="N15" s="113"/>
      <c r="O15" s="113"/>
      <c r="P15" s="113"/>
      <c r="Q15" s="824"/>
      <c r="R15" s="114"/>
      <c r="S15" s="113"/>
      <c r="T15" s="115"/>
      <c r="U15" s="1095"/>
      <c r="V15" s="768"/>
      <c r="W15" s="738"/>
      <c r="X15" s="780"/>
      <c r="Y15" s="781"/>
      <c r="AE15" s="566"/>
      <c r="AF15" s="566"/>
      <c r="AN15" s="566"/>
      <c r="AO15" s="566"/>
      <c r="AQ15" s="116"/>
    </row>
    <row r="16" spans="2:43" ht="13.15" hidden="1" customHeight="1" x14ac:dyDescent="0.2">
      <c r="B16" s="18"/>
      <c r="C16" s="31"/>
      <c r="D16" s="117"/>
      <c r="E16" s="117" t="s">
        <v>156</v>
      </c>
      <c r="F16" s="33"/>
      <c r="G16" s="118"/>
      <c r="H16" s="119" t="s">
        <v>116</v>
      </c>
      <c r="I16" s="119">
        <v>9</v>
      </c>
      <c r="J16" s="120">
        <v>1</v>
      </c>
      <c r="K16" s="121"/>
      <c r="L16" s="1259"/>
      <c r="M16" s="1259"/>
      <c r="N16" s="843">
        <f t="shared" ref="N16:N30" si="0">IF(J16="","",IF(J16*40&gt;40,40,J16*40))</f>
        <v>40</v>
      </c>
      <c r="O16" s="843"/>
      <c r="P16" s="843">
        <f>IF(J16="","",SUM(L16:O16))</f>
        <v>40</v>
      </c>
      <c r="Q16" s="592">
        <f t="shared" ref="Q16:Q30" si="1">IF(J16="","",(1659*J16-P16)*AA16)</f>
        <v>75315.997106690789</v>
      </c>
      <c r="R16" s="814">
        <f t="shared" ref="R16:R30" si="2">IF(J16="","",(P16*AB16)+Z16*(AC16+AD16*(1-AE16)))</f>
        <v>1860.8028933092223</v>
      </c>
      <c r="S16" s="844">
        <f>IF(E16=0,0,(Q16+R16))</f>
        <v>77176.800000000017</v>
      </c>
      <c r="T16" s="288"/>
      <c r="U16" s="1096"/>
      <c r="V16" s="803"/>
      <c r="W16" s="808"/>
      <c r="X16" s="782">
        <f t="shared" ref="X16:X30" si="3">IF(H16="","",VLOOKUP(H16,Schaal2016,I16+1,FALSE))</f>
        <v>3970</v>
      </c>
      <c r="Y16" s="783">
        <f>$Y$14</f>
        <v>0.62</v>
      </c>
      <c r="Z16" s="784">
        <f t="shared" ref="Z16:Z30" si="4">X16*12/1659</f>
        <v>28.71609403254973</v>
      </c>
      <c r="AA16" s="784">
        <f t="shared" ref="AA16:AA30" si="5">X16*12*(1+Y16)/1659</f>
        <v>46.520072332730564</v>
      </c>
      <c r="AB16" s="785">
        <f>AA16-Z16</f>
        <v>17.803978300180834</v>
      </c>
      <c r="AC16" s="765">
        <f t="shared" ref="AC16:AC30" si="6">N16+O16</f>
        <v>40</v>
      </c>
      <c r="AD16" s="726">
        <f t="shared" ref="AD16:AD30" si="7">L16+M16</f>
        <v>0</v>
      </c>
      <c r="AE16" s="786">
        <f>IF(H16&gt;8,tab!D$168,tab!D$171)</f>
        <v>0.5</v>
      </c>
      <c r="AF16" s="566">
        <f t="shared" ref="AF16:AF30" si="8">IF(F16&lt;25,0,IF(F16=25,25,IF(F16&lt;40,0,IF(F16=40,40,IF(F16&gt;=40,0)))))</f>
        <v>0</v>
      </c>
      <c r="AG16" s="787">
        <f t="shared" ref="AG16:AG30" si="9">IF(AF16=25,(X16*1.08*J16/2),IF(AF16=40,(X16*1.08*J16),IF(AF16=0,0)))</f>
        <v>0</v>
      </c>
      <c r="AN16" s="566"/>
      <c r="AO16" s="566"/>
      <c r="AP16" s="116"/>
      <c r="AQ16" s="77"/>
    </row>
    <row r="17" spans="2:43" ht="13.15" hidden="1" customHeight="1" x14ac:dyDescent="0.2">
      <c r="B17" s="18"/>
      <c r="C17" s="31"/>
      <c r="D17" s="117"/>
      <c r="E17" s="117"/>
      <c r="F17" s="33"/>
      <c r="G17" s="118"/>
      <c r="H17" s="119"/>
      <c r="I17" s="119"/>
      <c r="J17" s="120"/>
      <c r="K17" s="121"/>
      <c r="L17" s="1259"/>
      <c r="M17" s="1259"/>
      <c r="N17" s="843" t="str">
        <f t="shared" si="0"/>
        <v/>
      </c>
      <c r="O17" s="843"/>
      <c r="P17" s="843" t="str">
        <f t="shared" ref="P17:P30" si="10">IF(J17="","",SUM(L17:O17))</f>
        <v/>
      </c>
      <c r="Q17" s="592" t="str">
        <f t="shared" si="1"/>
        <v/>
      </c>
      <c r="R17" s="814" t="str">
        <f t="shared" si="2"/>
        <v/>
      </c>
      <c r="S17" s="844">
        <f t="shared" ref="S17:S30" si="11">IF(E17=0,0,(Q17+R17))</f>
        <v>0</v>
      </c>
      <c r="T17" s="288"/>
      <c r="U17" s="1096"/>
      <c r="V17" s="803"/>
      <c r="W17" s="808"/>
      <c r="X17" s="782" t="str">
        <f t="shared" si="3"/>
        <v/>
      </c>
      <c r="Y17" s="783">
        <f t="shared" ref="Y17:Y30" si="12">$Y$14</f>
        <v>0.62</v>
      </c>
      <c r="Z17" s="784" t="e">
        <f t="shared" si="4"/>
        <v>#VALUE!</v>
      </c>
      <c r="AA17" s="784" t="e">
        <f t="shared" si="5"/>
        <v>#VALUE!</v>
      </c>
      <c r="AB17" s="785" t="e">
        <f t="shared" ref="AB17:AB30" si="13">AA17-Z17</f>
        <v>#VALUE!</v>
      </c>
      <c r="AC17" s="765" t="e">
        <f t="shared" si="6"/>
        <v>#VALUE!</v>
      </c>
      <c r="AD17" s="726">
        <f t="shared" si="7"/>
        <v>0</v>
      </c>
      <c r="AE17" s="786">
        <f>IF(H17&gt;8,tab!D$168,tab!D$171)</f>
        <v>0.4</v>
      </c>
      <c r="AF17" s="566">
        <f t="shared" si="8"/>
        <v>0</v>
      </c>
      <c r="AG17" s="787">
        <f t="shared" si="9"/>
        <v>0</v>
      </c>
      <c r="AN17" s="566"/>
      <c r="AO17" s="566"/>
      <c r="AP17" s="77"/>
      <c r="AQ17" s="116"/>
    </row>
    <row r="18" spans="2:43" ht="13.15" hidden="1" customHeight="1" x14ac:dyDescent="0.2">
      <c r="B18" s="18"/>
      <c r="C18" s="31"/>
      <c r="D18" s="117"/>
      <c r="E18" s="117"/>
      <c r="F18" s="33"/>
      <c r="G18" s="118"/>
      <c r="H18" s="119"/>
      <c r="I18" s="119"/>
      <c r="J18" s="120"/>
      <c r="K18" s="121"/>
      <c r="L18" s="1259"/>
      <c r="M18" s="1259"/>
      <c r="N18" s="843" t="str">
        <f t="shared" si="0"/>
        <v/>
      </c>
      <c r="O18" s="843"/>
      <c r="P18" s="843" t="str">
        <f t="shared" si="10"/>
        <v/>
      </c>
      <c r="Q18" s="592" t="str">
        <f t="shared" si="1"/>
        <v/>
      </c>
      <c r="R18" s="814" t="str">
        <f t="shared" si="2"/>
        <v/>
      </c>
      <c r="S18" s="844">
        <f t="shared" si="11"/>
        <v>0</v>
      </c>
      <c r="T18" s="288"/>
      <c r="U18" s="1096"/>
      <c r="V18" s="803"/>
      <c r="W18" s="808"/>
      <c r="X18" s="782" t="str">
        <f t="shared" si="3"/>
        <v/>
      </c>
      <c r="Y18" s="783">
        <f t="shared" si="12"/>
        <v>0.62</v>
      </c>
      <c r="Z18" s="784" t="e">
        <f t="shared" si="4"/>
        <v>#VALUE!</v>
      </c>
      <c r="AA18" s="784" t="e">
        <f t="shared" si="5"/>
        <v>#VALUE!</v>
      </c>
      <c r="AB18" s="785" t="e">
        <f t="shared" si="13"/>
        <v>#VALUE!</v>
      </c>
      <c r="AC18" s="765" t="e">
        <f t="shared" si="6"/>
        <v>#VALUE!</v>
      </c>
      <c r="AD18" s="726">
        <f t="shared" si="7"/>
        <v>0</v>
      </c>
      <c r="AE18" s="786">
        <f>IF(H18&gt;8,tab!D$168,tab!D$171)</f>
        <v>0.4</v>
      </c>
      <c r="AF18" s="566">
        <f t="shared" si="8"/>
        <v>0</v>
      </c>
      <c r="AG18" s="787">
        <f t="shared" si="9"/>
        <v>0</v>
      </c>
      <c r="AN18" s="566"/>
      <c r="AO18" s="566"/>
      <c r="AP18" s="77"/>
      <c r="AQ18" s="116"/>
    </row>
    <row r="19" spans="2:43" ht="13.15" hidden="1" customHeight="1" x14ac:dyDescent="0.2">
      <c r="B19" s="18"/>
      <c r="C19" s="31"/>
      <c r="D19" s="117"/>
      <c r="E19" s="117"/>
      <c r="F19" s="33"/>
      <c r="G19" s="118"/>
      <c r="H19" s="119"/>
      <c r="I19" s="119"/>
      <c r="J19" s="120"/>
      <c r="K19" s="121"/>
      <c r="L19" s="1259"/>
      <c r="M19" s="1259"/>
      <c r="N19" s="843" t="str">
        <f t="shared" si="0"/>
        <v/>
      </c>
      <c r="O19" s="843"/>
      <c r="P19" s="843" t="str">
        <f t="shared" si="10"/>
        <v/>
      </c>
      <c r="Q19" s="592" t="str">
        <f t="shared" si="1"/>
        <v/>
      </c>
      <c r="R19" s="814" t="str">
        <f t="shared" si="2"/>
        <v/>
      </c>
      <c r="S19" s="844">
        <f t="shared" si="11"/>
        <v>0</v>
      </c>
      <c r="T19" s="288"/>
      <c r="U19" s="1096"/>
      <c r="V19" s="803"/>
      <c r="W19" s="808"/>
      <c r="X19" s="782" t="str">
        <f t="shared" si="3"/>
        <v/>
      </c>
      <c r="Y19" s="783">
        <f t="shared" si="12"/>
        <v>0.62</v>
      </c>
      <c r="Z19" s="784" t="e">
        <f t="shared" si="4"/>
        <v>#VALUE!</v>
      </c>
      <c r="AA19" s="784" t="e">
        <f t="shared" si="5"/>
        <v>#VALUE!</v>
      </c>
      <c r="AB19" s="785" t="e">
        <f t="shared" si="13"/>
        <v>#VALUE!</v>
      </c>
      <c r="AC19" s="765" t="e">
        <f t="shared" si="6"/>
        <v>#VALUE!</v>
      </c>
      <c r="AD19" s="726">
        <f t="shared" si="7"/>
        <v>0</v>
      </c>
      <c r="AE19" s="786">
        <f>IF(H19&gt;8,tab!D$168,tab!D$171)</f>
        <v>0.4</v>
      </c>
      <c r="AF19" s="566">
        <f t="shared" si="8"/>
        <v>0</v>
      </c>
      <c r="AG19" s="787">
        <f t="shared" si="9"/>
        <v>0</v>
      </c>
      <c r="AN19" s="566"/>
      <c r="AO19" s="566"/>
      <c r="AP19" s="77"/>
      <c r="AQ19" s="116"/>
    </row>
    <row r="20" spans="2:43" ht="13.15" hidden="1" customHeight="1" x14ac:dyDescent="0.2">
      <c r="B20" s="18"/>
      <c r="C20" s="31"/>
      <c r="D20" s="117"/>
      <c r="E20" s="117"/>
      <c r="F20" s="33"/>
      <c r="G20" s="118"/>
      <c r="H20" s="119"/>
      <c r="I20" s="119"/>
      <c r="J20" s="120"/>
      <c r="K20" s="121"/>
      <c r="L20" s="1259"/>
      <c r="M20" s="1259"/>
      <c r="N20" s="843" t="str">
        <f t="shared" si="0"/>
        <v/>
      </c>
      <c r="O20" s="843"/>
      <c r="P20" s="843" t="str">
        <f t="shared" si="10"/>
        <v/>
      </c>
      <c r="Q20" s="592" t="str">
        <f t="shared" si="1"/>
        <v/>
      </c>
      <c r="R20" s="814" t="str">
        <f t="shared" si="2"/>
        <v/>
      </c>
      <c r="S20" s="844">
        <f t="shared" si="11"/>
        <v>0</v>
      </c>
      <c r="T20" s="288"/>
      <c r="U20" s="1096"/>
      <c r="V20" s="803"/>
      <c r="W20" s="808"/>
      <c r="X20" s="782" t="str">
        <f t="shared" si="3"/>
        <v/>
      </c>
      <c r="Y20" s="783">
        <f t="shared" si="12"/>
        <v>0.62</v>
      </c>
      <c r="Z20" s="784" t="e">
        <f t="shared" si="4"/>
        <v>#VALUE!</v>
      </c>
      <c r="AA20" s="784" t="e">
        <f t="shared" si="5"/>
        <v>#VALUE!</v>
      </c>
      <c r="AB20" s="785" t="e">
        <f t="shared" si="13"/>
        <v>#VALUE!</v>
      </c>
      <c r="AC20" s="765" t="e">
        <f t="shared" si="6"/>
        <v>#VALUE!</v>
      </c>
      <c r="AD20" s="726">
        <f t="shared" si="7"/>
        <v>0</v>
      </c>
      <c r="AE20" s="786">
        <f>IF(H20&gt;8,tab!D$168,tab!D$171)</f>
        <v>0.4</v>
      </c>
      <c r="AF20" s="566">
        <f t="shared" si="8"/>
        <v>0</v>
      </c>
      <c r="AG20" s="787">
        <f t="shared" si="9"/>
        <v>0</v>
      </c>
      <c r="AN20" s="566"/>
      <c r="AO20" s="566"/>
      <c r="AP20" s="77"/>
      <c r="AQ20" s="116"/>
    </row>
    <row r="21" spans="2:43" ht="13.15" hidden="1" customHeight="1" x14ac:dyDescent="0.2">
      <c r="B21" s="18"/>
      <c r="C21" s="31"/>
      <c r="D21" s="117"/>
      <c r="E21" s="117"/>
      <c r="F21" s="33"/>
      <c r="G21" s="118"/>
      <c r="H21" s="119"/>
      <c r="I21" s="119"/>
      <c r="J21" s="120"/>
      <c r="K21" s="121"/>
      <c r="L21" s="1259"/>
      <c r="M21" s="1259"/>
      <c r="N21" s="843" t="str">
        <f t="shared" si="0"/>
        <v/>
      </c>
      <c r="O21" s="843"/>
      <c r="P21" s="843" t="str">
        <f t="shared" si="10"/>
        <v/>
      </c>
      <c r="Q21" s="592" t="str">
        <f t="shared" si="1"/>
        <v/>
      </c>
      <c r="R21" s="814" t="str">
        <f t="shared" si="2"/>
        <v/>
      </c>
      <c r="S21" s="844">
        <f t="shared" si="11"/>
        <v>0</v>
      </c>
      <c r="T21" s="288"/>
      <c r="U21" s="1096"/>
      <c r="V21" s="803"/>
      <c r="W21" s="808"/>
      <c r="X21" s="782" t="str">
        <f t="shared" si="3"/>
        <v/>
      </c>
      <c r="Y21" s="783">
        <f t="shared" si="12"/>
        <v>0.62</v>
      </c>
      <c r="Z21" s="784" t="e">
        <f t="shared" si="4"/>
        <v>#VALUE!</v>
      </c>
      <c r="AA21" s="784" t="e">
        <f t="shared" si="5"/>
        <v>#VALUE!</v>
      </c>
      <c r="AB21" s="785" t="e">
        <f t="shared" si="13"/>
        <v>#VALUE!</v>
      </c>
      <c r="AC21" s="765" t="e">
        <f t="shared" si="6"/>
        <v>#VALUE!</v>
      </c>
      <c r="AD21" s="726">
        <f t="shared" si="7"/>
        <v>0</v>
      </c>
      <c r="AE21" s="786">
        <f>IF(H21&gt;8,tab!D$168,tab!D$171)</f>
        <v>0.4</v>
      </c>
      <c r="AF21" s="566">
        <f t="shared" si="8"/>
        <v>0</v>
      </c>
      <c r="AG21" s="787">
        <f t="shared" si="9"/>
        <v>0</v>
      </c>
      <c r="AN21" s="566"/>
      <c r="AO21" s="566"/>
      <c r="AP21" s="77"/>
      <c r="AQ21" s="116"/>
    </row>
    <row r="22" spans="2:43" ht="13.15" hidden="1" customHeight="1" x14ac:dyDescent="0.2">
      <c r="B22" s="18"/>
      <c r="C22" s="31"/>
      <c r="D22" s="117"/>
      <c r="E22" s="117"/>
      <c r="F22" s="33"/>
      <c r="G22" s="118"/>
      <c r="H22" s="119"/>
      <c r="I22" s="119"/>
      <c r="J22" s="120"/>
      <c r="K22" s="121"/>
      <c r="L22" s="1259"/>
      <c r="M22" s="1259"/>
      <c r="N22" s="843" t="str">
        <f t="shared" si="0"/>
        <v/>
      </c>
      <c r="O22" s="843"/>
      <c r="P22" s="843" t="str">
        <f t="shared" si="10"/>
        <v/>
      </c>
      <c r="Q22" s="592" t="str">
        <f t="shared" si="1"/>
        <v/>
      </c>
      <c r="R22" s="814" t="str">
        <f t="shared" si="2"/>
        <v/>
      </c>
      <c r="S22" s="844">
        <f t="shared" si="11"/>
        <v>0</v>
      </c>
      <c r="T22" s="288"/>
      <c r="U22" s="1096"/>
      <c r="V22" s="803"/>
      <c r="W22" s="808"/>
      <c r="X22" s="782" t="str">
        <f t="shared" si="3"/>
        <v/>
      </c>
      <c r="Y22" s="783">
        <f t="shared" si="12"/>
        <v>0.62</v>
      </c>
      <c r="Z22" s="784" t="e">
        <f t="shared" si="4"/>
        <v>#VALUE!</v>
      </c>
      <c r="AA22" s="784" t="e">
        <f t="shared" si="5"/>
        <v>#VALUE!</v>
      </c>
      <c r="AB22" s="785" t="e">
        <f t="shared" si="13"/>
        <v>#VALUE!</v>
      </c>
      <c r="AC22" s="765" t="e">
        <f t="shared" si="6"/>
        <v>#VALUE!</v>
      </c>
      <c r="AD22" s="726">
        <f t="shared" si="7"/>
        <v>0</v>
      </c>
      <c r="AE22" s="786">
        <f>IF(H22&gt;8,tab!D$168,tab!D$171)</f>
        <v>0.4</v>
      </c>
      <c r="AF22" s="566">
        <f t="shared" si="8"/>
        <v>0</v>
      </c>
      <c r="AG22" s="787">
        <f t="shared" si="9"/>
        <v>0</v>
      </c>
      <c r="AN22" s="566"/>
      <c r="AO22" s="566"/>
      <c r="AP22" s="77"/>
      <c r="AQ22" s="116"/>
    </row>
    <row r="23" spans="2:43" ht="13.15" hidden="1" customHeight="1" x14ac:dyDescent="0.2">
      <c r="B23" s="18"/>
      <c r="C23" s="31"/>
      <c r="D23" s="117"/>
      <c r="E23" s="117"/>
      <c r="F23" s="33"/>
      <c r="G23" s="118"/>
      <c r="H23" s="119"/>
      <c r="I23" s="119"/>
      <c r="J23" s="120"/>
      <c r="K23" s="121"/>
      <c r="L23" s="1259"/>
      <c r="M23" s="1259"/>
      <c r="N23" s="843" t="str">
        <f t="shared" si="0"/>
        <v/>
      </c>
      <c r="O23" s="843"/>
      <c r="P23" s="843" t="str">
        <f t="shared" si="10"/>
        <v/>
      </c>
      <c r="Q23" s="592" t="str">
        <f t="shared" si="1"/>
        <v/>
      </c>
      <c r="R23" s="814" t="str">
        <f t="shared" si="2"/>
        <v/>
      </c>
      <c r="S23" s="844">
        <f t="shared" si="11"/>
        <v>0</v>
      </c>
      <c r="T23" s="288"/>
      <c r="U23" s="1096"/>
      <c r="V23" s="803"/>
      <c r="W23" s="808"/>
      <c r="X23" s="782" t="str">
        <f t="shared" si="3"/>
        <v/>
      </c>
      <c r="Y23" s="783">
        <f t="shared" si="12"/>
        <v>0.62</v>
      </c>
      <c r="Z23" s="784" t="e">
        <f t="shared" si="4"/>
        <v>#VALUE!</v>
      </c>
      <c r="AA23" s="784" t="e">
        <f t="shared" si="5"/>
        <v>#VALUE!</v>
      </c>
      <c r="AB23" s="785" t="e">
        <f t="shared" si="13"/>
        <v>#VALUE!</v>
      </c>
      <c r="AC23" s="765" t="e">
        <f t="shared" si="6"/>
        <v>#VALUE!</v>
      </c>
      <c r="AD23" s="726">
        <f t="shared" si="7"/>
        <v>0</v>
      </c>
      <c r="AE23" s="786">
        <f>IF(H23&gt;8,tab!D$168,tab!D$171)</f>
        <v>0.4</v>
      </c>
      <c r="AF23" s="566">
        <f t="shared" si="8"/>
        <v>0</v>
      </c>
      <c r="AG23" s="787">
        <f t="shared" si="9"/>
        <v>0</v>
      </c>
      <c r="AN23" s="566"/>
      <c r="AO23" s="566"/>
      <c r="AP23" s="77"/>
      <c r="AQ23" s="116"/>
    </row>
    <row r="24" spans="2:43" ht="13.15" hidden="1" customHeight="1" x14ac:dyDescent="0.2">
      <c r="B24" s="18"/>
      <c r="C24" s="31"/>
      <c r="D24" s="117"/>
      <c r="E24" s="117"/>
      <c r="F24" s="33"/>
      <c r="G24" s="118"/>
      <c r="H24" s="119"/>
      <c r="I24" s="119"/>
      <c r="J24" s="120"/>
      <c r="K24" s="121"/>
      <c r="L24" s="1259"/>
      <c r="M24" s="1259"/>
      <c r="N24" s="843" t="str">
        <f t="shared" si="0"/>
        <v/>
      </c>
      <c r="O24" s="843"/>
      <c r="P24" s="843" t="str">
        <f t="shared" si="10"/>
        <v/>
      </c>
      <c r="Q24" s="592" t="str">
        <f t="shared" si="1"/>
        <v/>
      </c>
      <c r="R24" s="814" t="str">
        <f t="shared" si="2"/>
        <v/>
      </c>
      <c r="S24" s="844">
        <f t="shared" si="11"/>
        <v>0</v>
      </c>
      <c r="T24" s="288"/>
      <c r="U24" s="1096"/>
      <c r="V24" s="803"/>
      <c r="W24" s="808"/>
      <c r="X24" s="782" t="str">
        <f t="shared" si="3"/>
        <v/>
      </c>
      <c r="Y24" s="783">
        <f t="shared" si="12"/>
        <v>0.62</v>
      </c>
      <c r="Z24" s="784" t="e">
        <f t="shared" si="4"/>
        <v>#VALUE!</v>
      </c>
      <c r="AA24" s="784" t="e">
        <f t="shared" si="5"/>
        <v>#VALUE!</v>
      </c>
      <c r="AB24" s="785" t="e">
        <f t="shared" si="13"/>
        <v>#VALUE!</v>
      </c>
      <c r="AC24" s="765" t="e">
        <f t="shared" si="6"/>
        <v>#VALUE!</v>
      </c>
      <c r="AD24" s="726">
        <f t="shared" si="7"/>
        <v>0</v>
      </c>
      <c r="AE24" s="786">
        <f>IF(H24&gt;8,tab!D$168,tab!D$171)</f>
        <v>0.4</v>
      </c>
      <c r="AF24" s="566">
        <f t="shared" si="8"/>
        <v>0</v>
      </c>
      <c r="AG24" s="787">
        <f t="shared" si="9"/>
        <v>0</v>
      </c>
      <c r="AN24" s="566"/>
      <c r="AO24" s="566"/>
      <c r="AP24" s="77"/>
      <c r="AQ24" s="116"/>
    </row>
    <row r="25" spans="2:43" ht="13.15" hidden="1" customHeight="1" x14ac:dyDescent="0.2">
      <c r="B25" s="18"/>
      <c r="C25" s="31"/>
      <c r="D25" s="117"/>
      <c r="E25" s="117"/>
      <c r="F25" s="33"/>
      <c r="G25" s="118"/>
      <c r="H25" s="119"/>
      <c r="I25" s="119"/>
      <c r="J25" s="120"/>
      <c r="K25" s="121"/>
      <c r="L25" s="1259"/>
      <c r="M25" s="1259"/>
      <c r="N25" s="843" t="str">
        <f t="shared" si="0"/>
        <v/>
      </c>
      <c r="O25" s="843"/>
      <c r="P25" s="843" t="str">
        <f t="shared" si="10"/>
        <v/>
      </c>
      <c r="Q25" s="592" t="str">
        <f t="shared" si="1"/>
        <v/>
      </c>
      <c r="R25" s="814" t="str">
        <f t="shared" si="2"/>
        <v/>
      </c>
      <c r="S25" s="844">
        <f t="shared" si="11"/>
        <v>0</v>
      </c>
      <c r="T25" s="288"/>
      <c r="U25" s="1096"/>
      <c r="V25" s="803"/>
      <c r="W25" s="808"/>
      <c r="X25" s="782" t="str">
        <f t="shared" si="3"/>
        <v/>
      </c>
      <c r="Y25" s="783">
        <f t="shared" si="12"/>
        <v>0.62</v>
      </c>
      <c r="Z25" s="784" t="e">
        <f t="shared" si="4"/>
        <v>#VALUE!</v>
      </c>
      <c r="AA25" s="784" t="e">
        <f t="shared" si="5"/>
        <v>#VALUE!</v>
      </c>
      <c r="AB25" s="785" t="e">
        <f t="shared" si="13"/>
        <v>#VALUE!</v>
      </c>
      <c r="AC25" s="765" t="e">
        <f t="shared" si="6"/>
        <v>#VALUE!</v>
      </c>
      <c r="AD25" s="726">
        <f t="shared" si="7"/>
        <v>0</v>
      </c>
      <c r="AE25" s="786">
        <f>IF(H25&gt;8,tab!D$168,tab!D$171)</f>
        <v>0.4</v>
      </c>
      <c r="AF25" s="566">
        <f t="shared" si="8"/>
        <v>0</v>
      </c>
      <c r="AG25" s="787">
        <f t="shared" si="9"/>
        <v>0</v>
      </c>
      <c r="AN25" s="566"/>
      <c r="AO25" s="566"/>
      <c r="AP25" s="77"/>
      <c r="AQ25" s="116"/>
    </row>
    <row r="26" spans="2:43" ht="13.15" hidden="1" customHeight="1" x14ac:dyDescent="0.2">
      <c r="B26" s="18"/>
      <c r="C26" s="31"/>
      <c r="D26" s="117"/>
      <c r="E26" s="117"/>
      <c r="F26" s="33"/>
      <c r="G26" s="118"/>
      <c r="H26" s="119"/>
      <c r="I26" s="119"/>
      <c r="J26" s="120"/>
      <c r="K26" s="121"/>
      <c r="L26" s="1259"/>
      <c r="M26" s="1259"/>
      <c r="N26" s="843" t="str">
        <f t="shared" si="0"/>
        <v/>
      </c>
      <c r="O26" s="843"/>
      <c r="P26" s="843" t="str">
        <f t="shared" si="10"/>
        <v/>
      </c>
      <c r="Q26" s="592" t="str">
        <f t="shared" si="1"/>
        <v/>
      </c>
      <c r="R26" s="814" t="str">
        <f t="shared" si="2"/>
        <v/>
      </c>
      <c r="S26" s="844">
        <f t="shared" si="11"/>
        <v>0</v>
      </c>
      <c r="T26" s="288"/>
      <c r="U26" s="1096"/>
      <c r="V26" s="803"/>
      <c r="W26" s="808"/>
      <c r="X26" s="782" t="str">
        <f t="shared" si="3"/>
        <v/>
      </c>
      <c r="Y26" s="783">
        <f t="shared" si="12"/>
        <v>0.62</v>
      </c>
      <c r="Z26" s="784" t="e">
        <f t="shared" si="4"/>
        <v>#VALUE!</v>
      </c>
      <c r="AA26" s="784" t="e">
        <f t="shared" si="5"/>
        <v>#VALUE!</v>
      </c>
      <c r="AB26" s="785" t="e">
        <f t="shared" si="13"/>
        <v>#VALUE!</v>
      </c>
      <c r="AC26" s="765" t="e">
        <f t="shared" si="6"/>
        <v>#VALUE!</v>
      </c>
      <c r="AD26" s="726">
        <f t="shared" si="7"/>
        <v>0</v>
      </c>
      <c r="AE26" s="786">
        <f>IF(H26&gt;8,tab!D$168,tab!D$171)</f>
        <v>0.4</v>
      </c>
      <c r="AF26" s="566">
        <f t="shared" si="8"/>
        <v>0</v>
      </c>
      <c r="AG26" s="787">
        <f t="shared" si="9"/>
        <v>0</v>
      </c>
      <c r="AN26" s="566"/>
      <c r="AO26" s="566"/>
      <c r="AP26" s="77"/>
      <c r="AQ26" s="116"/>
    </row>
    <row r="27" spans="2:43" ht="13.15" hidden="1" customHeight="1" x14ac:dyDescent="0.2">
      <c r="B27" s="18"/>
      <c r="C27" s="31"/>
      <c r="D27" s="117"/>
      <c r="E27" s="117"/>
      <c r="F27" s="33"/>
      <c r="G27" s="118"/>
      <c r="H27" s="119"/>
      <c r="I27" s="119"/>
      <c r="J27" s="120"/>
      <c r="K27" s="121"/>
      <c r="L27" s="1259"/>
      <c r="M27" s="1259"/>
      <c r="N27" s="843" t="str">
        <f t="shared" si="0"/>
        <v/>
      </c>
      <c r="O27" s="843"/>
      <c r="P27" s="843" t="str">
        <f t="shared" si="10"/>
        <v/>
      </c>
      <c r="Q27" s="592" t="str">
        <f t="shared" si="1"/>
        <v/>
      </c>
      <c r="R27" s="814" t="str">
        <f t="shared" si="2"/>
        <v/>
      </c>
      <c r="S27" s="844">
        <f t="shared" si="11"/>
        <v>0</v>
      </c>
      <c r="T27" s="288"/>
      <c r="U27" s="1096"/>
      <c r="V27" s="803"/>
      <c r="W27" s="808"/>
      <c r="X27" s="782" t="str">
        <f t="shared" si="3"/>
        <v/>
      </c>
      <c r="Y27" s="783">
        <f t="shared" si="12"/>
        <v>0.62</v>
      </c>
      <c r="Z27" s="784" t="e">
        <f t="shared" si="4"/>
        <v>#VALUE!</v>
      </c>
      <c r="AA27" s="784" t="e">
        <f t="shared" si="5"/>
        <v>#VALUE!</v>
      </c>
      <c r="AB27" s="785" t="e">
        <f t="shared" si="13"/>
        <v>#VALUE!</v>
      </c>
      <c r="AC27" s="765" t="e">
        <f t="shared" si="6"/>
        <v>#VALUE!</v>
      </c>
      <c r="AD27" s="726">
        <f t="shared" si="7"/>
        <v>0</v>
      </c>
      <c r="AE27" s="786">
        <f>IF(H27&gt;8,tab!D$168,tab!D$171)</f>
        <v>0.4</v>
      </c>
      <c r="AF27" s="566">
        <f t="shared" si="8"/>
        <v>0</v>
      </c>
      <c r="AG27" s="787">
        <f t="shared" si="9"/>
        <v>0</v>
      </c>
      <c r="AN27" s="566"/>
      <c r="AO27" s="566"/>
      <c r="AP27" s="77"/>
      <c r="AQ27" s="116"/>
    </row>
    <row r="28" spans="2:43" ht="13.15" hidden="1" customHeight="1" x14ac:dyDescent="0.2">
      <c r="B28" s="18"/>
      <c r="C28" s="31"/>
      <c r="D28" s="117"/>
      <c r="E28" s="117"/>
      <c r="F28" s="33"/>
      <c r="G28" s="118"/>
      <c r="H28" s="119"/>
      <c r="I28" s="119"/>
      <c r="J28" s="120"/>
      <c r="K28" s="121"/>
      <c r="L28" s="1259"/>
      <c r="M28" s="1259"/>
      <c r="N28" s="843" t="str">
        <f t="shared" si="0"/>
        <v/>
      </c>
      <c r="O28" s="843"/>
      <c r="P28" s="843" t="str">
        <f t="shared" si="10"/>
        <v/>
      </c>
      <c r="Q28" s="592" t="str">
        <f t="shared" si="1"/>
        <v/>
      </c>
      <c r="R28" s="814" t="str">
        <f t="shared" si="2"/>
        <v/>
      </c>
      <c r="S28" s="844">
        <f t="shared" si="11"/>
        <v>0</v>
      </c>
      <c r="T28" s="288"/>
      <c r="U28" s="1096"/>
      <c r="V28" s="803"/>
      <c r="W28" s="808"/>
      <c r="X28" s="782" t="str">
        <f t="shared" si="3"/>
        <v/>
      </c>
      <c r="Y28" s="783">
        <f t="shared" si="12"/>
        <v>0.62</v>
      </c>
      <c r="Z28" s="784" t="e">
        <f t="shared" si="4"/>
        <v>#VALUE!</v>
      </c>
      <c r="AA28" s="784" t="e">
        <f t="shared" si="5"/>
        <v>#VALUE!</v>
      </c>
      <c r="AB28" s="785" t="e">
        <f t="shared" si="13"/>
        <v>#VALUE!</v>
      </c>
      <c r="AC28" s="765" t="e">
        <f t="shared" si="6"/>
        <v>#VALUE!</v>
      </c>
      <c r="AD28" s="726">
        <f t="shared" si="7"/>
        <v>0</v>
      </c>
      <c r="AE28" s="786">
        <f>IF(H28&gt;8,tab!D$168,tab!D$171)</f>
        <v>0.4</v>
      </c>
      <c r="AF28" s="566">
        <f t="shared" si="8"/>
        <v>0</v>
      </c>
      <c r="AG28" s="787">
        <f t="shared" si="9"/>
        <v>0</v>
      </c>
      <c r="AN28" s="566"/>
      <c r="AO28" s="566"/>
      <c r="AP28" s="77"/>
      <c r="AQ28" s="116"/>
    </row>
    <row r="29" spans="2:43" ht="13.15" hidden="1" customHeight="1" x14ac:dyDescent="0.2">
      <c r="B29" s="18"/>
      <c r="C29" s="31"/>
      <c r="D29" s="117"/>
      <c r="E29" s="117"/>
      <c r="F29" s="33"/>
      <c r="G29" s="118"/>
      <c r="H29" s="119"/>
      <c r="I29" s="119"/>
      <c r="J29" s="120"/>
      <c r="K29" s="121"/>
      <c r="L29" s="1259"/>
      <c r="M29" s="1259"/>
      <c r="N29" s="843" t="str">
        <f t="shared" si="0"/>
        <v/>
      </c>
      <c r="O29" s="843"/>
      <c r="P29" s="843" t="str">
        <f t="shared" si="10"/>
        <v/>
      </c>
      <c r="Q29" s="592" t="str">
        <f t="shared" si="1"/>
        <v/>
      </c>
      <c r="R29" s="814" t="str">
        <f t="shared" si="2"/>
        <v/>
      </c>
      <c r="S29" s="844">
        <f t="shared" si="11"/>
        <v>0</v>
      </c>
      <c r="T29" s="288"/>
      <c r="U29" s="1096"/>
      <c r="V29" s="803"/>
      <c r="W29" s="808"/>
      <c r="X29" s="782" t="str">
        <f t="shared" si="3"/>
        <v/>
      </c>
      <c r="Y29" s="783">
        <f t="shared" si="12"/>
        <v>0.62</v>
      </c>
      <c r="Z29" s="784" t="e">
        <f t="shared" si="4"/>
        <v>#VALUE!</v>
      </c>
      <c r="AA29" s="784" t="e">
        <f t="shared" si="5"/>
        <v>#VALUE!</v>
      </c>
      <c r="AB29" s="785" t="e">
        <f t="shared" si="13"/>
        <v>#VALUE!</v>
      </c>
      <c r="AC29" s="765" t="e">
        <f t="shared" si="6"/>
        <v>#VALUE!</v>
      </c>
      <c r="AD29" s="726">
        <f t="shared" si="7"/>
        <v>0</v>
      </c>
      <c r="AE29" s="786">
        <f>IF(H29&gt;8,tab!D$168,tab!D$171)</f>
        <v>0.4</v>
      </c>
      <c r="AF29" s="566">
        <f t="shared" si="8"/>
        <v>0</v>
      </c>
      <c r="AG29" s="787">
        <f t="shared" si="9"/>
        <v>0</v>
      </c>
      <c r="AN29" s="566"/>
      <c r="AO29" s="566"/>
      <c r="AP29" s="116"/>
      <c r="AQ29" s="77"/>
    </row>
    <row r="30" spans="2:43" ht="13.15" hidden="1" customHeight="1" x14ac:dyDescent="0.2">
      <c r="B30" s="18"/>
      <c r="C30" s="31"/>
      <c r="D30" s="117"/>
      <c r="E30" s="117"/>
      <c r="F30" s="33"/>
      <c r="G30" s="118"/>
      <c r="H30" s="119"/>
      <c r="I30" s="119"/>
      <c r="J30" s="120"/>
      <c r="K30" s="121"/>
      <c r="L30" s="1259"/>
      <c r="M30" s="1259"/>
      <c r="N30" s="843" t="str">
        <f t="shared" si="0"/>
        <v/>
      </c>
      <c r="O30" s="843"/>
      <c r="P30" s="843" t="str">
        <f t="shared" si="10"/>
        <v/>
      </c>
      <c r="Q30" s="592" t="str">
        <f t="shared" si="1"/>
        <v/>
      </c>
      <c r="R30" s="814" t="str">
        <f t="shared" si="2"/>
        <v/>
      </c>
      <c r="S30" s="844">
        <f t="shared" si="11"/>
        <v>0</v>
      </c>
      <c r="T30" s="288"/>
      <c r="U30" s="1096"/>
      <c r="V30" s="803"/>
      <c r="W30" s="808"/>
      <c r="X30" s="782" t="str">
        <f t="shared" si="3"/>
        <v/>
      </c>
      <c r="Y30" s="783">
        <f t="shared" si="12"/>
        <v>0.62</v>
      </c>
      <c r="Z30" s="784" t="e">
        <f t="shared" si="4"/>
        <v>#VALUE!</v>
      </c>
      <c r="AA30" s="784" t="e">
        <f t="shared" si="5"/>
        <v>#VALUE!</v>
      </c>
      <c r="AB30" s="785" t="e">
        <f t="shared" si="13"/>
        <v>#VALUE!</v>
      </c>
      <c r="AC30" s="765" t="e">
        <f t="shared" si="6"/>
        <v>#VALUE!</v>
      </c>
      <c r="AD30" s="726">
        <f t="shared" si="7"/>
        <v>0</v>
      </c>
      <c r="AE30" s="786">
        <f>IF(H30&gt;8,tab!D$168,tab!D$171)</f>
        <v>0.4</v>
      </c>
      <c r="AF30" s="566">
        <f t="shared" si="8"/>
        <v>0</v>
      </c>
      <c r="AG30" s="787">
        <f t="shared" si="9"/>
        <v>0</v>
      </c>
      <c r="AN30" s="566"/>
      <c r="AO30" s="566"/>
      <c r="AP30" s="116"/>
      <c r="AQ30" s="77"/>
    </row>
    <row r="31" spans="2:43" ht="13.15" hidden="1" customHeight="1" x14ac:dyDescent="0.2">
      <c r="B31" s="18"/>
      <c r="C31" s="31"/>
      <c r="D31" s="28"/>
      <c r="E31" s="28"/>
      <c r="F31" s="125"/>
      <c r="G31" s="126"/>
      <c r="H31" s="32"/>
      <c r="I31" s="32"/>
      <c r="J31" s="815">
        <f>SUM(J16:J30)</f>
        <v>1</v>
      </c>
      <c r="K31" s="125"/>
      <c r="L31" s="845">
        <f t="shared" ref="L31:X31" si="14">SUM(L16:L30)</f>
        <v>0</v>
      </c>
      <c r="M31" s="845">
        <f t="shared" si="14"/>
        <v>0</v>
      </c>
      <c r="N31" s="845">
        <f t="shared" si="14"/>
        <v>40</v>
      </c>
      <c r="O31" s="845">
        <f t="shared" si="14"/>
        <v>0</v>
      </c>
      <c r="P31" s="845">
        <f t="shared" si="14"/>
        <v>40</v>
      </c>
      <c r="Q31" s="593">
        <f t="shared" si="14"/>
        <v>75315.997106690789</v>
      </c>
      <c r="R31" s="846">
        <f t="shared" si="14"/>
        <v>1860.8028933092223</v>
      </c>
      <c r="S31" s="847">
        <f t="shared" si="14"/>
        <v>77176.800000000017</v>
      </c>
      <c r="T31" s="629"/>
      <c r="U31" s="1097"/>
      <c r="V31" s="804"/>
      <c r="W31" s="809"/>
      <c r="X31" s="788">
        <f t="shared" si="14"/>
        <v>3970</v>
      </c>
      <c r="Y31" s="789"/>
      <c r="Z31" s="790"/>
      <c r="AA31" s="790"/>
      <c r="AB31" s="687"/>
      <c r="AC31" s="765"/>
      <c r="AD31" s="756"/>
      <c r="AE31" s="566"/>
      <c r="AF31" s="566"/>
      <c r="AG31" s="817">
        <f>SUM(AG16:AG30)</f>
        <v>0</v>
      </c>
      <c r="AN31" s="566"/>
      <c r="AO31" s="566"/>
      <c r="AP31" s="77"/>
      <c r="AQ31" s="116"/>
    </row>
    <row r="32" spans="2:43" ht="13.15" hidden="1" customHeight="1" x14ac:dyDescent="0.2">
      <c r="B32" s="18"/>
      <c r="C32" s="36"/>
      <c r="D32" s="127"/>
      <c r="E32" s="127"/>
      <c r="F32" s="127"/>
      <c r="G32" s="128"/>
      <c r="H32" s="129"/>
      <c r="I32" s="130"/>
      <c r="J32" s="131"/>
      <c r="K32" s="127"/>
      <c r="L32" s="130"/>
      <c r="M32" s="133"/>
      <c r="N32" s="133"/>
      <c r="O32" s="133"/>
      <c r="P32" s="133"/>
      <c r="Q32" s="825"/>
      <c r="R32" s="256"/>
      <c r="S32" s="133"/>
      <c r="T32" s="135"/>
      <c r="U32" s="1097"/>
      <c r="V32" s="805"/>
      <c r="W32" s="811"/>
      <c r="X32" s="791"/>
      <c r="Y32" s="792"/>
      <c r="Z32" s="790"/>
      <c r="AA32" s="790"/>
      <c r="AB32" s="687"/>
      <c r="AC32" s="765"/>
      <c r="AD32" s="756"/>
      <c r="AE32" s="566"/>
      <c r="AF32" s="566"/>
      <c r="AN32" s="566"/>
      <c r="AO32" s="566"/>
      <c r="AP32" s="77"/>
      <c r="AQ32" s="116"/>
    </row>
    <row r="33" spans="2:43" ht="13.15" hidden="1" customHeight="1" x14ac:dyDescent="0.2">
      <c r="B33" s="18"/>
      <c r="C33" s="20"/>
      <c r="D33" s="60"/>
      <c r="E33" s="60"/>
      <c r="F33" s="60"/>
      <c r="G33" s="86"/>
      <c r="H33" s="21"/>
      <c r="I33" s="89"/>
      <c r="J33" s="88"/>
      <c r="K33" s="60"/>
      <c r="L33" s="89"/>
      <c r="M33" s="137"/>
      <c r="N33" s="137"/>
      <c r="O33" s="137"/>
      <c r="P33" s="137"/>
      <c r="Q33" s="826"/>
      <c r="R33" s="258"/>
      <c r="S33" s="137"/>
      <c r="T33" s="136"/>
      <c r="U33" s="1098"/>
      <c r="V33" s="806"/>
      <c r="W33" s="812"/>
      <c r="X33" s="793"/>
      <c r="Y33" s="685"/>
      <c r="Z33" s="790"/>
      <c r="AA33" s="790"/>
      <c r="AB33" s="687"/>
      <c r="AC33" s="765"/>
      <c r="AD33" s="756"/>
      <c r="AE33" s="566"/>
      <c r="AF33" s="566"/>
      <c r="AN33" s="566"/>
      <c r="AO33" s="566"/>
      <c r="AP33" s="77"/>
      <c r="AQ33" s="116"/>
    </row>
    <row r="34" spans="2:43" ht="13.15" hidden="1" customHeight="1" x14ac:dyDescent="0.2">
      <c r="B34" s="18"/>
      <c r="C34" s="20"/>
      <c r="D34" s="60"/>
      <c r="E34" s="60"/>
      <c r="F34" s="60"/>
      <c r="G34" s="86"/>
      <c r="H34" s="21"/>
      <c r="I34" s="89"/>
      <c r="J34" s="88"/>
      <c r="K34" s="60"/>
      <c r="L34" s="89"/>
      <c r="M34" s="137"/>
      <c r="N34" s="137"/>
      <c r="O34" s="137"/>
      <c r="P34" s="137"/>
      <c r="Q34" s="826"/>
      <c r="R34" s="258"/>
      <c r="S34" s="137"/>
      <c r="T34" s="136"/>
      <c r="U34" s="1098"/>
      <c r="V34" s="806"/>
      <c r="W34" s="812"/>
      <c r="X34" s="793"/>
      <c r="Y34" s="685"/>
      <c r="Z34" s="790"/>
      <c r="AA34" s="790"/>
      <c r="AB34" s="687"/>
      <c r="AC34" s="765"/>
      <c r="AD34" s="756"/>
      <c r="AE34" s="566"/>
      <c r="AF34" s="566"/>
      <c r="AN34" s="566"/>
      <c r="AO34" s="566"/>
      <c r="AP34" s="77"/>
      <c r="AQ34" s="116"/>
    </row>
    <row r="35" spans="2:43" ht="13.15" customHeight="1" x14ac:dyDescent="0.2">
      <c r="B35" s="18"/>
      <c r="C35" s="20" t="s">
        <v>48</v>
      </c>
      <c r="D35" s="60"/>
      <c r="E35" s="95" t="str">
        <f>tab!D2</f>
        <v>2018/19</v>
      </c>
      <c r="F35" s="60"/>
      <c r="G35" s="86"/>
      <c r="H35" s="21"/>
      <c r="I35" s="89"/>
      <c r="J35" s="88"/>
      <c r="K35" s="60"/>
      <c r="L35" s="89"/>
      <c r="M35" s="137"/>
      <c r="N35" s="137"/>
      <c r="O35" s="137"/>
      <c r="P35" s="137"/>
      <c r="Q35" s="826"/>
      <c r="R35" s="258"/>
      <c r="S35" s="137"/>
      <c r="T35" s="136"/>
      <c r="U35" s="1098"/>
      <c r="V35" s="806"/>
      <c r="W35" s="812"/>
      <c r="X35" s="793"/>
      <c r="Y35" s="685"/>
      <c r="Z35" s="790"/>
      <c r="AA35" s="790"/>
      <c r="AB35" s="687"/>
      <c r="AC35" s="765"/>
      <c r="AD35" s="756"/>
      <c r="AE35" s="566"/>
      <c r="AF35" s="566"/>
      <c r="AN35" s="566"/>
      <c r="AO35" s="566"/>
      <c r="AP35" s="77"/>
      <c r="AQ35" s="116"/>
    </row>
    <row r="36" spans="2:43" ht="13.15" customHeight="1" x14ac:dyDescent="0.2">
      <c r="B36" s="18"/>
      <c r="C36" s="60" t="s">
        <v>133</v>
      </c>
      <c r="D36" s="60"/>
      <c r="E36" s="95">
        <f>tab!E3</f>
        <v>43374</v>
      </c>
      <c r="F36" s="60"/>
      <c r="G36" s="86"/>
      <c r="H36" s="21"/>
      <c r="I36" s="89"/>
      <c r="J36" s="88"/>
      <c r="K36" s="60"/>
      <c r="L36" s="89"/>
      <c r="M36" s="137"/>
      <c r="N36" s="137"/>
      <c r="O36" s="137"/>
      <c r="P36" s="137"/>
      <c r="Q36" s="826"/>
      <c r="R36" s="258"/>
      <c r="S36" s="137"/>
      <c r="T36" s="136"/>
      <c r="U36" s="1098"/>
      <c r="V36" s="806"/>
      <c r="W36" s="812"/>
      <c r="X36" s="793"/>
      <c r="Y36" s="685"/>
      <c r="Z36" s="790"/>
      <c r="AA36" s="790"/>
      <c r="AB36" s="687"/>
      <c r="AC36" s="765"/>
      <c r="AD36" s="756"/>
      <c r="AE36" s="566"/>
      <c r="AF36" s="566"/>
      <c r="AN36" s="566"/>
      <c r="AO36" s="566"/>
      <c r="AP36" s="77"/>
      <c r="AQ36" s="116"/>
    </row>
    <row r="37" spans="2:43" ht="13.15" customHeight="1" x14ac:dyDescent="0.2">
      <c r="B37" s="18"/>
      <c r="C37" s="20"/>
      <c r="D37" s="60"/>
      <c r="E37" s="60"/>
      <c r="F37" s="60"/>
      <c r="G37" s="86"/>
      <c r="H37" s="21"/>
      <c r="I37" s="89"/>
      <c r="J37" s="88"/>
      <c r="K37" s="60"/>
      <c r="L37" s="89"/>
      <c r="M37" s="137"/>
      <c r="N37" s="137"/>
      <c r="O37" s="137"/>
      <c r="P37" s="137"/>
      <c r="Q37" s="826"/>
      <c r="R37" s="258"/>
      <c r="S37" s="137"/>
      <c r="T37" s="136"/>
      <c r="U37" s="1098"/>
      <c r="V37" s="806"/>
      <c r="W37" s="812"/>
      <c r="X37" s="793"/>
      <c r="Y37" s="685"/>
      <c r="Z37" s="790"/>
      <c r="AA37" s="790"/>
      <c r="AB37" s="687"/>
      <c r="AC37" s="765"/>
      <c r="AD37" s="756"/>
      <c r="AE37" s="566"/>
      <c r="AF37" s="566"/>
      <c r="AN37" s="566"/>
      <c r="AO37" s="566"/>
      <c r="AP37" s="77"/>
      <c r="AQ37" s="116"/>
    </row>
    <row r="38" spans="2:43" ht="13.15" customHeight="1" x14ac:dyDescent="0.2">
      <c r="B38" s="18"/>
      <c r="C38" s="23"/>
      <c r="D38" s="100"/>
      <c r="E38" s="101"/>
      <c r="F38" s="25"/>
      <c r="G38" s="102"/>
      <c r="H38" s="103"/>
      <c r="I38" s="103"/>
      <c r="J38" s="104"/>
      <c r="K38" s="24"/>
      <c r="L38" s="103"/>
      <c r="M38" s="25"/>
      <c r="N38" s="25"/>
      <c r="O38" s="25"/>
      <c r="P38" s="25"/>
      <c r="Q38" s="354"/>
      <c r="R38" s="283"/>
      <c r="S38" s="848"/>
      <c r="T38" s="107"/>
      <c r="U38" s="1099"/>
      <c r="V38" s="761"/>
      <c r="W38" s="712"/>
      <c r="X38" s="713"/>
      <c r="Y38" s="714"/>
      <c r="AE38" s="685"/>
      <c r="AF38" s="686"/>
      <c r="AG38" s="685"/>
      <c r="AH38" s="685"/>
      <c r="AI38" s="685"/>
      <c r="AJ38" s="685"/>
      <c r="AK38" s="687"/>
      <c r="AL38" s="688"/>
      <c r="AM38" s="689"/>
      <c r="AN38" s="690"/>
      <c r="AO38" s="687"/>
    </row>
    <row r="39" spans="2:43" s="8" customFormat="1" ht="13.15" customHeight="1" x14ac:dyDescent="0.2">
      <c r="B39" s="627"/>
      <c r="C39" s="287"/>
      <c r="D39" s="1434" t="s">
        <v>134</v>
      </c>
      <c r="E39" s="1435"/>
      <c r="F39" s="1435"/>
      <c r="G39" s="1435"/>
      <c r="H39" s="1436"/>
      <c r="I39" s="1436"/>
      <c r="J39" s="1436"/>
      <c r="K39" s="716"/>
      <c r="L39" s="717" t="s">
        <v>455</v>
      </c>
      <c r="M39" s="718"/>
      <c r="N39" s="718"/>
      <c r="O39" s="718"/>
      <c r="P39" s="718"/>
      <c r="Q39" s="842" t="s">
        <v>465</v>
      </c>
      <c r="R39" s="718"/>
      <c r="S39" s="718"/>
      <c r="T39" s="628"/>
      <c r="U39" s="1100"/>
      <c r="V39" s="764"/>
      <c r="W39" s="722"/>
      <c r="X39" s="723"/>
      <c r="Y39" s="724"/>
      <c r="Z39" s="725"/>
      <c r="AA39" s="725"/>
      <c r="AB39" s="687"/>
      <c r="AC39" s="765"/>
      <c r="AD39" s="687"/>
      <c r="AE39" s="727"/>
      <c r="AF39" s="727"/>
      <c r="AG39" s="727"/>
      <c r="AH39" s="727"/>
      <c r="AI39" s="727"/>
      <c r="AJ39" s="727"/>
      <c r="AK39" s="727"/>
      <c r="AL39" s="727"/>
      <c r="AM39" s="727"/>
      <c r="AN39" s="727"/>
      <c r="AO39" s="727"/>
      <c r="AP39" s="168"/>
      <c r="AQ39" s="168"/>
    </row>
    <row r="40" spans="2:43" s="8" customFormat="1" ht="13.15" customHeight="1" x14ac:dyDescent="0.2">
      <c r="B40" s="627"/>
      <c r="C40" s="287"/>
      <c r="D40" s="729" t="s">
        <v>545</v>
      </c>
      <c r="E40" s="729" t="s">
        <v>96</v>
      </c>
      <c r="F40" s="730" t="s">
        <v>136</v>
      </c>
      <c r="G40" s="731" t="s">
        <v>137</v>
      </c>
      <c r="H40" s="730" t="s">
        <v>138</v>
      </c>
      <c r="I40" s="730" t="s">
        <v>139</v>
      </c>
      <c r="J40" s="732" t="s">
        <v>140</v>
      </c>
      <c r="K40" s="766"/>
      <c r="L40" s="733" t="s">
        <v>456</v>
      </c>
      <c r="M40" s="733" t="s">
        <v>459</v>
      </c>
      <c r="N40" s="733" t="s">
        <v>461</v>
      </c>
      <c r="O40" s="733" t="s">
        <v>458</v>
      </c>
      <c r="P40" s="758" t="s">
        <v>464</v>
      </c>
      <c r="Q40" s="823" t="s">
        <v>141</v>
      </c>
      <c r="R40" s="735" t="s">
        <v>468</v>
      </c>
      <c r="S40" s="736" t="s">
        <v>141</v>
      </c>
      <c r="T40" s="115"/>
      <c r="U40" s="1095"/>
      <c r="V40" s="768"/>
      <c r="W40" s="738"/>
      <c r="X40" s="739" t="s">
        <v>147</v>
      </c>
      <c r="Y40" s="740" t="s">
        <v>469</v>
      </c>
      <c r="Z40" s="741" t="s">
        <v>470</v>
      </c>
      <c r="AA40" s="741" t="s">
        <v>470</v>
      </c>
      <c r="AB40" s="741" t="s">
        <v>471</v>
      </c>
      <c r="AC40" s="757" t="s">
        <v>472</v>
      </c>
      <c r="AD40" s="741" t="s">
        <v>473</v>
      </c>
      <c r="AE40" s="741" t="s">
        <v>474</v>
      </c>
      <c r="AF40" s="741" t="s">
        <v>142</v>
      </c>
      <c r="AG40" s="736" t="s">
        <v>143</v>
      </c>
      <c r="AH40" s="727"/>
      <c r="AI40" s="727"/>
      <c r="AJ40" s="727"/>
      <c r="AK40" s="727"/>
      <c r="AL40" s="727"/>
      <c r="AM40" s="727"/>
      <c r="AN40" s="727"/>
      <c r="AO40" s="727"/>
      <c r="AP40" s="168"/>
      <c r="AQ40" s="170"/>
    </row>
    <row r="41" spans="2:43" ht="13.15" customHeight="1" x14ac:dyDescent="0.2">
      <c r="B41" s="18"/>
      <c r="C41" s="287"/>
      <c r="D41" s="744"/>
      <c r="E41" s="729"/>
      <c r="F41" s="730" t="s">
        <v>144</v>
      </c>
      <c r="G41" s="731" t="s">
        <v>145</v>
      </c>
      <c r="H41" s="730"/>
      <c r="I41" s="730"/>
      <c r="J41" s="732" t="s">
        <v>146</v>
      </c>
      <c r="K41" s="766"/>
      <c r="L41" s="733" t="s">
        <v>457</v>
      </c>
      <c r="M41" s="733" t="s">
        <v>460</v>
      </c>
      <c r="N41" s="733" t="s">
        <v>462</v>
      </c>
      <c r="O41" s="733" t="s">
        <v>463</v>
      </c>
      <c r="P41" s="758" t="s">
        <v>149</v>
      </c>
      <c r="Q41" s="608" t="s">
        <v>466</v>
      </c>
      <c r="R41" s="735" t="s">
        <v>467</v>
      </c>
      <c r="S41" s="758" t="s">
        <v>149</v>
      </c>
      <c r="T41" s="115"/>
      <c r="U41" s="1095"/>
      <c r="V41" s="768"/>
      <c r="W41" s="738"/>
      <c r="X41" s="741" t="s">
        <v>475</v>
      </c>
      <c r="Y41" s="747">
        <f>tab!$D$167</f>
        <v>0.6</v>
      </c>
      <c r="Z41" s="741" t="s">
        <v>476</v>
      </c>
      <c r="AA41" s="741" t="s">
        <v>477</v>
      </c>
      <c r="AB41" s="741" t="s">
        <v>478</v>
      </c>
      <c r="AC41" s="757" t="s">
        <v>479</v>
      </c>
      <c r="AD41" s="741" t="s">
        <v>479</v>
      </c>
      <c r="AE41" s="741" t="s">
        <v>480</v>
      </c>
      <c r="AF41" s="741"/>
      <c r="AG41" s="741" t="s">
        <v>148</v>
      </c>
      <c r="AN41" s="566"/>
      <c r="AO41" s="566"/>
      <c r="AQ41" s="116"/>
    </row>
    <row r="42" spans="2:43" ht="13.15" customHeight="1" x14ac:dyDescent="0.2">
      <c r="B42" s="18"/>
      <c r="C42" s="31"/>
      <c r="D42" s="1"/>
      <c r="E42" s="1"/>
      <c r="F42" s="108"/>
      <c r="G42" s="109"/>
      <c r="H42" s="110"/>
      <c r="I42" s="110"/>
      <c r="J42" s="111"/>
      <c r="K42" s="108"/>
      <c r="L42" s="621"/>
      <c r="M42" s="113"/>
      <c r="N42" s="113"/>
      <c r="O42" s="113"/>
      <c r="P42" s="113"/>
      <c r="Q42" s="824"/>
      <c r="R42" s="114"/>
      <c r="S42" s="113"/>
      <c r="T42" s="115"/>
      <c r="U42" s="1095"/>
      <c r="V42" s="768"/>
      <c r="W42" s="738"/>
      <c r="X42" s="780"/>
      <c r="Y42" s="781"/>
      <c r="AE42" s="566"/>
      <c r="AF42" s="566"/>
      <c r="AN42" s="566"/>
      <c r="AO42" s="566"/>
      <c r="AQ42" s="116"/>
    </row>
    <row r="43" spans="2:43" ht="13.15" customHeight="1" x14ac:dyDescent="0.2">
      <c r="B43" s="18"/>
      <c r="C43" s="31"/>
      <c r="D43" s="117" t="str">
        <f>IF(dir!D16=0,"",dir!D16)</f>
        <v/>
      </c>
      <c r="E43" s="117" t="str">
        <f>IF(dir!E16=0,"",dir!E16)</f>
        <v>nn</v>
      </c>
      <c r="F43" s="33" t="str">
        <f>IF(F16="","",F16+1)</f>
        <v/>
      </c>
      <c r="G43" s="118" t="str">
        <f>IF(dir!G16=0,"",dir!G16)</f>
        <v/>
      </c>
      <c r="H43" s="119" t="str">
        <f>IF(H16="","",H16)</f>
        <v>DB</v>
      </c>
      <c r="I43" s="119">
        <f>IF(E43="","",IF(dir!I16+1&gt;VLOOKUP(H43,Schaal2016,22,FALSE),dir!I16,dir!I16+1))</f>
        <v>10</v>
      </c>
      <c r="J43" s="120">
        <f>IF(dir!J16=0,0,dir!J16)</f>
        <v>1</v>
      </c>
      <c r="K43" s="121"/>
      <c r="L43" s="1259">
        <f>IF(dir!L16=0,0,dir!L16)</f>
        <v>0</v>
      </c>
      <c r="M43" s="1259">
        <f>IF(dir!M16=0,0,dir!M16)</f>
        <v>0</v>
      </c>
      <c r="N43" s="843">
        <f t="shared" ref="N43:N57" si="15">IF(J43="","",IF(J43*40&gt;40,40,J43*40))</f>
        <v>40</v>
      </c>
      <c r="O43" s="843"/>
      <c r="P43" s="843">
        <f>IF(J43="","",SUM(L43:O43))</f>
        <v>40</v>
      </c>
      <c r="Q43" s="592">
        <f t="shared" ref="Q43:Q57" si="16">IF(J43="","",(1659*J43-P43)*AA43)</f>
        <v>79042.332007233286</v>
      </c>
      <c r="R43" s="814">
        <f t="shared" ref="R43:R57" si="17">IF(J43="","",(P43*AB43)+Z43*(AC43+AD43*(1-AE43)))</f>
        <v>1952.8679927667272</v>
      </c>
      <c r="S43" s="844">
        <f>IF(E43="","",(Q43+R43))</f>
        <v>80995.200000000012</v>
      </c>
      <c r="T43" s="288"/>
      <c r="U43" s="1096"/>
      <c r="V43" s="803"/>
      <c r="W43" s="808"/>
      <c r="X43" s="782">
        <f t="shared" ref="X43:X57" si="18">IF(H43="","",1/12*VLOOKUP(H43,Schaal2016,I43+1,FALSE)+4/12*VLOOKUP(H43,Schaal2018sept,I43+1,FALSE)+7/12*VLOOKUP(H43,Schaal2019,I43+1,FALSE))</f>
        <v>4218.5</v>
      </c>
      <c r="Y43" s="783">
        <f>$Y$41</f>
        <v>0.6</v>
      </c>
      <c r="Z43" s="784">
        <f t="shared" ref="Z43:Z57" si="19">X43*12/1659</f>
        <v>30.513562386980109</v>
      </c>
      <c r="AA43" s="784">
        <f t="shared" ref="AA43:AA57" si="20">X43*12*(1+Y43)/1659</f>
        <v>48.821699819168181</v>
      </c>
      <c r="AB43" s="785">
        <f>AA43-Z43</f>
        <v>18.308137432188072</v>
      </c>
      <c r="AC43" s="765">
        <f t="shared" ref="AC43:AC57" si="21">N43+O43</f>
        <v>40</v>
      </c>
      <c r="AD43" s="726">
        <f t="shared" ref="AD43:AD57" si="22">L43+M43</f>
        <v>0</v>
      </c>
      <c r="AE43" s="786">
        <f>IF(H43&gt;8,tab!D$168,tab!D$171)</f>
        <v>0.5</v>
      </c>
      <c r="AF43" s="566">
        <f t="shared" ref="AF43:AF57" si="23">IF(F43&lt;25,0,IF(F43=25,25,IF(F43&lt;40,0,IF(F43=40,40,IF(F43&gt;=40,0)))))</f>
        <v>0</v>
      </c>
      <c r="AG43" s="787">
        <f t="shared" ref="AG43:AG57" si="24">IF(AF43=25,(X43*1.08*J43/2),IF(AF43=40,(X43*1.08*J43),IF(AF43=0,0)))</f>
        <v>0</v>
      </c>
      <c r="AL43" s="794"/>
    </row>
    <row r="44" spans="2:43" ht="13.15" customHeight="1" x14ac:dyDescent="0.2">
      <c r="B44" s="18"/>
      <c r="C44" s="31"/>
      <c r="D44" s="117" t="str">
        <f>IF(dir!D17=0,"",dir!D17)</f>
        <v/>
      </c>
      <c r="E44" s="117" t="str">
        <f>IF(dir!E17=0,"",dir!E17)</f>
        <v/>
      </c>
      <c r="F44" s="33" t="str">
        <f t="shared" ref="F44:F57" si="25">IF(F17="","",F17+1)</f>
        <v/>
      </c>
      <c r="G44" s="118" t="str">
        <f>IF(dir!G17=0,"",dir!G17)</f>
        <v/>
      </c>
      <c r="H44" s="119" t="str">
        <f t="shared" ref="H44:H57" si="26">IF(H17="","",H17)</f>
        <v/>
      </c>
      <c r="I44" s="119" t="str">
        <f>IF(E44="","",IF(dir!I17+1&gt;VLOOKUP(H44,Schaal2016,22,FALSE),dir!I17,dir!I17+1))</f>
        <v/>
      </c>
      <c r="J44" s="120" t="str">
        <f>IF(dir!J17="","",dir!J17)</f>
        <v/>
      </c>
      <c r="K44" s="121"/>
      <c r="L44" s="1259">
        <f>IF(dir!L17=0,0,dir!L17)</f>
        <v>0</v>
      </c>
      <c r="M44" s="1259">
        <f>IF(dir!M17=0,0,dir!M17)</f>
        <v>0</v>
      </c>
      <c r="N44" s="843" t="str">
        <f t="shared" si="15"/>
        <v/>
      </c>
      <c r="O44" s="843"/>
      <c r="P44" s="843" t="str">
        <f t="shared" ref="P44:P57" si="27">IF(J44="","",SUM(L44:O44))</f>
        <v/>
      </c>
      <c r="Q44" s="592" t="str">
        <f t="shared" si="16"/>
        <v/>
      </c>
      <c r="R44" s="814" t="str">
        <f t="shared" si="17"/>
        <v/>
      </c>
      <c r="S44" s="844" t="str">
        <f t="shared" ref="S44:S57" si="28">IF(E44="","",(Q44+R44))</f>
        <v/>
      </c>
      <c r="T44" s="288"/>
      <c r="U44" s="1096"/>
      <c r="V44" s="803"/>
      <c r="W44" s="808"/>
      <c r="X44" s="782" t="str">
        <f t="shared" si="18"/>
        <v/>
      </c>
      <c r="Y44" s="783">
        <f t="shared" ref="Y44:Y57" si="29">$Y$41</f>
        <v>0.6</v>
      </c>
      <c r="Z44" s="784" t="e">
        <f t="shared" si="19"/>
        <v>#VALUE!</v>
      </c>
      <c r="AA44" s="784" t="e">
        <f t="shared" si="20"/>
        <v>#VALUE!</v>
      </c>
      <c r="AB44" s="785" t="e">
        <f t="shared" ref="AB44:AB57" si="30">AA44-Z44</f>
        <v>#VALUE!</v>
      </c>
      <c r="AC44" s="765" t="e">
        <f t="shared" si="21"/>
        <v>#VALUE!</v>
      </c>
      <c r="AD44" s="726">
        <f t="shared" si="22"/>
        <v>0</v>
      </c>
      <c r="AE44" s="786">
        <f>IF(H44&gt;8,tab!D$168,tab!D$171)</f>
        <v>0.5</v>
      </c>
      <c r="AF44" s="566">
        <f t="shared" si="23"/>
        <v>0</v>
      </c>
      <c r="AG44" s="787">
        <f t="shared" si="24"/>
        <v>0</v>
      </c>
      <c r="AL44" s="794"/>
    </row>
    <row r="45" spans="2:43" ht="13.15" customHeight="1" x14ac:dyDescent="0.2">
      <c r="B45" s="18"/>
      <c r="C45" s="31"/>
      <c r="D45" s="117" t="str">
        <f>IF(dir!D18=0,"",dir!D18)</f>
        <v/>
      </c>
      <c r="E45" s="117" t="str">
        <f>IF(dir!E18=0,"",dir!E18)</f>
        <v/>
      </c>
      <c r="F45" s="33" t="str">
        <f t="shared" si="25"/>
        <v/>
      </c>
      <c r="G45" s="118" t="str">
        <f>IF(dir!G18=0,"",dir!G18)</f>
        <v/>
      </c>
      <c r="H45" s="119" t="str">
        <f t="shared" si="26"/>
        <v/>
      </c>
      <c r="I45" s="119" t="str">
        <f>IF(E45="","",IF(dir!I18+1&gt;VLOOKUP(H45,Schaal2016,22,FALSE),dir!I18,dir!I18+1))</f>
        <v/>
      </c>
      <c r="J45" s="120" t="str">
        <f>IF(dir!J18="","",dir!J18)</f>
        <v/>
      </c>
      <c r="K45" s="121"/>
      <c r="L45" s="1259">
        <f>IF(dir!L18=0,0,dir!L18)</f>
        <v>0</v>
      </c>
      <c r="M45" s="1259">
        <f>IF(dir!M18=0,0,dir!M18)</f>
        <v>0</v>
      </c>
      <c r="N45" s="843" t="str">
        <f t="shared" si="15"/>
        <v/>
      </c>
      <c r="O45" s="843"/>
      <c r="P45" s="843" t="str">
        <f t="shared" si="27"/>
        <v/>
      </c>
      <c r="Q45" s="592" t="str">
        <f t="shared" si="16"/>
        <v/>
      </c>
      <c r="R45" s="814" t="str">
        <f t="shared" si="17"/>
        <v/>
      </c>
      <c r="S45" s="844" t="str">
        <f t="shared" si="28"/>
        <v/>
      </c>
      <c r="T45" s="288"/>
      <c r="U45" s="1096"/>
      <c r="V45" s="803"/>
      <c r="W45" s="808"/>
      <c r="X45" s="782" t="str">
        <f t="shared" si="18"/>
        <v/>
      </c>
      <c r="Y45" s="783">
        <f t="shared" si="29"/>
        <v>0.6</v>
      </c>
      <c r="Z45" s="784" t="e">
        <f t="shared" si="19"/>
        <v>#VALUE!</v>
      </c>
      <c r="AA45" s="784" t="e">
        <f t="shared" si="20"/>
        <v>#VALUE!</v>
      </c>
      <c r="AB45" s="785" t="e">
        <f t="shared" si="30"/>
        <v>#VALUE!</v>
      </c>
      <c r="AC45" s="765" t="e">
        <f t="shared" si="21"/>
        <v>#VALUE!</v>
      </c>
      <c r="AD45" s="726">
        <f t="shared" si="22"/>
        <v>0</v>
      </c>
      <c r="AE45" s="786">
        <f>IF(H45&gt;8,tab!D$168,tab!D$171)</f>
        <v>0.5</v>
      </c>
      <c r="AF45" s="566">
        <f t="shared" si="23"/>
        <v>0</v>
      </c>
      <c r="AG45" s="787">
        <f t="shared" si="24"/>
        <v>0</v>
      </c>
      <c r="AL45" s="794"/>
    </row>
    <row r="46" spans="2:43" ht="13.15" customHeight="1" x14ac:dyDescent="0.2">
      <c r="B46" s="18"/>
      <c r="C46" s="31"/>
      <c r="D46" s="117" t="str">
        <f>IF(dir!D19=0,"",dir!D19)</f>
        <v/>
      </c>
      <c r="E46" s="117" t="str">
        <f>IF(dir!E19=0,"",dir!E19)</f>
        <v/>
      </c>
      <c r="F46" s="33" t="str">
        <f t="shared" si="25"/>
        <v/>
      </c>
      <c r="G46" s="118" t="str">
        <f>IF(dir!G19=0,"",dir!G19)</f>
        <v/>
      </c>
      <c r="H46" s="119" t="str">
        <f t="shared" si="26"/>
        <v/>
      </c>
      <c r="I46" s="119" t="str">
        <f>IF(E46="","",IF(dir!I19+1&gt;VLOOKUP(H46,Schaal2016,22,FALSE),dir!I19,dir!I19+1))</f>
        <v/>
      </c>
      <c r="J46" s="120" t="str">
        <f>IF(dir!J19="","",dir!J19)</f>
        <v/>
      </c>
      <c r="K46" s="121"/>
      <c r="L46" s="1259">
        <f>IF(dir!L19=0,0,dir!L19)</f>
        <v>0</v>
      </c>
      <c r="M46" s="1259">
        <f>IF(dir!M19=0,0,dir!M19)</f>
        <v>0</v>
      </c>
      <c r="N46" s="843" t="str">
        <f t="shared" si="15"/>
        <v/>
      </c>
      <c r="O46" s="843"/>
      <c r="P46" s="843" t="str">
        <f t="shared" si="27"/>
        <v/>
      </c>
      <c r="Q46" s="592" t="str">
        <f t="shared" si="16"/>
        <v/>
      </c>
      <c r="R46" s="814" t="str">
        <f t="shared" si="17"/>
        <v/>
      </c>
      <c r="S46" s="844" t="str">
        <f t="shared" si="28"/>
        <v/>
      </c>
      <c r="T46" s="288"/>
      <c r="U46" s="1096"/>
      <c r="V46" s="803"/>
      <c r="W46" s="808"/>
      <c r="X46" s="782" t="str">
        <f t="shared" si="18"/>
        <v/>
      </c>
      <c r="Y46" s="783">
        <f t="shared" si="29"/>
        <v>0.6</v>
      </c>
      <c r="Z46" s="784" t="e">
        <f t="shared" si="19"/>
        <v>#VALUE!</v>
      </c>
      <c r="AA46" s="784" t="e">
        <f t="shared" si="20"/>
        <v>#VALUE!</v>
      </c>
      <c r="AB46" s="785" t="e">
        <f t="shared" si="30"/>
        <v>#VALUE!</v>
      </c>
      <c r="AC46" s="765" t="e">
        <f t="shared" si="21"/>
        <v>#VALUE!</v>
      </c>
      <c r="AD46" s="726">
        <f t="shared" si="22"/>
        <v>0</v>
      </c>
      <c r="AE46" s="786">
        <f>IF(H46&gt;8,tab!D$168,tab!D$171)</f>
        <v>0.5</v>
      </c>
      <c r="AF46" s="566">
        <f t="shared" si="23"/>
        <v>0</v>
      </c>
      <c r="AG46" s="787">
        <f t="shared" si="24"/>
        <v>0</v>
      </c>
      <c r="AL46" s="794"/>
    </row>
    <row r="47" spans="2:43" ht="13.15" customHeight="1" x14ac:dyDescent="0.2">
      <c r="B47" s="18"/>
      <c r="C47" s="31"/>
      <c r="D47" s="117" t="str">
        <f>IF(dir!D20=0,"",dir!D20)</f>
        <v/>
      </c>
      <c r="E47" s="117" t="str">
        <f>IF(dir!E20=0,"",dir!E20)</f>
        <v/>
      </c>
      <c r="F47" s="33" t="str">
        <f t="shared" si="25"/>
        <v/>
      </c>
      <c r="G47" s="118" t="str">
        <f>IF(dir!G20=0,"",dir!G20)</f>
        <v/>
      </c>
      <c r="H47" s="119" t="str">
        <f t="shared" si="26"/>
        <v/>
      </c>
      <c r="I47" s="119" t="str">
        <f>IF(E47="","",IF(dir!I20+1&gt;VLOOKUP(H47,Schaal2016,22,FALSE),dir!I20,dir!I20+1))</f>
        <v/>
      </c>
      <c r="J47" s="120" t="str">
        <f>IF(dir!J20="","",dir!J20)</f>
        <v/>
      </c>
      <c r="K47" s="121"/>
      <c r="L47" s="1259">
        <f>IF(dir!L20=0,0,dir!L20)</f>
        <v>0</v>
      </c>
      <c r="M47" s="1259">
        <f>IF(dir!M20=0,0,dir!M20)</f>
        <v>0</v>
      </c>
      <c r="N47" s="843" t="str">
        <f t="shared" si="15"/>
        <v/>
      </c>
      <c r="O47" s="843"/>
      <c r="P47" s="843" t="str">
        <f t="shared" si="27"/>
        <v/>
      </c>
      <c r="Q47" s="592" t="str">
        <f t="shared" si="16"/>
        <v/>
      </c>
      <c r="R47" s="814" t="str">
        <f t="shared" si="17"/>
        <v/>
      </c>
      <c r="S47" s="844" t="str">
        <f t="shared" si="28"/>
        <v/>
      </c>
      <c r="T47" s="288"/>
      <c r="U47" s="1096"/>
      <c r="V47" s="803"/>
      <c r="W47" s="808"/>
      <c r="X47" s="782" t="str">
        <f t="shared" si="18"/>
        <v/>
      </c>
      <c r="Y47" s="783">
        <f t="shared" si="29"/>
        <v>0.6</v>
      </c>
      <c r="Z47" s="784" t="e">
        <f t="shared" si="19"/>
        <v>#VALUE!</v>
      </c>
      <c r="AA47" s="784" t="e">
        <f t="shared" si="20"/>
        <v>#VALUE!</v>
      </c>
      <c r="AB47" s="785" t="e">
        <f t="shared" si="30"/>
        <v>#VALUE!</v>
      </c>
      <c r="AC47" s="765" t="e">
        <f t="shared" si="21"/>
        <v>#VALUE!</v>
      </c>
      <c r="AD47" s="726">
        <f t="shared" si="22"/>
        <v>0</v>
      </c>
      <c r="AE47" s="786">
        <f>IF(H47&gt;8,tab!D$168,tab!D$171)</f>
        <v>0.5</v>
      </c>
      <c r="AF47" s="566">
        <f t="shared" si="23"/>
        <v>0</v>
      </c>
      <c r="AG47" s="787">
        <f t="shared" si="24"/>
        <v>0</v>
      </c>
      <c r="AL47" s="794"/>
    </row>
    <row r="48" spans="2:43" ht="13.15" customHeight="1" x14ac:dyDescent="0.2">
      <c r="B48" s="18"/>
      <c r="C48" s="31"/>
      <c r="D48" s="117" t="str">
        <f>IF(dir!D21=0,"",dir!D21)</f>
        <v/>
      </c>
      <c r="E48" s="117" t="str">
        <f>IF(dir!E21=0,"",dir!E21)</f>
        <v/>
      </c>
      <c r="F48" s="33" t="str">
        <f t="shared" si="25"/>
        <v/>
      </c>
      <c r="G48" s="118" t="str">
        <f>IF(dir!G21=0,"",dir!G21)</f>
        <v/>
      </c>
      <c r="H48" s="119" t="str">
        <f t="shared" si="26"/>
        <v/>
      </c>
      <c r="I48" s="119" t="str">
        <f>IF(E48="","",IF(dir!I21+1&gt;VLOOKUP(H48,Schaal2016,22,FALSE),dir!I21,dir!I21+1))</f>
        <v/>
      </c>
      <c r="J48" s="120" t="str">
        <f>IF(dir!J21="","",dir!J21)</f>
        <v/>
      </c>
      <c r="K48" s="121"/>
      <c r="L48" s="1259">
        <f>IF(dir!L21=0,0,dir!L21)</f>
        <v>0</v>
      </c>
      <c r="M48" s="1259">
        <f>IF(dir!M21=0,0,dir!M21)</f>
        <v>0</v>
      </c>
      <c r="N48" s="843" t="str">
        <f t="shared" si="15"/>
        <v/>
      </c>
      <c r="O48" s="843"/>
      <c r="P48" s="843" t="str">
        <f t="shared" si="27"/>
        <v/>
      </c>
      <c r="Q48" s="592" t="str">
        <f t="shared" si="16"/>
        <v/>
      </c>
      <c r="R48" s="814" t="str">
        <f t="shared" si="17"/>
        <v/>
      </c>
      <c r="S48" s="844" t="str">
        <f t="shared" si="28"/>
        <v/>
      </c>
      <c r="T48" s="288"/>
      <c r="U48" s="1096"/>
      <c r="V48" s="803"/>
      <c r="W48" s="808"/>
      <c r="X48" s="782" t="str">
        <f t="shared" si="18"/>
        <v/>
      </c>
      <c r="Y48" s="783">
        <f t="shared" si="29"/>
        <v>0.6</v>
      </c>
      <c r="Z48" s="784" t="e">
        <f t="shared" si="19"/>
        <v>#VALUE!</v>
      </c>
      <c r="AA48" s="784" t="e">
        <f t="shared" si="20"/>
        <v>#VALUE!</v>
      </c>
      <c r="AB48" s="785" t="e">
        <f t="shared" si="30"/>
        <v>#VALUE!</v>
      </c>
      <c r="AC48" s="765" t="e">
        <f t="shared" si="21"/>
        <v>#VALUE!</v>
      </c>
      <c r="AD48" s="726">
        <f t="shared" si="22"/>
        <v>0</v>
      </c>
      <c r="AE48" s="786">
        <f>IF(H48&gt;8,tab!D$168,tab!D$171)</f>
        <v>0.5</v>
      </c>
      <c r="AF48" s="566">
        <f t="shared" si="23"/>
        <v>0</v>
      </c>
      <c r="AG48" s="787">
        <f t="shared" si="24"/>
        <v>0</v>
      </c>
      <c r="AL48" s="794"/>
    </row>
    <row r="49" spans="2:41" ht="13.15" customHeight="1" x14ac:dyDescent="0.2">
      <c r="B49" s="18"/>
      <c r="C49" s="31"/>
      <c r="D49" s="117" t="str">
        <f>IF(dir!D22=0,"",dir!D22)</f>
        <v/>
      </c>
      <c r="E49" s="117" t="str">
        <f>IF(dir!E22=0,"",dir!E22)</f>
        <v/>
      </c>
      <c r="F49" s="33" t="str">
        <f t="shared" si="25"/>
        <v/>
      </c>
      <c r="G49" s="118" t="str">
        <f>IF(dir!G22=0,"",dir!G22)</f>
        <v/>
      </c>
      <c r="H49" s="119" t="str">
        <f t="shared" si="26"/>
        <v/>
      </c>
      <c r="I49" s="119" t="str">
        <f>IF(E49="","",IF(dir!I22+1&gt;VLOOKUP(H49,Schaal2016,22,FALSE),dir!I22,dir!I22+1))</f>
        <v/>
      </c>
      <c r="J49" s="120" t="str">
        <f>IF(dir!J22="","",dir!J22)</f>
        <v/>
      </c>
      <c r="K49" s="121"/>
      <c r="L49" s="1259">
        <f>IF(dir!L22=0,0,dir!L22)</f>
        <v>0</v>
      </c>
      <c r="M49" s="1259">
        <f>IF(dir!M22=0,0,dir!M22)</f>
        <v>0</v>
      </c>
      <c r="N49" s="843" t="str">
        <f t="shared" si="15"/>
        <v/>
      </c>
      <c r="O49" s="843"/>
      <c r="P49" s="843" t="str">
        <f t="shared" si="27"/>
        <v/>
      </c>
      <c r="Q49" s="592" t="str">
        <f t="shared" si="16"/>
        <v/>
      </c>
      <c r="R49" s="814" t="str">
        <f t="shared" si="17"/>
        <v/>
      </c>
      <c r="S49" s="844" t="str">
        <f t="shared" si="28"/>
        <v/>
      </c>
      <c r="T49" s="288"/>
      <c r="U49" s="1096"/>
      <c r="V49" s="803"/>
      <c r="W49" s="808"/>
      <c r="X49" s="782" t="str">
        <f t="shared" si="18"/>
        <v/>
      </c>
      <c r="Y49" s="783">
        <f t="shared" si="29"/>
        <v>0.6</v>
      </c>
      <c r="Z49" s="784" t="e">
        <f t="shared" si="19"/>
        <v>#VALUE!</v>
      </c>
      <c r="AA49" s="784" t="e">
        <f t="shared" si="20"/>
        <v>#VALUE!</v>
      </c>
      <c r="AB49" s="785" t="e">
        <f t="shared" si="30"/>
        <v>#VALUE!</v>
      </c>
      <c r="AC49" s="765" t="e">
        <f t="shared" si="21"/>
        <v>#VALUE!</v>
      </c>
      <c r="AD49" s="726">
        <f t="shared" si="22"/>
        <v>0</v>
      </c>
      <c r="AE49" s="786">
        <f>IF(H49&gt;8,tab!D$168,tab!D$171)</f>
        <v>0.5</v>
      </c>
      <c r="AF49" s="566">
        <f t="shared" si="23"/>
        <v>0</v>
      </c>
      <c r="AG49" s="787">
        <f t="shared" si="24"/>
        <v>0</v>
      </c>
      <c r="AL49" s="794"/>
      <c r="AN49" s="566"/>
      <c r="AO49" s="566"/>
    </row>
    <row r="50" spans="2:41" ht="13.15" customHeight="1" x14ac:dyDescent="0.2">
      <c r="B50" s="18"/>
      <c r="C50" s="31"/>
      <c r="D50" s="117" t="str">
        <f>IF(dir!D23=0,"",dir!D23)</f>
        <v/>
      </c>
      <c r="E50" s="117" t="str">
        <f>IF(dir!E23=0,"",dir!E23)</f>
        <v/>
      </c>
      <c r="F50" s="33" t="str">
        <f t="shared" si="25"/>
        <v/>
      </c>
      <c r="G50" s="118" t="str">
        <f>IF(dir!G23=0,"",dir!G23)</f>
        <v/>
      </c>
      <c r="H50" s="119" t="str">
        <f t="shared" si="26"/>
        <v/>
      </c>
      <c r="I50" s="119" t="str">
        <f>IF(E50="","",IF(dir!I23+1&gt;VLOOKUP(H50,Schaal2016,22,FALSE),dir!I23,dir!I23+1))</f>
        <v/>
      </c>
      <c r="J50" s="120" t="str">
        <f>IF(dir!J23="","",dir!J23)</f>
        <v/>
      </c>
      <c r="K50" s="121"/>
      <c r="L50" s="1259">
        <f>IF(dir!L23=0,0,dir!L23)</f>
        <v>0</v>
      </c>
      <c r="M50" s="1259">
        <f>IF(dir!M23=0,0,dir!M23)</f>
        <v>0</v>
      </c>
      <c r="N50" s="843" t="str">
        <f t="shared" si="15"/>
        <v/>
      </c>
      <c r="O50" s="843"/>
      <c r="P50" s="843" t="str">
        <f t="shared" si="27"/>
        <v/>
      </c>
      <c r="Q50" s="592" t="str">
        <f t="shared" si="16"/>
        <v/>
      </c>
      <c r="R50" s="814" t="str">
        <f t="shared" si="17"/>
        <v/>
      </c>
      <c r="S50" s="844" t="str">
        <f t="shared" si="28"/>
        <v/>
      </c>
      <c r="T50" s="288"/>
      <c r="U50" s="1096"/>
      <c r="V50" s="803"/>
      <c r="W50" s="808"/>
      <c r="X50" s="782" t="str">
        <f t="shared" si="18"/>
        <v/>
      </c>
      <c r="Y50" s="783">
        <f t="shared" si="29"/>
        <v>0.6</v>
      </c>
      <c r="Z50" s="784" t="e">
        <f t="shared" si="19"/>
        <v>#VALUE!</v>
      </c>
      <c r="AA50" s="784" t="e">
        <f t="shared" si="20"/>
        <v>#VALUE!</v>
      </c>
      <c r="AB50" s="785" t="e">
        <f t="shared" si="30"/>
        <v>#VALUE!</v>
      </c>
      <c r="AC50" s="765" t="e">
        <f t="shared" si="21"/>
        <v>#VALUE!</v>
      </c>
      <c r="AD50" s="726">
        <f t="shared" si="22"/>
        <v>0</v>
      </c>
      <c r="AE50" s="786">
        <f>IF(H50&gt;8,tab!D$168,tab!D$171)</f>
        <v>0.5</v>
      </c>
      <c r="AF50" s="566">
        <f t="shared" si="23"/>
        <v>0</v>
      </c>
      <c r="AG50" s="787">
        <f t="shared" si="24"/>
        <v>0</v>
      </c>
      <c r="AL50" s="794"/>
      <c r="AN50" s="566"/>
      <c r="AO50" s="566"/>
    </row>
    <row r="51" spans="2:41" ht="13.15" customHeight="1" x14ac:dyDescent="0.2">
      <c r="B51" s="18"/>
      <c r="C51" s="31"/>
      <c r="D51" s="117" t="str">
        <f>IF(dir!D24=0,"",dir!D24)</f>
        <v/>
      </c>
      <c r="E51" s="117" t="str">
        <f>IF(dir!E24=0,"",dir!E24)</f>
        <v/>
      </c>
      <c r="F51" s="33" t="str">
        <f t="shared" si="25"/>
        <v/>
      </c>
      <c r="G51" s="118" t="str">
        <f>IF(dir!G24=0,"",dir!G24)</f>
        <v/>
      </c>
      <c r="H51" s="119" t="str">
        <f t="shared" si="26"/>
        <v/>
      </c>
      <c r="I51" s="119" t="str">
        <f>IF(E51="","",IF(dir!I24+1&gt;VLOOKUP(H51,Schaal2016,22,FALSE),dir!I24,dir!I24+1))</f>
        <v/>
      </c>
      <c r="J51" s="120" t="str">
        <f>IF(dir!J24="","",dir!J24)</f>
        <v/>
      </c>
      <c r="K51" s="121"/>
      <c r="L51" s="1259">
        <f>IF(dir!L24=0,0,dir!L24)</f>
        <v>0</v>
      </c>
      <c r="M51" s="1259">
        <f>IF(dir!M24=0,0,dir!M24)</f>
        <v>0</v>
      </c>
      <c r="N51" s="843" t="str">
        <f t="shared" si="15"/>
        <v/>
      </c>
      <c r="O51" s="843"/>
      <c r="P51" s="843" t="str">
        <f t="shared" si="27"/>
        <v/>
      </c>
      <c r="Q51" s="592" t="str">
        <f t="shared" si="16"/>
        <v/>
      </c>
      <c r="R51" s="814" t="str">
        <f t="shared" si="17"/>
        <v/>
      </c>
      <c r="S51" s="844" t="str">
        <f t="shared" si="28"/>
        <v/>
      </c>
      <c r="T51" s="288"/>
      <c r="U51" s="1096"/>
      <c r="V51" s="803"/>
      <c r="W51" s="808"/>
      <c r="X51" s="782" t="str">
        <f t="shared" si="18"/>
        <v/>
      </c>
      <c r="Y51" s="783">
        <f t="shared" si="29"/>
        <v>0.6</v>
      </c>
      <c r="Z51" s="784" t="e">
        <f t="shared" si="19"/>
        <v>#VALUE!</v>
      </c>
      <c r="AA51" s="784" t="e">
        <f t="shared" si="20"/>
        <v>#VALUE!</v>
      </c>
      <c r="AB51" s="785" t="e">
        <f t="shared" si="30"/>
        <v>#VALUE!</v>
      </c>
      <c r="AC51" s="765" t="e">
        <f t="shared" si="21"/>
        <v>#VALUE!</v>
      </c>
      <c r="AD51" s="726">
        <f t="shared" si="22"/>
        <v>0</v>
      </c>
      <c r="AE51" s="786">
        <f>IF(H51&gt;8,tab!D$168,tab!D$171)</f>
        <v>0.5</v>
      </c>
      <c r="AF51" s="566">
        <f t="shared" si="23"/>
        <v>0</v>
      </c>
      <c r="AG51" s="787">
        <f t="shared" si="24"/>
        <v>0</v>
      </c>
      <c r="AL51" s="794"/>
      <c r="AN51" s="566"/>
      <c r="AO51" s="566"/>
    </row>
    <row r="52" spans="2:41" ht="13.15" customHeight="1" x14ac:dyDescent="0.2">
      <c r="B52" s="18"/>
      <c r="C52" s="31"/>
      <c r="D52" s="117" t="str">
        <f>IF(dir!D25=0,"",dir!D25)</f>
        <v/>
      </c>
      <c r="E52" s="117" t="str">
        <f>IF(dir!E25=0,"",dir!E25)</f>
        <v/>
      </c>
      <c r="F52" s="33" t="str">
        <f t="shared" si="25"/>
        <v/>
      </c>
      <c r="G52" s="118" t="str">
        <f>IF(dir!G25=0,"",dir!G25)</f>
        <v/>
      </c>
      <c r="H52" s="119" t="str">
        <f t="shared" si="26"/>
        <v/>
      </c>
      <c r="I52" s="119" t="str">
        <f>IF(E52="","",IF(dir!I25+1&gt;VLOOKUP(H52,Schaal2016,22,FALSE),dir!I25,dir!I25+1))</f>
        <v/>
      </c>
      <c r="J52" s="120" t="str">
        <f>IF(dir!J25="","",dir!J25)</f>
        <v/>
      </c>
      <c r="K52" s="121"/>
      <c r="L52" s="1259">
        <f>IF(dir!L25=0,0,dir!L25)</f>
        <v>0</v>
      </c>
      <c r="M52" s="1259">
        <f>IF(dir!M25=0,0,dir!M25)</f>
        <v>0</v>
      </c>
      <c r="N52" s="843" t="str">
        <f t="shared" si="15"/>
        <v/>
      </c>
      <c r="O52" s="843"/>
      <c r="P52" s="843" t="str">
        <f t="shared" si="27"/>
        <v/>
      </c>
      <c r="Q52" s="592" t="str">
        <f t="shared" si="16"/>
        <v/>
      </c>
      <c r="R52" s="814" t="str">
        <f t="shared" si="17"/>
        <v/>
      </c>
      <c r="S52" s="844" t="str">
        <f t="shared" si="28"/>
        <v/>
      </c>
      <c r="T52" s="288"/>
      <c r="U52" s="1096"/>
      <c r="V52" s="803"/>
      <c r="W52" s="808"/>
      <c r="X52" s="782" t="str">
        <f t="shared" si="18"/>
        <v/>
      </c>
      <c r="Y52" s="783">
        <f t="shared" si="29"/>
        <v>0.6</v>
      </c>
      <c r="Z52" s="784" t="e">
        <f t="shared" si="19"/>
        <v>#VALUE!</v>
      </c>
      <c r="AA52" s="784" t="e">
        <f t="shared" si="20"/>
        <v>#VALUE!</v>
      </c>
      <c r="AB52" s="785" t="e">
        <f t="shared" si="30"/>
        <v>#VALUE!</v>
      </c>
      <c r="AC52" s="765" t="e">
        <f t="shared" si="21"/>
        <v>#VALUE!</v>
      </c>
      <c r="AD52" s="726">
        <f t="shared" si="22"/>
        <v>0</v>
      </c>
      <c r="AE52" s="786">
        <f>IF(H52&gt;8,tab!D$168,tab!D$171)</f>
        <v>0.5</v>
      </c>
      <c r="AF52" s="566">
        <f t="shared" si="23"/>
        <v>0</v>
      </c>
      <c r="AG52" s="787">
        <f t="shared" si="24"/>
        <v>0</v>
      </c>
      <c r="AL52" s="794"/>
      <c r="AN52" s="566"/>
      <c r="AO52" s="566"/>
    </row>
    <row r="53" spans="2:41" ht="13.15" customHeight="1" x14ac:dyDescent="0.2">
      <c r="B53" s="18"/>
      <c r="C53" s="31"/>
      <c r="D53" s="117" t="str">
        <f>IF(dir!D26=0,"",dir!D26)</f>
        <v/>
      </c>
      <c r="E53" s="117" t="str">
        <f>IF(dir!E26=0,"",dir!E26)</f>
        <v/>
      </c>
      <c r="F53" s="33" t="str">
        <f t="shared" si="25"/>
        <v/>
      </c>
      <c r="G53" s="118" t="str">
        <f>IF(dir!G26=0,"",dir!G26)</f>
        <v/>
      </c>
      <c r="H53" s="119" t="str">
        <f t="shared" si="26"/>
        <v/>
      </c>
      <c r="I53" s="119" t="str">
        <f>IF(E53="","",IF(dir!I26+1&gt;VLOOKUP(H53,Schaal2016,22,FALSE),dir!I26,dir!I26+1))</f>
        <v/>
      </c>
      <c r="J53" s="120" t="str">
        <f>IF(dir!J26="","",dir!J26)</f>
        <v/>
      </c>
      <c r="K53" s="121"/>
      <c r="L53" s="1259">
        <f>IF(dir!L26=0,0,dir!L26)</f>
        <v>0</v>
      </c>
      <c r="M53" s="1259">
        <f>IF(dir!M26=0,0,dir!M26)</f>
        <v>0</v>
      </c>
      <c r="N53" s="843" t="str">
        <f t="shared" si="15"/>
        <v/>
      </c>
      <c r="O53" s="843"/>
      <c r="P53" s="843" t="str">
        <f t="shared" si="27"/>
        <v/>
      </c>
      <c r="Q53" s="592" t="str">
        <f t="shared" si="16"/>
        <v/>
      </c>
      <c r="R53" s="814" t="str">
        <f t="shared" si="17"/>
        <v/>
      </c>
      <c r="S53" s="844" t="str">
        <f t="shared" si="28"/>
        <v/>
      </c>
      <c r="T53" s="288"/>
      <c r="U53" s="1096"/>
      <c r="V53" s="803"/>
      <c r="W53" s="808"/>
      <c r="X53" s="782" t="str">
        <f t="shared" si="18"/>
        <v/>
      </c>
      <c r="Y53" s="783">
        <f t="shared" si="29"/>
        <v>0.6</v>
      </c>
      <c r="Z53" s="784" t="e">
        <f t="shared" si="19"/>
        <v>#VALUE!</v>
      </c>
      <c r="AA53" s="784" t="e">
        <f t="shared" si="20"/>
        <v>#VALUE!</v>
      </c>
      <c r="AB53" s="785" t="e">
        <f t="shared" si="30"/>
        <v>#VALUE!</v>
      </c>
      <c r="AC53" s="765" t="e">
        <f t="shared" si="21"/>
        <v>#VALUE!</v>
      </c>
      <c r="AD53" s="726">
        <f t="shared" si="22"/>
        <v>0</v>
      </c>
      <c r="AE53" s="786">
        <f>IF(H53&gt;8,tab!D$168,tab!D$171)</f>
        <v>0.5</v>
      </c>
      <c r="AF53" s="566">
        <f t="shared" si="23"/>
        <v>0</v>
      </c>
      <c r="AG53" s="787">
        <f t="shared" si="24"/>
        <v>0</v>
      </c>
      <c r="AL53" s="794"/>
      <c r="AN53" s="566"/>
      <c r="AO53" s="566"/>
    </row>
    <row r="54" spans="2:41" ht="13.15" customHeight="1" x14ac:dyDescent="0.2">
      <c r="B54" s="18"/>
      <c r="C54" s="31"/>
      <c r="D54" s="117" t="str">
        <f>IF(dir!D27=0,"",dir!D27)</f>
        <v/>
      </c>
      <c r="E54" s="117" t="str">
        <f>IF(dir!E27=0,"",dir!E27)</f>
        <v/>
      </c>
      <c r="F54" s="33" t="str">
        <f t="shared" si="25"/>
        <v/>
      </c>
      <c r="G54" s="118" t="str">
        <f>IF(dir!G27=0,"",dir!G27)</f>
        <v/>
      </c>
      <c r="H54" s="119" t="str">
        <f t="shared" si="26"/>
        <v/>
      </c>
      <c r="I54" s="119" t="str">
        <f>IF(E54="","",IF(dir!I27+1&gt;VLOOKUP(H54,Schaal2016,22,FALSE),dir!I27,dir!I27+1))</f>
        <v/>
      </c>
      <c r="J54" s="120" t="str">
        <f>IF(dir!J27="","",dir!J27)</f>
        <v/>
      </c>
      <c r="K54" s="121"/>
      <c r="L54" s="1259">
        <f>IF(dir!L27=0,0,dir!L27)</f>
        <v>0</v>
      </c>
      <c r="M54" s="1259">
        <f>IF(dir!M27=0,0,dir!M27)</f>
        <v>0</v>
      </c>
      <c r="N54" s="843" t="str">
        <f t="shared" si="15"/>
        <v/>
      </c>
      <c r="O54" s="843"/>
      <c r="P54" s="843" t="str">
        <f t="shared" si="27"/>
        <v/>
      </c>
      <c r="Q54" s="592" t="str">
        <f t="shared" si="16"/>
        <v/>
      </c>
      <c r="R54" s="814" t="str">
        <f t="shared" si="17"/>
        <v/>
      </c>
      <c r="S54" s="844" t="str">
        <f t="shared" si="28"/>
        <v/>
      </c>
      <c r="T54" s="288"/>
      <c r="U54" s="1096"/>
      <c r="V54" s="803"/>
      <c r="W54" s="808"/>
      <c r="X54" s="782" t="str">
        <f t="shared" si="18"/>
        <v/>
      </c>
      <c r="Y54" s="783">
        <f t="shared" si="29"/>
        <v>0.6</v>
      </c>
      <c r="Z54" s="784" t="e">
        <f t="shared" si="19"/>
        <v>#VALUE!</v>
      </c>
      <c r="AA54" s="784" t="e">
        <f t="shared" si="20"/>
        <v>#VALUE!</v>
      </c>
      <c r="AB54" s="785" t="e">
        <f t="shared" si="30"/>
        <v>#VALUE!</v>
      </c>
      <c r="AC54" s="765" t="e">
        <f t="shared" si="21"/>
        <v>#VALUE!</v>
      </c>
      <c r="AD54" s="726">
        <f t="shared" si="22"/>
        <v>0</v>
      </c>
      <c r="AE54" s="786">
        <f>IF(H54&gt;8,tab!D$168,tab!D$171)</f>
        <v>0.5</v>
      </c>
      <c r="AF54" s="566">
        <f t="shared" si="23"/>
        <v>0</v>
      </c>
      <c r="AG54" s="787">
        <f t="shared" si="24"/>
        <v>0</v>
      </c>
      <c r="AL54" s="794"/>
      <c r="AN54" s="566"/>
      <c r="AO54" s="566"/>
    </row>
    <row r="55" spans="2:41" ht="13.15" customHeight="1" x14ac:dyDescent="0.2">
      <c r="B55" s="18"/>
      <c r="C55" s="31"/>
      <c r="D55" s="117" t="str">
        <f>IF(dir!D28=0,"",dir!D28)</f>
        <v/>
      </c>
      <c r="E55" s="117" t="str">
        <f>IF(dir!E28=0,"",dir!E28)</f>
        <v/>
      </c>
      <c r="F55" s="33" t="str">
        <f t="shared" si="25"/>
        <v/>
      </c>
      <c r="G55" s="118" t="str">
        <f>IF(dir!G28=0,"",dir!G28)</f>
        <v/>
      </c>
      <c r="H55" s="119" t="str">
        <f t="shared" si="26"/>
        <v/>
      </c>
      <c r="I55" s="119" t="str">
        <f>IF(E55="","",IF(dir!I28+1&gt;VLOOKUP(H55,Schaal2016,22,FALSE),dir!I28,dir!I28+1))</f>
        <v/>
      </c>
      <c r="J55" s="120" t="str">
        <f>IF(dir!J28="","",dir!J28)</f>
        <v/>
      </c>
      <c r="K55" s="121"/>
      <c r="L55" s="1259">
        <f>IF(dir!L28=0,0,dir!L28)</f>
        <v>0</v>
      </c>
      <c r="M55" s="1259">
        <f>IF(dir!M28=0,0,dir!M28)</f>
        <v>0</v>
      </c>
      <c r="N55" s="843" t="str">
        <f t="shared" si="15"/>
        <v/>
      </c>
      <c r="O55" s="843"/>
      <c r="P55" s="843" t="str">
        <f t="shared" si="27"/>
        <v/>
      </c>
      <c r="Q55" s="592" t="str">
        <f t="shared" si="16"/>
        <v/>
      </c>
      <c r="R55" s="814" t="str">
        <f t="shared" si="17"/>
        <v/>
      </c>
      <c r="S55" s="844" t="str">
        <f t="shared" si="28"/>
        <v/>
      </c>
      <c r="T55" s="288"/>
      <c r="U55" s="1096"/>
      <c r="V55" s="803"/>
      <c r="W55" s="808"/>
      <c r="X55" s="782" t="str">
        <f t="shared" si="18"/>
        <v/>
      </c>
      <c r="Y55" s="783">
        <f t="shared" si="29"/>
        <v>0.6</v>
      </c>
      <c r="Z55" s="784" t="e">
        <f t="shared" si="19"/>
        <v>#VALUE!</v>
      </c>
      <c r="AA55" s="784" t="e">
        <f t="shared" si="20"/>
        <v>#VALUE!</v>
      </c>
      <c r="AB55" s="785" t="e">
        <f t="shared" si="30"/>
        <v>#VALUE!</v>
      </c>
      <c r="AC55" s="765" t="e">
        <f t="shared" si="21"/>
        <v>#VALUE!</v>
      </c>
      <c r="AD55" s="726">
        <f t="shared" si="22"/>
        <v>0</v>
      </c>
      <c r="AE55" s="786">
        <f>IF(H55&gt;8,tab!D$168,tab!D$171)</f>
        <v>0.5</v>
      </c>
      <c r="AF55" s="566">
        <f t="shared" si="23"/>
        <v>0</v>
      </c>
      <c r="AG55" s="787">
        <f t="shared" si="24"/>
        <v>0</v>
      </c>
      <c r="AL55" s="794"/>
      <c r="AN55" s="566"/>
      <c r="AO55" s="566"/>
    </row>
    <row r="56" spans="2:41" ht="13.15" customHeight="1" x14ac:dyDescent="0.2">
      <c r="B56" s="18"/>
      <c r="C56" s="31"/>
      <c r="D56" s="117" t="str">
        <f>IF(dir!D29=0,"",dir!D29)</f>
        <v/>
      </c>
      <c r="E56" s="117" t="str">
        <f>IF(dir!E29=0,"",dir!E29)</f>
        <v/>
      </c>
      <c r="F56" s="33" t="str">
        <f t="shared" si="25"/>
        <v/>
      </c>
      <c r="G56" s="118" t="str">
        <f>IF(dir!G29=0,"",dir!G29)</f>
        <v/>
      </c>
      <c r="H56" s="119" t="str">
        <f t="shared" si="26"/>
        <v/>
      </c>
      <c r="I56" s="119" t="str">
        <f>IF(E56="","",IF(dir!I29+1&gt;VLOOKUP(H56,Schaal2016,22,FALSE),dir!I29,dir!I29+1))</f>
        <v/>
      </c>
      <c r="J56" s="120" t="str">
        <f>IF(dir!J29="","",dir!J29)</f>
        <v/>
      </c>
      <c r="K56" s="121"/>
      <c r="L56" s="1259">
        <f>IF(dir!L29=0,0,dir!L29)</f>
        <v>0</v>
      </c>
      <c r="M56" s="1259">
        <f>IF(dir!M29=0,0,dir!M29)</f>
        <v>0</v>
      </c>
      <c r="N56" s="843" t="str">
        <f t="shared" si="15"/>
        <v/>
      </c>
      <c r="O56" s="843"/>
      <c r="P56" s="843" t="str">
        <f t="shared" si="27"/>
        <v/>
      </c>
      <c r="Q56" s="592" t="str">
        <f t="shared" si="16"/>
        <v/>
      </c>
      <c r="R56" s="814" t="str">
        <f t="shared" si="17"/>
        <v/>
      </c>
      <c r="S56" s="844" t="str">
        <f t="shared" si="28"/>
        <v/>
      </c>
      <c r="T56" s="288"/>
      <c r="U56" s="1096"/>
      <c r="V56" s="803"/>
      <c r="W56" s="808"/>
      <c r="X56" s="782" t="str">
        <f t="shared" si="18"/>
        <v/>
      </c>
      <c r="Y56" s="783">
        <f t="shared" si="29"/>
        <v>0.6</v>
      </c>
      <c r="Z56" s="784" t="e">
        <f t="shared" si="19"/>
        <v>#VALUE!</v>
      </c>
      <c r="AA56" s="784" t="e">
        <f t="shared" si="20"/>
        <v>#VALUE!</v>
      </c>
      <c r="AB56" s="785" t="e">
        <f t="shared" si="30"/>
        <v>#VALUE!</v>
      </c>
      <c r="AC56" s="765" t="e">
        <f t="shared" si="21"/>
        <v>#VALUE!</v>
      </c>
      <c r="AD56" s="726">
        <f t="shared" si="22"/>
        <v>0</v>
      </c>
      <c r="AE56" s="786">
        <f>IF(H56&gt;8,tab!D$168,tab!D$171)</f>
        <v>0.5</v>
      </c>
      <c r="AF56" s="566">
        <f t="shared" si="23"/>
        <v>0</v>
      </c>
      <c r="AG56" s="787">
        <f t="shared" si="24"/>
        <v>0</v>
      </c>
      <c r="AL56" s="794"/>
      <c r="AN56" s="566"/>
      <c r="AO56" s="566"/>
    </row>
    <row r="57" spans="2:41" ht="13.15" customHeight="1" x14ac:dyDescent="0.2">
      <c r="B57" s="18"/>
      <c r="C57" s="31"/>
      <c r="D57" s="117" t="str">
        <f>IF(dir!D30=0,"",dir!D30)</f>
        <v/>
      </c>
      <c r="E57" s="117" t="str">
        <f>IF(dir!E30=0,"",dir!E30)</f>
        <v/>
      </c>
      <c r="F57" s="33" t="str">
        <f t="shared" si="25"/>
        <v/>
      </c>
      <c r="G57" s="118" t="str">
        <f>IF(dir!G30=0,"",dir!G30)</f>
        <v/>
      </c>
      <c r="H57" s="119" t="str">
        <f t="shared" si="26"/>
        <v/>
      </c>
      <c r="I57" s="119" t="str">
        <f>IF(E57="","",IF(dir!I30+1&gt;VLOOKUP(H57,Schaal2016,22,FALSE),dir!I30,dir!I30+1))</f>
        <v/>
      </c>
      <c r="J57" s="120" t="str">
        <f>IF(dir!J30="","",dir!J30)</f>
        <v/>
      </c>
      <c r="K57" s="121"/>
      <c r="L57" s="1259">
        <f>IF(dir!L30=0,0,dir!L30)</f>
        <v>0</v>
      </c>
      <c r="M57" s="1259">
        <f>IF(dir!M30=0,0,dir!M30)</f>
        <v>0</v>
      </c>
      <c r="N57" s="843" t="str">
        <f t="shared" si="15"/>
        <v/>
      </c>
      <c r="O57" s="843"/>
      <c r="P57" s="843" t="str">
        <f t="shared" si="27"/>
        <v/>
      </c>
      <c r="Q57" s="592" t="str">
        <f t="shared" si="16"/>
        <v/>
      </c>
      <c r="R57" s="814" t="str">
        <f t="shared" si="17"/>
        <v/>
      </c>
      <c r="S57" s="844" t="str">
        <f t="shared" si="28"/>
        <v/>
      </c>
      <c r="T57" s="288"/>
      <c r="U57" s="1096"/>
      <c r="V57" s="803"/>
      <c r="W57" s="808"/>
      <c r="X57" s="782" t="str">
        <f t="shared" si="18"/>
        <v/>
      </c>
      <c r="Y57" s="783">
        <f t="shared" si="29"/>
        <v>0.6</v>
      </c>
      <c r="Z57" s="784" t="e">
        <f t="shared" si="19"/>
        <v>#VALUE!</v>
      </c>
      <c r="AA57" s="784" t="e">
        <f t="shared" si="20"/>
        <v>#VALUE!</v>
      </c>
      <c r="AB57" s="785" t="e">
        <f t="shared" si="30"/>
        <v>#VALUE!</v>
      </c>
      <c r="AC57" s="765" t="e">
        <f t="shared" si="21"/>
        <v>#VALUE!</v>
      </c>
      <c r="AD57" s="726">
        <f t="shared" si="22"/>
        <v>0</v>
      </c>
      <c r="AE57" s="786">
        <f>IF(H57&gt;8,tab!D$168,tab!D$171)</f>
        <v>0.5</v>
      </c>
      <c r="AF57" s="566">
        <f t="shared" si="23"/>
        <v>0</v>
      </c>
      <c r="AG57" s="787">
        <f t="shared" si="24"/>
        <v>0</v>
      </c>
      <c r="AL57" s="794"/>
      <c r="AN57" s="566"/>
      <c r="AO57" s="566"/>
    </row>
    <row r="58" spans="2:41" ht="13.15" customHeight="1" x14ac:dyDescent="0.2">
      <c r="B58" s="18"/>
      <c r="C58" s="31"/>
      <c r="D58" s="28"/>
      <c r="E58" s="28"/>
      <c r="F58" s="125"/>
      <c r="G58" s="126"/>
      <c r="H58" s="32"/>
      <c r="I58" s="32"/>
      <c r="J58" s="815">
        <f>SUM(J43:J57)</f>
        <v>1</v>
      </c>
      <c r="K58" s="125"/>
      <c r="L58" s="845">
        <f t="shared" ref="L58:P58" si="31">SUM(L43:L57)</f>
        <v>0</v>
      </c>
      <c r="M58" s="845">
        <f t="shared" si="31"/>
        <v>0</v>
      </c>
      <c r="N58" s="845">
        <f t="shared" si="31"/>
        <v>40</v>
      </c>
      <c r="O58" s="845">
        <f t="shared" si="31"/>
        <v>0</v>
      </c>
      <c r="P58" s="845">
        <f t="shared" si="31"/>
        <v>40</v>
      </c>
      <c r="Q58" s="593">
        <f t="shared" ref="Q58:S58" si="32">SUM(Q43:Q57)</f>
        <v>79042.332007233286</v>
      </c>
      <c r="R58" s="846">
        <f t="shared" si="32"/>
        <v>1952.8679927667272</v>
      </c>
      <c r="S58" s="847">
        <f t="shared" si="32"/>
        <v>80995.200000000012</v>
      </c>
      <c r="T58" s="629"/>
      <c r="U58" s="1097"/>
      <c r="V58" s="804"/>
      <c r="W58" s="809"/>
      <c r="X58" s="788">
        <f t="shared" ref="X58" si="33">SUM(X43:X57)</f>
        <v>4218.5</v>
      </c>
      <c r="Y58" s="789"/>
      <c r="Z58" s="790"/>
      <c r="AA58" s="790"/>
      <c r="AB58" s="687"/>
      <c r="AC58" s="765"/>
      <c r="AD58" s="756"/>
      <c r="AE58" s="566"/>
      <c r="AF58" s="566"/>
      <c r="AG58" s="787">
        <f>SUM(AG43:AG57)</f>
        <v>0</v>
      </c>
      <c r="AL58" s="794"/>
      <c r="AN58" s="566"/>
      <c r="AO58" s="566"/>
    </row>
    <row r="59" spans="2:41" ht="13.15" customHeight="1" x14ac:dyDescent="0.2">
      <c r="B59" s="18"/>
      <c r="C59" s="36"/>
      <c r="D59" s="127"/>
      <c r="E59" s="127"/>
      <c r="F59" s="127"/>
      <c r="G59" s="128"/>
      <c r="H59" s="129"/>
      <c r="I59" s="130"/>
      <c r="J59" s="131"/>
      <c r="K59" s="127"/>
      <c r="L59" s="130"/>
      <c r="M59" s="133"/>
      <c r="N59" s="133"/>
      <c r="O59" s="133"/>
      <c r="P59" s="133"/>
      <c r="Q59" s="825"/>
      <c r="R59" s="256"/>
      <c r="S59" s="133"/>
      <c r="T59" s="135"/>
      <c r="U59" s="1097"/>
      <c r="V59" s="805"/>
      <c r="W59" s="811"/>
      <c r="X59" s="791"/>
      <c r="Y59" s="792"/>
      <c r="AC59" s="795"/>
      <c r="AL59" s="794"/>
      <c r="AN59" s="566"/>
      <c r="AO59" s="566"/>
    </row>
    <row r="60" spans="2:41" ht="13.15" customHeight="1" x14ac:dyDescent="0.2">
      <c r="B60" s="39"/>
      <c r="C60" s="40"/>
      <c r="D60" s="63"/>
      <c r="E60" s="63"/>
      <c r="F60" s="63"/>
      <c r="G60" s="139"/>
      <c r="H60" s="41"/>
      <c r="I60" s="140"/>
      <c r="J60" s="141"/>
      <c r="K60" s="40"/>
      <c r="L60" s="143"/>
      <c r="M60" s="143"/>
      <c r="N60" s="143"/>
      <c r="O60" s="143"/>
      <c r="P60" s="143"/>
      <c r="Q60" s="827"/>
      <c r="R60" s="144"/>
      <c r="S60" s="143"/>
      <c r="T60" s="145"/>
      <c r="U60" s="1101"/>
      <c r="V60" s="807"/>
      <c r="W60" s="765"/>
      <c r="X60" s="796"/>
      <c r="AN60" s="566"/>
      <c r="AO60" s="566"/>
    </row>
    <row r="61" spans="2:41" ht="13.15" customHeight="1" x14ac:dyDescent="0.2">
      <c r="H61" s="8"/>
      <c r="I61" s="75"/>
      <c r="J61" s="123"/>
      <c r="L61" s="147"/>
      <c r="M61" s="147"/>
      <c r="N61" s="147"/>
      <c r="O61" s="147"/>
      <c r="P61" s="147"/>
      <c r="Q61" s="828"/>
      <c r="S61" s="147"/>
      <c r="T61" s="149"/>
      <c r="U61" s="521"/>
      <c r="V61" s="765"/>
      <c r="W61" s="765"/>
      <c r="X61" s="796"/>
      <c r="AN61" s="566"/>
      <c r="AO61" s="566"/>
    </row>
    <row r="62" spans="2:41" ht="13.15" customHeight="1" x14ac:dyDescent="0.2">
      <c r="C62" s="34" t="s">
        <v>48</v>
      </c>
      <c r="E62" s="150" t="str">
        <f>tab!E2</f>
        <v>2019/20</v>
      </c>
      <c r="H62" s="8"/>
      <c r="I62" s="75"/>
      <c r="J62" s="123"/>
      <c r="L62" s="147"/>
      <c r="M62" s="147"/>
      <c r="N62" s="147"/>
      <c r="O62" s="147"/>
      <c r="P62" s="147"/>
      <c r="Q62" s="828"/>
      <c r="S62" s="147"/>
      <c r="T62" s="149"/>
      <c r="U62" s="149"/>
      <c r="V62" s="765"/>
      <c r="W62" s="765"/>
      <c r="X62" s="796"/>
      <c r="AN62" s="566"/>
      <c r="AO62" s="566"/>
    </row>
    <row r="63" spans="2:41" ht="13.15" customHeight="1" x14ac:dyDescent="0.2">
      <c r="C63" s="71" t="s">
        <v>133</v>
      </c>
      <c r="E63" s="150">
        <f>tab!F3</f>
        <v>43739</v>
      </c>
      <c r="H63" s="8"/>
      <c r="I63" s="75"/>
      <c r="J63" s="123"/>
      <c r="L63" s="147"/>
      <c r="M63" s="147"/>
      <c r="N63" s="147"/>
      <c r="O63" s="147"/>
      <c r="P63" s="147"/>
      <c r="Q63" s="828"/>
      <c r="S63" s="147"/>
      <c r="T63" s="149"/>
      <c r="U63" s="149"/>
      <c r="V63" s="765"/>
      <c r="W63" s="765"/>
      <c r="X63" s="796"/>
      <c r="AN63" s="566"/>
      <c r="AO63" s="566"/>
    </row>
    <row r="64" spans="2:41" ht="13.15" customHeight="1" x14ac:dyDescent="0.2">
      <c r="H64" s="8"/>
      <c r="I64" s="75"/>
      <c r="J64" s="123"/>
      <c r="L64" s="147"/>
      <c r="M64" s="147"/>
      <c r="N64" s="147"/>
      <c r="O64" s="147"/>
      <c r="P64" s="147"/>
      <c r="Q64" s="828"/>
      <c r="S64" s="147"/>
      <c r="T64" s="149"/>
      <c r="U64" s="149"/>
      <c r="V64" s="765"/>
      <c r="W64" s="765"/>
      <c r="X64" s="796"/>
    </row>
    <row r="65" spans="3:43" ht="13.15" customHeight="1" x14ac:dyDescent="0.2">
      <c r="C65" s="23"/>
      <c r="D65" s="100"/>
      <c r="E65" s="101"/>
      <c r="F65" s="25"/>
      <c r="G65" s="102"/>
      <c r="H65" s="103"/>
      <c r="I65" s="103"/>
      <c r="J65" s="104"/>
      <c r="K65" s="24"/>
      <c r="L65" s="103"/>
      <c r="M65" s="25"/>
      <c r="N65" s="25"/>
      <c r="O65" s="25"/>
      <c r="P65" s="25"/>
      <c r="Q65" s="354"/>
      <c r="R65" s="283"/>
      <c r="S65" s="848"/>
      <c r="T65" s="518"/>
      <c r="U65" s="78"/>
      <c r="V65" s="712"/>
      <c r="W65" s="712"/>
      <c r="X65" s="713"/>
      <c r="Y65" s="714"/>
      <c r="AE65" s="685"/>
      <c r="AF65" s="686"/>
      <c r="AG65" s="685"/>
      <c r="AH65" s="685"/>
      <c r="AI65" s="685"/>
      <c r="AJ65" s="685"/>
      <c r="AK65" s="687"/>
      <c r="AL65" s="688"/>
      <c r="AM65" s="689"/>
      <c r="AN65" s="690"/>
      <c r="AO65" s="687"/>
    </row>
    <row r="66" spans="3:43" s="8" customFormat="1" ht="13.15" customHeight="1" x14ac:dyDescent="0.2">
      <c r="C66" s="287"/>
      <c r="D66" s="1434" t="s">
        <v>134</v>
      </c>
      <c r="E66" s="1435"/>
      <c r="F66" s="1435"/>
      <c r="G66" s="1435"/>
      <c r="H66" s="1436"/>
      <c r="I66" s="1436"/>
      <c r="J66" s="1436"/>
      <c r="K66" s="716"/>
      <c r="L66" s="717" t="s">
        <v>455</v>
      </c>
      <c r="M66" s="718"/>
      <c r="N66" s="718"/>
      <c r="O66" s="718"/>
      <c r="P66" s="718"/>
      <c r="Q66" s="842" t="s">
        <v>465</v>
      </c>
      <c r="R66" s="718"/>
      <c r="S66" s="718"/>
      <c r="T66" s="630"/>
      <c r="U66" s="124"/>
      <c r="V66" s="722"/>
      <c r="W66" s="722"/>
      <c r="X66" s="723"/>
      <c r="Y66" s="724"/>
      <c r="Z66" s="725"/>
      <c r="AA66" s="725"/>
      <c r="AB66" s="687"/>
      <c r="AC66" s="765"/>
      <c r="AD66" s="687"/>
      <c r="AE66" s="727"/>
      <c r="AF66" s="727"/>
      <c r="AG66" s="727"/>
      <c r="AH66" s="727"/>
      <c r="AI66" s="727"/>
      <c r="AJ66" s="727"/>
      <c r="AK66" s="727"/>
      <c r="AL66" s="727"/>
      <c r="AM66" s="727"/>
      <c r="AN66" s="727"/>
      <c r="AO66" s="727"/>
      <c r="AP66" s="168"/>
      <c r="AQ66" s="168"/>
    </row>
    <row r="67" spans="3:43" s="8" customFormat="1" ht="13.15" customHeight="1" x14ac:dyDescent="0.2">
      <c r="C67" s="287"/>
      <c r="D67" s="729" t="s">
        <v>545</v>
      </c>
      <c r="E67" s="729" t="s">
        <v>96</v>
      </c>
      <c r="F67" s="730" t="s">
        <v>136</v>
      </c>
      <c r="G67" s="731" t="s">
        <v>137</v>
      </c>
      <c r="H67" s="730" t="s">
        <v>138</v>
      </c>
      <c r="I67" s="730" t="s">
        <v>139</v>
      </c>
      <c r="J67" s="732" t="s">
        <v>140</v>
      </c>
      <c r="K67" s="766"/>
      <c r="L67" s="733" t="s">
        <v>456</v>
      </c>
      <c r="M67" s="733" t="s">
        <v>459</v>
      </c>
      <c r="N67" s="733" t="s">
        <v>461</v>
      </c>
      <c r="O67" s="733" t="s">
        <v>458</v>
      </c>
      <c r="P67" s="758" t="s">
        <v>464</v>
      </c>
      <c r="Q67" s="823" t="s">
        <v>141</v>
      </c>
      <c r="R67" s="735" t="s">
        <v>468</v>
      </c>
      <c r="S67" s="736" t="s">
        <v>141</v>
      </c>
      <c r="T67" s="519"/>
      <c r="U67" s="514"/>
      <c r="V67" s="738"/>
      <c r="W67" s="738"/>
      <c r="X67" s="739" t="s">
        <v>147</v>
      </c>
      <c r="Y67" s="740" t="s">
        <v>469</v>
      </c>
      <c r="Z67" s="741" t="s">
        <v>470</v>
      </c>
      <c r="AA67" s="741" t="s">
        <v>470</v>
      </c>
      <c r="AB67" s="741" t="s">
        <v>471</v>
      </c>
      <c r="AC67" s="757" t="s">
        <v>472</v>
      </c>
      <c r="AD67" s="741" t="s">
        <v>473</v>
      </c>
      <c r="AE67" s="741" t="s">
        <v>474</v>
      </c>
      <c r="AF67" s="741" t="s">
        <v>142</v>
      </c>
      <c r="AG67" s="736" t="s">
        <v>143</v>
      </c>
      <c r="AH67" s="727"/>
      <c r="AI67" s="727"/>
      <c r="AJ67" s="727"/>
      <c r="AK67" s="727"/>
      <c r="AL67" s="727"/>
      <c r="AM67" s="727"/>
      <c r="AN67" s="727"/>
      <c r="AO67" s="727"/>
      <c r="AP67" s="168"/>
      <c r="AQ67" s="170"/>
    </row>
    <row r="68" spans="3:43" ht="13.15" customHeight="1" x14ac:dyDescent="0.2">
      <c r="C68" s="287"/>
      <c r="D68" s="744"/>
      <c r="E68" s="729"/>
      <c r="F68" s="730" t="s">
        <v>144</v>
      </c>
      <c r="G68" s="731" t="s">
        <v>145</v>
      </c>
      <c r="H68" s="730"/>
      <c r="I68" s="730"/>
      <c r="J68" s="732" t="s">
        <v>146</v>
      </c>
      <c r="K68" s="766"/>
      <c r="L68" s="733" t="s">
        <v>457</v>
      </c>
      <c r="M68" s="733" t="s">
        <v>460</v>
      </c>
      <c r="N68" s="733" t="s">
        <v>462</v>
      </c>
      <c r="O68" s="733" t="s">
        <v>463</v>
      </c>
      <c r="P68" s="758" t="s">
        <v>149</v>
      </c>
      <c r="Q68" s="608" t="s">
        <v>466</v>
      </c>
      <c r="R68" s="735" t="s">
        <v>467</v>
      </c>
      <c r="S68" s="758" t="s">
        <v>149</v>
      </c>
      <c r="T68" s="519"/>
      <c r="U68" s="514"/>
      <c r="V68" s="738"/>
      <c r="W68" s="738"/>
      <c r="X68" s="741" t="s">
        <v>475</v>
      </c>
      <c r="Y68" s="747">
        <f>tab!$D$167</f>
        <v>0.6</v>
      </c>
      <c r="Z68" s="741" t="s">
        <v>476</v>
      </c>
      <c r="AA68" s="741" t="s">
        <v>477</v>
      </c>
      <c r="AB68" s="741" t="s">
        <v>478</v>
      </c>
      <c r="AC68" s="757" t="s">
        <v>479</v>
      </c>
      <c r="AD68" s="741" t="s">
        <v>479</v>
      </c>
      <c r="AE68" s="741" t="s">
        <v>480</v>
      </c>
      <c r="AF68" s="741"/>
      <c r="AG68" s="741" t="s">
        <v>148</v>
      </c>
      <c r="AN68" s="566"/>
      <c r="AO68" s="566"/>
      <c r="AQ68" s="116"/>
    </row>
    <row r="69" spans="3:43" ht="13.15" customHeight="1" x14ac:dyDescent="0.2">
      <c r="C69" s="31"/>
      <c r="D69" s="1"/>
      <c r="E69" s="1"/>
      <c r="F69" s="108"/>
      <c r="G69" s="109"/>
      <c r="H69" s="110"/>
      <c r="I69" s="110"/>
      <c r="J69" s="111"/>
      <c r="K69" s="108"/>
      <c r="L69" s="621"/>
      <c r="M69" s="113"/>
      <c r="N69" s="113"/>
      <c r="O69" s="113"/>
      <c r="P69" s="113"/>
      <c r="Q69" s="824"/>
      <c r="R69" s="114"/>
      <c r="S69" s="113"/>
      <c r="T69" s="519"/>
      <c r="U69" s="514"/>
      <c r="V69" s="738"/>
      <c r="W69" s="738"/>
      <c r="X69" s="780"/>
      <c r="Y69" s="781"/>
      <c r="AE69" s="566"/>
      <c r="AF69" s="566"/>
      <c r="AN69" s="566"/>
      <c r="AO69" s="566"/>
      <c r="AQ69" s="116"/>
    </row>
    <row r="70" spans="3:43" ht="13.15" customHeight="1" x14ac:dyDescent="0.2">
      <c r="C70" s="31"/>
      <c r="D70" s="117" t="str">
        <f>IF(dir!D43=0,"",dir!D43)</f>
        <v/>
      </c>
      <c r="E70" s="117" t="str">
        <f>IF(dir!E43=0,"",dir!E43)</f>
        <v>nn</v>
      </c>
      <c r="F70" s="33" t="str">
        <f>IF(F43="","",F43+1)</f>
        <v/>
      </c>
      <c r="G70" s="118" t="str">
        <f>IF(dir!G43=0,"",dir!G43)</f>
        <v/>
      </c>
      <c r="H70" s="119" t="str">
        <f>IF(H43="","",H43)</f>
        <v>DB</v>
      </c>
      <c r="I70" s="119">
        <f>IF(E70="","",IF(dir!I43+1&gt;VLOOKUP(H70,Schaal2016,22,FALSE),dir!I43,dir!I43+1))</f>
        <v>11</v>
      </c>
      <c r="J70" s="120">
        <f>IF(dir!J43=0,0,dir!J43)</f>
        <v>1</v>
      </c>
      <c r="K70" s="121"/>
      <c r="L70" s="1259">
        <f>IF(dir!L43=0,0,dir!L43)</f>
        <v>0</v>
      </c>
      <c r="M70" s="1259">
        <f>IF(dir!M43=0,0,dir!M43)</f>
        <v>0</v>
      </c>
      <c r="N70" s="843">
        <f t="shared" ref="N70:N84" si="34">IF(J70="","",IF(J70*40&gt;40,40,J70*40))</f>
        <v>40</v>
      </c>
      <c r="O70" s="843"/>
      <c r="P70" s="843">
        <f>IF(J70="","",SUM(L70:O70))</f>
        <v>40</v>
      </c>
      <c r="Q70" s="592">
        <f t="shared" ref="Q70:Q84" si="35">IF(J70="","",(1659*J70-P70)*AA70)</f>
        <v>81393.834358047025</v>
      </c>
      <c r="R70" s="814">
        <f t="shared" ref="R70:R84" si="36">IF(J70="","",(P70*AB70)+Z70*(AC70+AD70*(1-AE70)))</f>
        <v>2010.9656419529838</v>
      </c>
      <c r="S70" s="844">
        <f t="shared" ref="S70:S84" si="37">IF(E70="","",(Q70+R70))</f>
        <v>83404.800000000003</v>
      </c>
      <c r="T70" s="520"/>
      <c r="U70" s="149"/>
      <c r="V70" s="808"/>
      <c r="W70" s="808"/>
      <c r="X70" s="782">
        <f t="shared" ref="X70:X84" si="38">IF(H70="","",5/12*VLOOKUP(H70,Schaal2019,I70+1,FALSE)+7/12*VLOOKUP(H70,Schaal2020,I70+1,FALSE))</f>
        <v>4344</v>
      </c>
      <c r="Y70" s="783">
        <f>$Y$41</f>
        <v>0.6</v>
      </c>
      <c r="Z70" s="784">
        <f t="shared" ref="Z70:Z84" si="39">X70*12/1659</f>
        <v>31.421338155515372</v>
      </c>
      <c r="AA70" s="784">
        <f t="shared" ref="AA70:AA84" si="40">X70*12*(1+Y70)/1659</f>
        <v>50.274141048824596</v>
      </c>
      <c r="AB70" s="785">
        <f>AA70-Z70</f>
        <v>18.852802893309224</v>
      </c>
      <c r="AC70" s="765">
        <f t="shared" ref="AC70:AC84" si="41">N70+O70</f>
        <v>40</v>
      </c>
      <c r="AD70" s="726">
        <f t="shared" ref="AD70:AD84" si="42">L70+M70</f>
        <v>0</v>
      </c>
      <c r="AE70" s="786">
        <f>IF(H70&gt;8,tab!D$168,tab!D$171)</f>
        <v>0.5</v>
      </c>
      <c r="AF70" s="566">
        <f t="shared" ref="AF70:AF84" si="43">IF(F70&lt;25,0,IF(F70=25,25,IF(F70&lt;40,0,IF(F70=40,40,IF(F70&gt;=40,0)))))</f>
        <v>0</v>
      </c>
      <c r="AG70" s="787">
        <f t="shared" ref="AG70:AG84" si="44">IF(AF70=25,(X70*1.08*J70/2),IF(AF70=40,(X70*1.08*J70),IF(AF70=0,0)))</f>
        <v>0</v>
      </c>
      <c r="AL70" s="794"/>
    </row>
    <row r="71" spans="3:43" ht="13.15" customHeight="1" x14ac:dyDescent="0.2">
      <c r="C71" s="31"/>
      <c r="D71" s="117" t="str">
        <f>IF(dir!D44=0,"",dir!D44)</f>
        <v/>
      </c>
      <c r="E71" s="117" t="str">
        <f>IF(dir!E44=0,"",dir!E44)</f>
        <v/>
      </c>
      <c r="F71" s="33" t="str">
        <f t="shared" ref="F71:F84" si="45">IF(F44="","",F44+1)</f>
        <v/>
      </c>
      <c r="G71" s="118" t="str">
        <f>IF(dir!G44=0,"",dir!G44)</f>
        <v/>
      </c>
      <c r="H71" s="119" t="str">
        <f t="shared" ref="H71:H84" si="46">IF(H44="","",H44)</f>
        <v/>
      </c>
      <c r="I71" s="119" t="str">
        <f>IF(E71="","",IF(dir!I44+1&gt;VLOOKUP(H71,Schaal2016,22,FALSE),dir!I44,dir!I44+1))</f>
        <v/>
      </c>
      <c r="J71" s="120" t="str">
        <f>IF(dir!J44=0,0,dir!J44)</f>
        <v/>
      </c>
      <c r="K71" s="121"/>
      <c r="L71" s="1259">
        <f>IF(dir!L44=0,0,dir!L44)</f>
        <v>0</v>
      </c>
      <c r="M71" s="1259">
        <f>IF(dir!M44=0,0,dir!M44)</f>
        <v>0</v>
      </c>
      <c r="N71" s="843" t="str">
        <f t="shared" si="34"/>
        <v/>
      </c>
      <c r="O71" s="843"/>
      <c r="P71" s="843" t="str">
        <f t="shared" ref="P71:P84" si="47">IF(J71="","",SUM(L71:O71))</f>
        <v/>
      </c>
      <c r="Q71" s="592" t="str">
        <f t="shared" si="35"/>
        <v/>
      </c>
      <c r="R71" s="814" t="str">
        <f t="shared" si="36"/>
        <v/>
      </c>
      <c r="S71" s="844" t="str">
        <f t="shared" si="37"/>
        <v/>
      </c>
      <c r="T71" s="520"/>
      <c r="U71" s="149"/>
      <c r="V71" s="808"/>
      <c r="W71" s="808"/>
      <c r="X71" s="782" t="str">
        <f t="shared" si="38"/>
        <v/>
      </c>
      <c r="Y71" s="783">
        <f t="shared" ref="Y71:Y84" si="48">$Y$41</f>
        <v>0.6</v>
      </c>
      <c r="Z71" s="784" t="e">
        <f t="shared" si="39"/>
        <v>#VALUE!</v>
      </c>
      <c r="AA71" s="784" t="e">
        <f t="shared" si="40"/>
        <v>#VALUE!</v>
      </c>
      <c r="AB71" s="785" t="e">
        <f t="shared" ref="AB71:AB84" si="49">AA71-Z71</f>
        <v>#VALUE!</v>
      </c>
      <c r="AC71" s="765" t="e">
        <f t="shared" si="41"/>
        <v>#VALUE!</v>
      </c>
      <c r="AD71" s="726">
        <f t="shared" si="42"/>
        <v>0</v>
      </c>
      <c r="AE71" s="786">
        <f>IF(H71&gt;8,tab!D$168,tab!D$171)</f>
        <v>0.5</v>
      </c>
      <c r="AF71" s="566">
        <f t="shared" si="43"/>
        <v>0</v>
      </c>
      <c r="AG71" s="787">
        <f t="shared" si="44"/>
        <v>0</v>
      </c>
      <c r="AL71" s="794"/>
    </row>
    <row r="72" spans="3:43" ht="13.15" customHeight="1" x14ac:dyDescent="0.2">
      <c r="C72" s="31"/>
      <c r="D72" s="117" t="str">
        <f>IF(dir!D45=0,"",dir!D45)</f>
        <v/>
      </c>
      <c r="E72" s="117" t="str">
        <f>IF(dir!E45=0,"",dir!E45)</f>
        <v/>
      </c>
      <c r="F72" s="33" t="str">
        <f t="shared" si="45"/>
        <v/>
      </c>
      <c r="G72" s="118" t="str">
        <f>IF(dir!G45=0,"",dir!G45)</f>
        <v/>
      </c>
      <c r="H72" s="119" t="str">
        <f t="shared" si="46"/>
        <v/>
      </c>
      <c r="I72" s="119" t="str">
        <f>IF(E72="","",IF(dir!I45+1&gt;VLOOKUP(H72,Schaal2016,22,FALSE),dir!I45,dir!I45+1))</f>
        <v/>
      </c>
      <c r="J72" s="120" t="str">
        <f>IF(dir!J45=0,0,dir!J45)</f>
        <v/>
      </c>
      <c r="K72" s="121"/>
      <c r="L72" s="1259">
        <f>IF(dir!L45=0,0,dir!L45)</f>
        <v>0</v>
      </c>
      <c r="M72" s="1259">
        <f>IF(dir!M45=0,0,dir!M45)</f>
        <v>0</v>
      </c>
      <c r="N72" s="843" t="str">
        <f t="shared" si="34"/>
        <v/>
      </c>
      <c r="O72" s="843"/>
      <c r="P72" s="843" t="str">
        <f t="shared" si="47"/>
        <v/>
      </c>
      <c r="Q72" s="592" t="str">
        <f t="shared" si="35"/>
        <v/>
      </c>
      <c r="R72" s="814" t="str">
        <f t="shared" si="36"/>
        <v/>
      </c>
      <c r="S72" s="844" t="str">
        <f t="shared" si="37"/>
        <v/>
      </c>
      <c r="T72" s="520"/>
      <c r="U72" s="149"/>
      <c r="V72" s="808"/>
      <c r="W72" s="808"/>
      <c r="X72" s="782" t="str">
        <f t="shared" si="38"/>
        <v/>
      </c>
      <c r="Y72" s="783">
        <f t="shared" si="48"/>
        <v>0.6</v>
      </c>
      <c r="Z72" s="784" t="e">
        <f t="shared" si="39"/>
        <v>#VALUE!</v>
      </c>
      <c r="AA72" s="784" t="e">
        <f t="shared" si="40"/>
        <v>#VALUE!</v>
      </c>
      <c r="AB72" s="785" t="e">
        <f t="shared" si="49"/>
        <v>#VALUE!</v>
      </c>
      <c r="AC72" s="765" t="e">
        <f t="shared" si="41"/>
        <v>#VALUE!</v>
      </c>
      <c r="AD72" s="726">
        <f t="shared" si="42"/>
        <v>0</v>
      </c>
      <c r="AE72" s="786">
        <f>IF(H72&gt;8,tab!D$168,tab!D$171)</f>
        <v>0.5</v>
      </c>
      <c r="AF72" s="566">
        <f t="shared" si="43"/>
        <v>0</v>
      </c>
      <c r="AG72" s="787">
        <f t="shared" si="44"/>
        <v>0</v>
      </c>
      <c r="AL72" s="794"/>
    </row>
    <row r="73" spans="3:43" ht="13.15" customHeight="1" x14ac:dyDescent="0.2">
      <c r="C73" s="31"/>
      <c r="D73" s="117" t="str">
        <f>IF(dir!D46=0,"",dir!D46)</f>
        <v/>
      </c>
      <c r="E73" s="117" t="str">
        <f>IF(dir!E46=0,"",dir!E46)</f>
        <v/>
      </c>
      <c r="F73" s="33" t="str">
        <f t="shared" si="45"/>
        <v/>
      </c>
      <c r="G73" s="118" t="str">
        <f>IF(dir!G46=0,"",dir!G46)</f>
        <v/>
      </c>
      <c r="H73" s="119" t="str">
        <f t="shared" si="46"/>
        <v/>
      </c>
      <c r="I73" s="119" t="str">
        <f>IF(E73="","",IF(dir!I46+1&gt;VLOOKUP(H73,Schaal2016,22,FALSE),dir!I46,dir!I46+1))</f>
        <v/>
      </c>
      <c r="J73" s="120" t="str">
        <f>IF(dir!J46=0,0,dir!J46)</f>
        <v/>
      </c>
      <c r="K73" s="121"/>
      <c r="L73" s="1259">
        <f>IF(dir!L46=0,0,dir!L46)</f>
        <v>0</v>
      </c>
      <c r="M73" s="1259">
        <f>IF(dir!M46=0,0,dir!M46)</f>
        <v>0</v>
      </c>
      <c r="N73" s="843" t="str">
        <f t="shared" si="34"/>
        <v/>
      </c>
      <c r="O73" s="843"/>
      <c r="P73" s="843" t="str">
        <f t="shared" si="47"/>
        <v/>
      </c>
      <c r="Q73" s="592" t="str">
        <f t="shared" si="35"/>
        <v/>
      </c>
      <c r="R73" s="814" t="str">
        <f t="shared" si="36"/>
        <v/>
      </c>
      <c r="S73" s="844" t="str">
        <f t="shared" si="37"/>
        <v/>
      </c>
      <c r="T73" s="520"/>
      <c r="U73" s="149"/>
      <c r="V73" s="808"/>
      <c r="W73" s="808"/>
      <c r="X73" s="782" t="str">
        <f t="shared" si="38"/>
        <v/>
      </c>
      <c r="Y73" s="783">
        <f t="shared" si="48"/>
        <v>0.6</v>
      </c>
      <c r="Z73" s="784" t="e">
        <f t="shared" si="39"/>
        <v>#VALUE!</v>
      </c>
      <c r="AA73" s="784" t="e">
        <f t="shared" si="40"/>
        <v>#VALUE!</v>
      </c>
      <c r="AB73" s="785" t="e">
        <f t="shared" si="49"/>
        <v>#VALUE!</v>
      </c>
      <c r="AC73" s="765" t="e">
        <f t="shared" si="41"/>
        <v>#VALUE!</v>
      </c>
      <c r="AD73" s="726">
        <f t="shared" si="42"/>
        <v>0</v>
      </c>
      <c r="AE73" s="786">
        <f>IF(H73&gt;8,tab!D$168,tab!D$171)</f>
        <v>0.5</v>
      </c>
      <c r="AF73" s="566">
        <f t="shared" si="43"/>
        <v>0</v>
      </c>
      <c r="AG73" s="787">
        <f t="shared" si="44"/>
        <v>0</v>
      </c>
      <c r="AL73" s="794"/>
    </row>
    <row r="74" spans="3:43" ht="13.15" customHeight="1" x14ac:dyDescent="0.2">
      <c r="C74" s="31"/>
      <c r="D74" s="117" t="str">
        <f>IF(dir!D47=0,"",dir!D47)</f>
        <v/>
      </c>
      <c r="E74" s="117" t="str">
        <f>IF(dir!E47=0,"",dir!E47)</f>
        <v/>
      </c>
      <c r="F74" s="33" t="str">
        <f t="shared" si="45"/>
        <v/>
      </c>
      <c r="G74" s="118" t="str">
        <f>IF(dir!G47=0,"",dir!G47)</f>
        <v/>
      </c>
      <c r="H74" s="119" t="str">
        <f t="shared" si="46"/>
        <v/>
      </c>
      <c r="I74" s="119" t="str">
        <f>IF(E74="","",IF(dir!I47+1&gt;VLOOKUP(H74,Schaal2016,22,FALSE),dir!I47,dir!I47+1))</f>
        <v/>
      </c>
      <c r="J74" s="120" t="str">
        <f>IF(dir!J47=0,0,dir!J47)</f>
        <v/>
      </c>
      <c r="K74" s="121"/>
      <c r="L74" s="1259">
        <f>IF(dir!L47=0,0,dir!L47)</f>
        <v>0</v>
      </c>
      <c r="M74" s="1259">
        <f>IF(dir!M47=0,0,dir!M47)</f>
        <v>0</v>
      </c>
      <c r="N74" s="843" t="str">
        <f t="shared" si="34"/>
        <v/>
      </c>
      <c r="O74" s="843"/>
      <c r="P74" s="843" t="str">
        <f t="shared" si="47"/>
        <v/>
      </c>
      <c r="Q74" s="592" t="str">
        <f t="shared" si="35"/>
        <v/>
      </c>
      <c r="R74" s="814" t="str">
        <f t="shared" si="36"/>
        <v/>
      </c>
      <c r="S74" s="844" t="str">
        <f t="shared" si="37"/>
        <v/>
      </c>
      <c r="T74" s="520"/>
      <c r="U74" s="149"/>
      <c r="V74" s="808"/>
      <c r="W74" s="808"/>
      <c r="X74" s="782" t="str">
        <f t="shared" si="38"/>
        <v/>
      </c>
      <c r="Y74" s="783">
        <f t="shared" si="48"/>
        <v>0.6</v>
      </c>
      <c r="Z74" s="784" t="e">
        <f t="shared" si="39"/>
        <v>#VALUE!</v>
      </c>
      <c r="AA74" s="784" t="e">
        <f t="shared" si="40"/>
        <v>#VALUE!</v>
      </c>
      <c r="AB74" s="785" t="e">
        <f t="shared" si="49"/>
        <v>#VALUE!</v>
      </c>
      <c r="AC74" s="765" t="e">
        <f t="shared" si="41"/>
        <v>#VALUE!</v>
      </c>
      <c r="AD74" s="726">
        <f t="shared" si="42"/>
        <v>0</v>
      </c>
      <c r="AE74" s="786">
        <f>IF(H74&gt;8,tab!D$168,tab!D$171)</f>
        <v>0.5</v>
      </c>
      <c r="AF74" s="566">
        <f t="shared" si="43"/>
        <v>0</v>
      </c>
      <c r="AG74" s="787">
        <f t="shared" si="44"/>
        <v>0</v>
      </c>
      <c r="AL74" s="794"/>
    </row>
    <row r="75" spans="3:43" ht="13.15" customHeight="1" x14ac:dyDescent="0.2">
      <c r="C75" s="31"/>
      <c r="D75" s="117" t="str">
        <f>IF(dir!D48=0,"",dir!D48)</f>
        <v/>
      </c>
      <c r="E75" s="117" t="str">
        <f>IF(dir!E48=0,"",dir!E48)</f>
        <v/>
      </c>
      <c r="F75" s="33" t="str">
        <f t="shared" si="45"/>
        <v/>
      </c>
      <c r="G75" s="118" t="str">
        <f>IF(dir!G48=0,"",dir!G48)</f>
        <v/>
      </c>
      <c r="H75" s="119" t="str">
        <f t="shared" si="46"/>
        <v/>
      </c>
      <c r="I75" s="119" t="str">
        <f>IF(E75="","",IF(dir!I48+1&gt;VLOOKUP(H75,Schaal2016,22,FALSE),dir!I48,dir!I48+1))</f>
        <v/>
      </c>
      <c r="J75" s="120" t="str">
        <f>IF(dir!J48=0,0,dir!J48)</f>
        <v/>
      </c>
      <c r="K75" s="121"/>
      <c r="L75" s="1259">
        <f>IF(dir!L48=0,0,dir!L48)</f>
        <v>0</v>
      </c>
      <c r="M75" s="1259">
        <f>IF(dir!M48=0,0,dir!M48)</f>
        <v>0</v>
      </c>
      <c r="N75" s="843" t="str">
        <f t="shared" si="34"/>
        <v/>
      </c>
      <c r="O75" s="843"/>
      <c r="P75" s="843" t="str">
        <f t="shared" si="47"/>
        <v/>
      </c>
      <c r="Q75" s="592" t="str">
        <f t="shared" si="35"/>
        <v/>
      </c>
      <c r="R75" s="814" t="str">
        <f t="shared" si="36"/>
        <v/>
      </c>
      <c r="S75" s="844" t="str">
        <f t="shared" si="37"/>
        <v/>
      </c>
      <c r="T75" s="520"/>
      <c r="U75" s="149"/>
      <c r="V75" s="808"/>
      <c r="W75" s="808"/>
      <c r="X75" s="782" t="str">
        <f t="shared" si="38"/>
        <v/>
      </c>
      <c r="Y75" s="783">
        <f t="shared" si="48"/>
        <v>0.6</v>
      </c>
      <c r="Z75" s="784" t="e">
        <f t="shared" si="39"/>
        <v>#VALUE!</v>
      </c>
      <c r="AA75" s="784" t="e">
        <f t="shared" si="40"/>
        <v>#VALUE!</v>
      </c>
      <c r="AB75" s="785" t="e">
        <f t="shared" si="49"/>
        <v>#VALUE!</v>
      </c>
      <c r="AC75" s="765" t="e">
        <f t="shared" si="41"/>
        <v>#VALUE!</v>
      </c>
      <c r="AD75" s="726">
        <f t="shared" si="42"/>
        <v>0</v>
      </c>
      <c r="AE75" s="786">
        <f>IF(H75&gt;8,tab!D$168,tab!D$171)</f>
        <v>0.5</v>
      </c>
      <c r="AF75" s="566">
        <f t="shared" si="43"/>
        <v>0</v>
      </c>
      <c r="AG75" s="787">
        <f t="shared" si="44"/>
        <v>0</v>
      </c>
      <c r="AL75" s="794"/>
    </row>
    <row r="76" spans="3:43" ht="13.15" customHeight="1" x14ac:dyDescent="0.2">
      <c r="C76" s="31"/>
      <c r="D76" s="117" t="str">
        <f>IF(dir!D49=0,"",dir!D49)</f>
        <v/>
      </c>
      <c r="E76" s="117" t="str">
        <f>IF(dir!E49=0,"",dir!E49)</f>
        <v/>
      </c>
      <c r="F76" s="33" t="str">
        <f t="shared" si="45"/>
        <v/>
      </c>
      <c r="G76" s="118" t="str">
        <f>IF(dir!G49=0,"",dir!G49)</f>
        <v/>
      </c>
      <c r="H76" s="119" t="str">
        <f t="shared" si="46"/>
        <v/>
      </c>
      <c r="I76" s="119" t="str">
        <f>IF(E76="","",IF(dir!I49+1&gt;VLOOKUP(H76,Schaal2016,22,FALSE),dir!I49,dir!I49+1))</f>
        <v/>
      </c>
      <c r="J76" s="120" t="str">
        <f>IF(dir!J49=0,0,dir!J49)</f>
        <v/>
      </c>
      <c r="K76" s="121"/>
      <c r="L76" s="1259">
        <f>IF(dir!L49=0,0,dir!L49)</f>
        <v>0</v>
      </c>
      <c r="M76" s="1259">
        <f>IF(dir!M49=0,0,dir!M49)</f>
        <v>0</v>
      </c>
      <c r="N76" s="843" t="str">
        <f t="shared" si="34"/>
        <v/>
      </c>
      <c r="O76" s="843"/>
      <c r="P76" s="843" t="str">
        <f t="shared" si="47"/>
        <v/>
      </c>
      <c r="Q76" s="592" t="str">
        <f t="shared" si="35"/>
        <v/>
      </c>
      <c r="R76" s="814" t="str">
        <f t="shared" si="36"/>
        <v/>
      </c>
      <c r="S76" s="844" t="str">
        <f t="shared" si="37"/>
        <v/>
      </c>
      <c r="T76" s="520"/>
      <c r="U76" s="149"/>
      <c r="V76" s="808"/>
      <c r="W76" s="808"/>
      <c r="X76" s="782" t="str">
        <f t="shared" si="38"/>
        <v/>
      </c>
      <c r="Y76" s="783">
        <f t="shared" si="48"/>
        <v>0.6</v>
      </c>
      <c r="Z76" s="784" t="e">
        <f t="shared" si="39"/>
        <v>#VALUE!</v>
      </c>
      <c r="AA76" s="784" t="e">
        <f t="shared" si="40"/>
        <v>#VALUE!</v>
      </c>
      <c r="AB76" s="785" t="e">
        <f t="shared" si="49"/>
        <v>#VALUE!</v>
      </c>
      <c r="AC76" s="765" t="e">
        <f t="shared" si="41"/>
        <v>#VALUE!</v>
      </c>
      <c r="AD76" s="726">
        <f t="shared" si="42"/>
        <v>0</v>
      </c>
      <c r="AE76" s="786">
        <f>IF(H76&gt;8,tab!D$168,tab!D$171)</f>
        <v>0.5</v>
      </c>
      <c r="AF76" s="566">
        <f t="shared" si="43"/>
        <v>0</v>
      </c>
      <c r="AG76" s="787">
        <f t="shared" si="44"/>
        <v>0</v>
      </c>
      <c r="AL76" s="794"/>
    </row>
    <row r="77" spans="3:43" ht="13.15" customHeight="1" x14ac:dyDescent="0.2">
      <c r="C77" s="31"/>
      <c r="D77" s="117" t="str">
        <f>IF(dir!D50=0,"",dir!D50)</f>
        <v/>
      </c>
      <c r="E77" s="117" t="str">
        <f>IF(dir!E50=0,"",dir!E50)</f>
        <v/>
      </c>
      <c r="F77" s="33" t="str">
        <f t="shared" si="45"/>
        <v/>
      </c>
      <c r="G77" s="118" t="str">
        <f>IF(dir!G50=0,"",dir!G50)</f>
        <v/>
      </c>
      <c r="H77" s="119" t="str">
        <f t="shared" si="46"/>
        <v/>
      </c>
      <c r="I77" s="119" t="str">
        <f>IF(E77="","",IF(dir!I50+1&gt;VLOOKUP(H77,Schaal2016,22,FALSE),dir!I50,dir!I50+1))</f>
        <v/>
      </c>
      <c r="J77" s="120" t="str">
        <f>IF(dir!J50=0,0,dir!J50)</f>
        <v/>
      </c>
      <c r="K77" s="121"/>
      <c r="L77" s="1259">
        <f>IF(dir!L50=0,0,dir!L50)</f>
        <v>0</v>
      </c>
      <c r="M77" s="1259">
        <f>IF(dir!M50=0,0,dir!M50)</f>
        <v>0</v>
      </c>
      <c r="N77" s="843" t="str">
        <f t="shared" si="34"/>
        <v/>
      </c>
      <c r="O77" s="843"/>
      <c r="P77" s="843" t="str">
        <f t="shared" si="47"/>
        <v/>
      </c>
      <c r="Q77" s="592" t="str">
        <f t="shared" si="35"/>
        <v/>
      </c>
      <c r="R77" s="814" t="str">
        <f t="shared" si="36"/>
        <v/>
      </c>
      <c r="S77" s="844" t="str">
        <f t="shared" si="37"/>
        <v/>
      </c>
      <c r="T77" s="520"/>
      <c r="U77" s="149"/>
      <c r="V77" s="808"/>
      <c r="W77" s="808"/>
      <c r="X77" s="782" t="str">
        <f t="shared" si="38"/>
        <v/>
      </c>
      <c r="Y77" s="783">
        <f t="shared" si="48"/>
        <v>0.6</v>
      </c>
      <c r="Z77" s="784" t="e">
        <f t="shared" si="39"/>
        <v>#VALUE!</v>
      </c>
      <c r="AA77" s="784" t="e">
        <f t="shared" si="40"/>
        <v>#VALUE!</v>
      </c>
      <c r="AB77" s="785" t="e">
        <f t="shared" si="49"/>
        <v>#VALUE!</v>
      </c>
      <c r="AC77" s="765" t="e">
        <f t="shared" si="41"/>
        <v>#VALUE!</v>
      </c>
      <c r="AD77" s="726">
        <f t="shared" si="42"/>
        <v>0</v>
      </c>
      <c r="AE77" s="786">
        <f>IF(H77&gt;8,tab!D$168,tab!D$171)</f>
        <v>0.5</v>
      </c>
      <c r="AF77" s="566">
        <f t="shared" si="43"/>
        <v>0</v>
      </c>
      <c r="AG77" s="787">
        <f t="shared" si="44"/>
        <v>0</v>
      </c>
      <c r="AL77" s="794"/>
    </row>
    <row r="78" spans="3:43" ht="13.15" customHeight="1" x14ac:dyDescent="0.2">
      <c r="C78" s="31"/>
      <c r="D78" s="117" t="str">
        <f>IF(dir!D51=0,"",dir!D51)</f>
        <v/>
      </c>
      <c r="E78" s="117" t="str">
        <f>IF(dir!E51=0,"",dir!E51)</f>
        <v/>
      </c>
      <c r="F78" s="33" t="str">
        <f t="shared" si="45"/>
        <v/>
      </c>
      <c r="G78" s="118" t="str">
        <f>IF(dir!G51=0,"",dir!G51)</f>
        <v/>
      </c>
      <c r="H78" s="119" t="str">
        <f t="shared" si="46"/>
        <v/>
      </c>
      <c r="I78" s="119" t="str">
        <f>IF(E78="","",IF(dir!I51+1&gt;VLOOKUP(H78,Schaal2016,22,FALSE),dir!I51,dir!I51+1))</f>
        <v/>
      </c>
      <c r="J78" s="120" t="str">
        <f>IF(dir!J51=0,0,dir!J51)</f>
        <v/>
      </c>
      <c r="K78" s="121"/>
      <c r="L78" s="1259">
        <f>IF(dir!L51=0,0,dir!L51)</f>
        <v>0</v>
      </c>
      <c r="M78" s="1259">
        <f>IF(dir!M51=0,0,dir!M51)</f>
        <v>0</v>
      </c>
      <c r="N78" s="843" t="str">
        <f t="shared" si="34"/>
        <v/>
      </c>
      <c r="O78" s="843"/>
      <c r="P78" s="843" t="str">
        <f t="shared" si="47"/>
        <v/>
      </c>
      <c r="Q78" s="592" t="str">
        <f t="shared" si="35"/>
        <v/>
      </c>
      <c r="R78" s="814" t="str">
        <f t="shared" si="36"/>
        <v/>
      </c>
      <c r="S78" s="844" t="str">
        <f t="shared" si="37"/>
        <v/>
      </c>
      <c r="T78" s="520"/>
      <c r="U78" s="149"/>
      <c r="V78" s="808"/>
      <c r="W78" s="808"/>
      <c r="X78" s="782" t="str">
        <f t="shared" si="38"/>
        <v/>
      </c>
      <c r="Y78" s="783">
        <f t="shared" si="48"/>
        <v>0.6</v>
      </c>
      <c r="Z78" s="784" t="e">
        <f t="shared" si="39"/>
        <v>#VALUE!</v>
      </c>
      <c r="AA78" s="784" t="e">
        <f t="shared" si="40"/>
        <v>#VALUE!</v>
      </c>
      <c r="AB78" s="785" t="e">
        <f t="shared" si="49"/>
        <v>#VALUE!</v>
      </c>
      <c r="AC78" s="765" t="e">
        <f t="shared" si="41"/>
        <v>#VALUE!</v>
      </c>
      <c r="AD78" s="726">
        <f t="shared" si="42"/>
        <v>0</v>
      </c>
      <c r="AE78" s="786">
        <f>IF(H78&gt;8,tab!D$168,tab!D$171)</f>
        <v>0.5</v>
      </c>
      <c r="AF78" s="566">
        <f t="shared" si="43"/>
        <v>0</v>
      </c>
      <c r="AG78" s="787">
        <f t="shared" si="44"/>
        <v>0</v>
      </c>
      <c r="AL78" s="794"/>
    </row>
    <row r="79" spans="3:43" ht="13.15" customHeight="1" x14ac:dyDescent="0.2">
      <c r="C79" s="31"/>
      <c r="D79" s="117" t="str">
        <f>IF(dir!D52=0,"",dir!D52)</f>
        <v/>
      </c>
      <c r="E79" s="117" t="str">
        <f>IF(dir!E52=0,"",dir!E52)</f>
        <v/>
      </c>
      <c r="F79" s="33" t="str">
        <f t="shared" si="45"/>
        <v/>
      </c>
      <c r="G79" s="118" t="str">
        <f>IF(dir!G52=0,"",dir!G52)</f>
        <v/>
      </c>
      <c r="H79" s="119" t="str">
        <f t="shared" si="46"/>
        <v/>
      </c>
      <c r="I79" s="119" t="str">
        <f>IF(E79="","",IF(dir!I52+1&gt;VLOOKUP(H79,Schaal2016,22,FALSE),dir!I52,dir!I52+1))</f>
        <v/>
      </c>
      <c r="J79" s="120" t="str">
        <f>IF(dir!J52=0,0,dir!J52)</f>
        <v/>
      </c>
      <c r="K79" s="121"/>
      <c r="L79" s="1259">
        <f>IF(dir!L52=0,0,dir!L52)</f>
        <v>0</v>
      </c>
      <c r="M79" s="1259">
        <f>IF(dir!M52=0,0,dir!M52)</f>
        <v>0</v>
      </c>
      <c r="N79" s="843" t="str">
        <f t="shared" si="34"/>
        <v/>
      </c>
      <c r="O79" s="843"/>
      <c r="P79" s="843" t="str">
        <f t="shared" si="47"/>
        <v/>
      </c>
      <c r="Q79" s="592" t="str">
        <f t="shared" si="35"/>
        <v/>
      </c>
      <c r="R79" s="814" t="str">
        <f t="shared" si="36"/>
        <v/>
      </c>
      <c r="S79" s="844" t="str">
        <f t="shared" si="37"/>
        <v/>
      </c>
      <c r="T79" s="520"/>
      <c r="U79" s="149"/>
      <c r="V79" s="808"/>
      <c r="W79" s="808"/>
      <c r="X79" s="782" t="str">
        <f t="shared" si="38"/>
        <v/>
      </c>
      <c r="Y79" s="783">
        <f t="shared" si="48"/>
        <v>0.6</v>
      </c>
      <c r="Z79" s="784" t="e">
        <f t="shared" si="39"/>
        <v>#VALUE!</v>
      </c>
      <c r="AA79" s="784" t="e">
        <f t="shared" si="40"/>
        <v>#VALUE!</v>
      </c>
      <c r="AB79" s="785" t="e">
        <f t="shared" si="49"/>
        <v>#VALUE!</v>
      </c>
      <c r="AC79" s="765" t="e">
        <f t="shared" si="41"/>
        <v>#VALUE!</v>
      </c>
      <c r="AD79" s="726">
        <f t="shared" si="42"/>
        <v>0</v>
      </c>
      <c r="AE79" s="786">
        <f>IF(H79&gt;8,tab!D$168,tab!D$171)</f>
        <v>0.5</v>
      </c>
      <c r="AF79" s="566">
        <f t="shared" si="43"/>
        <v>0</v>
      </c>
      <c r="AG79" s="787">
        <f t="shared" si="44"/>
        <v>0</v>
      </c>
      <c r="AL79" s="794"/>
    </row>
    <row r="80" spans="3:43" ht="13.15" customHeight="1" x14ac:dyDescent="0.2">
      <c r="C80" s="31"/>
      <c r="D80" s="117" t="str">
        <f>IF(dir!D53=0,"",dir!D53)</f>
        <v/>
      </c>
      <c r="E80" s="117" t="str">
        <f>IF(dir!E53=0,"",dir!E53)</f>
        <v/>
      </c>
      <c r="F80" s="33" t="str">
        <f t="shared" si="45"/>
        <v/>
      </c>
      <c r="G80" s="118" t="str">
        <f>IF(dir!G53=0,"",dir!G53)</f>
        <v/>
      </c>
      <c r="H80" s="119" t="str">
        <f t="shared" si="46"/>
        <v/>
      </c>
      <c r="I80" s="119" t="str">
        <f>IF(E80="","",IF(dir!I53+1&gt;VLOOKUP(H80,Schaal2016,22,FALSE),dir!I53,dir!I53+1))</f>
        <v/>
      </c>
      <c r="J80" s="120" t="str">
        <f>IF(dir!J53=0,0,dir!J53)</f>
        <v/>
      </c>
      <c r="K80" s="121"/>
      <c r="L80" s="1259">
        <f>IF(dir!L53=0,0,dir!L53)</f>
        <v>0</v>
      </c>
      <c r="M80" s="1259">
        <f>IF(dir!M53=0,0,dir!M53)</f>
        <v>0</v>
      </c>
      <c r="N80" s="843" t="str">
        <f t="shared" si="34"/>
        <v/>
      </c>
      <c r="O80" s="843"/>
      <c r="P80" s="843" t="str">
        <f t="shared" si="47"/>
        <v/>
      </c>
      <c r="Q80" s="592" t="str">
        <f t="shared" si="35"/>
        <v/>
      </c>
      <c r="R80" s="814" t="str">
        <f t="shared" si="36"/>
        <v/>
      </c>
      <c r="S80" s="844" t="str">
        <f t="shared" si="37"/>
        <v/>
      </c>
      <c r="T80" s="520"/>
      <c r="U80" s="149"/>
      <c r="V80" s="808"/>
      <c r="W80" s="808"/>
      <c r="X80" s="782" t="str">
        <f t="shared" si="38"/>
        <v/>
      </c>
      <c r="Y80" s="783">
        <f t="shared" si="48"/>
        <v>0.6</v>
      </c>
      <c r="Z80" s="784" t="e">
        <f t="shared" si="39"/>
        <v>#VALUE!</v>
      </c>
      <c r="AA80" s="784" t="e">
        <f t="shared" si="40"/>
        <v>#VALUE!</v>
      </c>
      <c r="AB80" s="785" t="e">
        <f t="shared" si="49"/>
        <v>#VALUE!</v>
      </c>
      <c r="AC80" s="765" t="e">
        <f t="shared" si="41"/>
        <v>#VALUE!</v>
      </c>
      <c r="AD80" s="726">
        <f t="shared" si="42"/>
        <v>0</v>
      </c>
      <c r="AE80" s="786">
        <f>IF(H80&gt;8,tab!D$168,tab!D$171)</f>
        <v>0.5</v>
      </c>
      <c r="AF80" s="566">
        <f t="shared" si="43"/>
        <v>0</v>
      </c>
      <c r="AG80" s="787">
        <f t="shared" si="44"/>
        <v>0</v>
      </c>
      <c r="AL80" s="794"/>
    </row>
    <row r="81" spans="3:43" ht="13.15" customHeight="1" x14ac:dyDescent="0.2">
      <c r="C81" s="31"/>
      <c r="D81" s="117" t="str">
        <f>IF(dir!D54=0,"",dir!D54)</f>
        <v/>
      </c>
      <c r="E81" s="117" t="str">
        <f>IF(dir!E54=0,"",dir!E54)</f>
        <v/>
      </c>
      <c r="F81" s="33" t="str">
        <f t="shared" si="45"/>
        <v/>
      </c>
      <c r="G81" s="118" t="str">
        <f>IF(dir!G54=0,"",dir!G54)</f>
        <v/>
      </c>
      <c r="H81" s="119" t="str">
        <f t="shared" si="46"/>
        <v/>
      </c>
      <c r="I81" s="119" t="str">
        <f>IF(E81="","",IF(dir!I54+1&gt;VLOOKUP(H81,Schaal2016,22,FALSE),dir!I54,dir!I54+1))</f>
        <v/>
      </c>
      <c r="J81" s="120" t="str">
        <f>IF(dir!J54=0,0,dir!J54)</f>
        <v/>
      </c>
      <c r="K81" s="121"/>
      <c r="L81" s="1259">
        <f>IF(dir!L54=0,0,dir!L54)</f>
        <v>0</v>
      </c>
      <c r="M81" s="1259">
        <f>IF(dir!M54=0,0,dir!M54)</f>
        <v>0</v>
      </c>
      <c r="N81" s="843" t="str">
        <f t="shared" si="34"/>
        <v/>
      </c>
      <c r="O81" s="843"/>
      <c r="P81" s="843" t="str">
        <f t="shared" si="47"/>
        <v/>
      </c>
      <c r="Q81" s="592" t="str">
        <f t="shared" si="35"/>
        <v/>
      </c>
      <c r="R81" s="814" t="str">
        <f t="shared" si="36"/>
        <v/>
      </c>
      <c r="S81" s="844" t="str">
        <f t="shared" si="37"/>
        <v/>
      </c>
      <c r="T81" s="520"/>
      <c r="U81" s="149"/>
      <c r="V81" s="808"/>
      <c r="W81" s="808"/>
      <c r="X81" s="782" t="str">
        <f t="shared" si="38"/>
        <v/>
      </c>
      <c r="Y81" s="783">
        <f t="shared" si="48"/>
        <v>0.6</v>
      </c>
      <c r="Z81" s="784" t="e">
        <f t="shared" si="39"/>
        <v>#VALUE!</v>
      </c>
      <c r="AA81" s="784" t="e">
        <f t="shared" si="40"/>
        <v>#VALUE!</v>
      </c>
      <c r="AB81" s="785" t="e">
        <f t="shared" si="49"/>
        <v>#VALUE!</v>
      </c>
      <c r="AC81" s="765" t="e">
        <f t="shared" si="41"/>
        <v>#VALUE!</v>
      </c>
      <c r="AD81" s="726">
        <f t="shared" si="42"/>
        <v>0</v>
      </c>
      <c r="AE81" s="786">
        <f>IF(H81&gt;8,tab!D$168,tab!D$171)</f>
        <v>0.5</v>
      </c>
      <c r="AF81" s="566">
        <f t="shared" si="43"/>
        <v>0</v>
      </c>
      <c r="AG81" s="787">
        <f t="shared" si="44"/>
        <v>0</v>
      </c>
      <c r="AL81" s="794"/>
    </row>
    <row r="82" spans="3:43" ht="13.15" customHeight="1" x14ac:dyDescent="0.2">
      <c r="C82" s="31"/>
      <c r="D82" s="117" t="str">
        <f>IF(dir!D55=0,"",dir!D55)</f>
        <v/>
      </c>
      <c r="E82" s="117" t="str">
        <f>IF(dir!E55=0,"",dir!E55)</f>
        <v/>
      </c>
      <c r="F82" s="33" t="str">
        <f t="shared" si="45"/>
        <v/>
      </c>
      <c r="G82" s="118" t="str">
        <f>IF(dir!G55=0,"",dir!G55)</f>
        <v/>
      </c>
      <c r="H82" s="119" t="str">
        <f t="shared" si="46"/>
        <v/>
      </c>
      <c r="I82" s="119" t="str">
        <f>IF(E82="","",IF(dir!I55+1&gt;VLOOKUP(H82,Schaal2016,22,FALSE),dir!I55,dir!I55+1))</f>
        <v/>
      </c>
      <c r="J82" s="120" t="str">
        <f>IF(dir!J55=0,0,dir!J55)</f>
        <v/>
      </c>
      <c r="K82" s="121"/>
      <c r="L82" s="1259">
        <f>IF(dir!L55=0,0,dir!L55)</f>
        <v>0</v>
      </c>
      <c r="M82" s="1259">
        <f>IF(dir!M55=0,0,dir!M55)</f>
        <v>0</v>
      </c>
      <c r="N82" s="843" t="str">
        <f t="shared" si="34"/>
        <v/>
      </c>
      <c r="O82" s="843"/>
      <c r="P82" s="843" t="str">
        <f t="shared" si="47"/>
        <v/>
      </c>
      <c r="Q82" s="592" t="str">
        <f t="shared" si="35"/>
        <v/>
      </c>
      <c r="R82" s="814" t="str">
        <f t="shared" si="36"/>
        <v/>
      </c>
      <c r="S82" s="844" t="str">
        <f t="shared" si="37"/>
        <v/>
      </c>
      <c r="T82" s="520"/>
      <c r="U82" s="149"/>
      <c r="V82" s="808"/>
      <c r="W82" s="808"/>
      <c r="X82" s="782" t="str">
        <f t="shared" si="38"/>
        <v/>
      </c>
      <c r="Y82" s="783">
        <f t="shared" si="48"/>
        <v>0.6</v>
      </c>
      <c r="Z82" s="784" t="e">
        <f t="shared" si="39"/>
        <v>#VALUE!</v>
      </c>
      <c r="AA82" s="784" t="e">
        <f t="shared" si="40"/>
        <v>#VALUE!</v>
      </c>
      <c r="AB82" s="785" t="e">
        <f t="shared" si="49"/>
        <v>#VALUE!</v>
      </c>
      <c r="AC82" s="765" t="e">
        <f t="shared" si="41"/>
        <v>#VALUE!</v>
      </c>
      <c r="AD82" s="726">
        <f t="shared" si="42"/>
        <v>0</v>
      </c>
      <c r="AE82" s="786">
        <f>IF(H82&gt;8,tab!D$168,tab!D$171)</f>
        <v>0.5</v>
      </c>
      <c r="AF82" s="566">
        <f t="shared" si="43"/>
        <v>0</v>
      </c>
      <c r="AG82" s="787">
        <f t="shared" si="44"/>
        <v>0</v>
      </c>
      <c r="AL82" s="794"/>
    </row>
    <row r="83" spans="3:43" ht="13.15" customHeight="1" x14ac:dyDescent="0.2">
      <c r="C83" s="31"/>
      <c r="D83" s="117" t="str">
        <f>IF(dir!D56=0,"",dir!D56)</f>
        <v/>
      </c>
      <c r="E83" s="117" t="str">
        <f>IF(dir!E56=0,"",dir!E56)</f>
        <v/>
      </c>
      <c r="F83" s="33" t="str">
        <f t="shared" si="45"/>
        <v/>
      </c>
      <c r="G83" s="118" t="str">
        <f>IF(dir!G56=0,"",dir!G56)</f>
        <v/>
      </c>
      <c r="H83" s="119" t="str">
        <f t="shared" si="46"/>
        <v/>
      </c>
      <c r="I83" s="119" t="str">
        <f>IF(E83="","",IF(dir!I56+1&gt;VLOOKUP(H83,Schaal2016,22,FALSE),dir!I56,dir!I56+1))</f>
        <v/>
      </c>
      <c r="J83" s="120" t="str">
        <f>IF(dir!J56=0,0,dir!J56)</f>
        <v/>
      </c>
      <c r="K83" s="121"/>
      <c r="L83" s="1259">
        <f>IF(dir!L56=0,0,dir!L56)</f>
        <v>0</v>
      </c>
      <c r="M83" s="1259">
        <f>IF(dir!M56=0,0,dir!M56)</f>
        <v>0</v>
      </c>
      <c r="N83" s="843" t="str">
        <f t="shared" si="34"/>
        <v/>
      </c>
      <c r="O83" s="843"/>
      <c r="P83" s="843" t="str">
        <f t="shared" si="47"/>
        <v/>
      </c>
      <c r="Q83" s="592" t="str">
        <f t="shared" si="35"/>
        <v/>
      </c>
      <c r="R83" s="814" t="str">
        <f t="shared" si="36"/>
        <v/>
      </c>
      <c r="S83" s="844" t="str">
        <f t="shared" si="37"/>
        <v/>
      </c>
      <c r="T83" s="520"/>
      <c r="U83" s="149"/>
      <c r="V83" s="808"/>
      <c r="W83" s="808"/>
      <c r="X83" s="782" t="str">
        <f t="shared" si="38"/>
        <v/>
      </c>
      <c r="Y83" s="783">
        <f t="shared" si="48"/>
        <v>0.6</v>
      </c>
      <c r="Z83" s="784" t="e">
        <f t="shared" si="39"/>
        <v>#VALUE!</v>
      </c>
      <c r="AA83" s="784" t="e">
        <f t="shared" si="40"/>
        <v>#VALUE!</v>
      </c>
      <c r="AB83" s="785" t="e">
        <f t="shared" si="49"/>
        <v>#VALUE!</v>
      </c>
      <c r="AC83" s="765" t="e">
        <f t="shared" si="41"/>
        <v>#VALUE!</v>
      </c>
      <c r="AD83" s="726">
        <f t="shared" si="42"/>
        <v>0</v>
      </c>
      <c r="AE83" s="786">
        <f>IF(H83&gt;8,tab!D$168,tab!D$171)</f>
        <v>0.5</v>
      </c>
      <c r="AF83" s="566">
        <f t="shared" si="43"/>
        <v>0</v>
      </c>
      <c r="AG83" s="787">
        <f t="shared" si="44"/>
        <v>0</v>
      </c>
      <c r="AL83" s="794"/>
    </row>
    <row r="84" spans="3:43" ht="13.15" customHeight="1" x14ac:dyDescent="0.2">
      <c r="C84" s="31"/>
      <c r="D84" s="117" t="str">
        <f>IF(dir!D57=0,"",dir!D57)</f>
        <v/>
      </c>
      <c r="E84" s="117" t="str">
        <f>IF(dir!E57=0,"",dir!E57)</f>
        <v/>
      </c>
      <c r="F84" s="33" t="str">
        <f t="shared" si="45"/>
        <v/>
      </c>
      <c r="G84" s="118" t="str">
        <f>IF(dir!G57=0,"",dir!G57)</f>
        <v/>
      </c>
      <c r="H84" s="119" t="str">
        <f t="shared" si="46"/>
        <v/>
      </c>
      <c r="I84" s="119" t="str">
        <f>IF(E84="","",IF(dir!I57+1&gt;VLOOKUP(H84,Schaal2016,22,FALSE),dir!I57,dir!I57+1))</f>
        <v/>
      </c>
      <c r="J84" s="120" t="str">
        <f>IF(dir!J57=0,0,dir!J57)</f>
        <v/>
      </c>
      <c r="K84" s="121"/>
      <c r="L84" s="1259">
        <f>IF(dir!L57=0,0,dir!L57)</f>
        <v>0</v>
      </c>
      <c r="M84" s="1259">
        <f>IF(dir!M57=0,0,dir!M57)</f>
        <v>0</v>
      </c>
      <c r="N84" s="843" t="str">
        <f t="shared" si="34"/>
        <v/>
      </c>
      <c r="O84" s="843"/>
      <c r="P84" s="843" t="str">
        <f t="shared" si="47"/>
        <v/>
      </c>
      <c r="Q84" s="592" t="str">
        <f t="shared" si="35"/>
        <v/>
      </c>
      <c r="R84" s="814" t="str">
        <f t="shared" si="36"/>
        <v/>
      </c>
      <c r="S84" s="844" t="str">
        <f t="shared" si="37"/>
        <v/>
      </c>
      <c r="T84" s="520"/>
      <c r="U84" s="149"/>
      <c r="V84" s="808"/>
      <c r="W84" s="808"/>
      <c r="X84" s="782" t="str">
        <f t="shared" si="38"/>
        <v/>
      </c>
      <c r="Y84" s="783">
        <f t="shared" si="48"/>
        <v>0.6</v>
      </c>
      <c r="Z84" s="784" t="e">
        <f t="shared" si="39"/>
        <v>#VALUE!</v>
      </c>
      <c r="AA84" s="784" t="e">
        <f t="shared" si="40"/>
        <v>#VALUE!</v>
      </c>
      <c r="AB84" s="785" t="e">
        <f t="shared" si="49"/>
        <v>#VALUE!</v>
      </c>
      <c r="AC84" s="765" t="e">
        <f t="shared" si="41"/>
        <v>#VALUE!</v>
      </c>
      <c r="AD84" s="726">
        <f t="shared" si="42"/>
        <v>0</v>
      </c>
      <c r="AE84" s="786">
        <f>IF(H84&gt;8,tab!D$168,tab!D$171)</f>
        <v>0.5</v>
      </c>
      <c r="AF84" s="566">
        <f t="shared" si="43"/>
        <v>0</v>
      </c>
      <c r="AG84" s="787">
        <f t="shared" si="44"/>
        <v>0</v>
      </c>
      <c r="AL84" s="794"/>
    </row>
    <row r="85" spans="3:43" ht="13.15" customHeight="1" x14ac:dyDescent="0.2">
      <c r="C85" s="31"/>
      <c r="D85" s="28"/>
      <c r="E85" s="28"/>
      <c r="F85" s="125"/>
      <c r="G85" s="126"/>
      <c r="H85" s="32"/>
      <c r="I85" s="32"/>
      <c r="J85" s="815">
        <f>SUM(J70:J84)</f>
        <v>1</v>
      </c>
      <c r="K85" s="125"/>
      <c r="L85" s="845">
        <f t="shared" ref="L85:P85" si="50">SUM(L70:L84)</f>
        <v>0</v>
      </c>
      <c r="M85" s="845">
        <f t="shared" si="50"/>
        <v>0</v>
      </c>
      <c r="N85" s="845">
        <f t="shared" si="50"/>
        <v>40</v>
      </c>
      <c r="O85" s="845">
        <f t="shared" si="50"/>
        <v>0</v>
      </c>
      <c r="P85" s="845">
        <f t="shared" si="50"/>
        <v>40</v>
      </c>
      <c r="Q85" s="593">
        <f t="shared" ref="Q85:S85" si="51">SUM(Q70:Q84)</f>
        <v>81393.834358047025</v>
      </c>
      <c r="R85" s="846">
        <f t="shared" si="51"/>
        <v>2010.9656419529838</v>
      </c>
      <c r="S85" s="847">
        <f t="shared" si="51"/>
        <v>83404.800000000003</v>
      </c>
      <c r="T85" s="631"/>
      <c r="U85" s="172"/>
      <c r="V85" s="809"/>
      <c r="W85" s="809"/>
      <c r="X85" s="788">
        <f t="shared" ref="X85" si="52">SUM(X70:X84)</f>
        <v>4344</v>
      </c>
      <c r="Y85" s="789"/>
      <c r="Z85" s="790"/>
      <c r="AA85" s="790"/>
      <c r="AB85" s="687"/>
      <c r="AC85" s="765"/>
      <c r="AD85" s="756"/>
      <c r="AE85" s="566"/>
      <c r="AF85" s="566"/>
      <c r="AG85" s="787">
        <f>SUM(AG70:AG84)</f>
        <v>0</v>
      </c>
      <c r="AL85" s="794"/>
    </row>
    <row r="86" spans="3:43" ht="13.15" customHeight="1" x14ac:dyDescent="0.2">
      <c r="C86" s="36"/>
      <c r="D86" s="127"/>
      <c r="E86" s="127"/>
      <c r="F86" s="127"/>
      <c r="G86" s="128"/>
      <c r="H86" s="129"/>
      <c r="I86" s="130"/>
      <c r="J86" s="131"/>
      <c r="K86" s="127"/>
      <c r="L86" s="130"/>
      <c r="M86" s="133"/>
      <c r="N86" s="133"/>
      <c r="O86" s="133"/>
      <c r="P86" s="133"/>
      <c r="Q86" s="825"/>
      <c r="R86" s="256"/>
      <c r="S86" s="133"/>
      <c r="T86" s="517"/>
      <c r="U86" s="513"/>
      <c r="V86" s="810"/>
      <c r="W86" s="813"/>
      <c r="X86" s="797"/>
      <c r="Y86" s="798"/>
      <c r="AC86" s="795"/>
      <c r="AL86" s="794"/>
    </row>
    <row r="87" spans="3:43" ht="13.15" customHeight="1" x14ac:dyDescent="0.2">
      <c r="H87" s="8"/>
      <c r="I87" s="75"/>
      <c r="J87" s="123"/>
      <c r="L87" s="147"/>
      <c r="M87" s="147"/>
      <c r="N87" s="147"/>
      <c r="O87" s="147"/>
      <c r="P87" s="147"/>
      <c r="Q87" s="828"/>
      <c r="S87" s="147"/>
      <c r="T87" s="149"/>
      <c r="U87" s="149"/>
      <c r="V87" s="765"/>
      <c r="W87" s="765"/>
      <c r="X87" s="796"/>
    </row>
    <row r="88" spans="3:43" ht="13.15" customHeight="1" x14ac:dyDescent="0.2">
      <c r="H88" s="8"/>
      <c r="I88" s="75"/>
      <c r="J88" s="123"/>
      <c r="L88" s="147"/>
      <c r="M88" s="147"/>
      <c r="N88" s="147"/>
      <c r="O88" s="147"/>
      <c r="P88" s="147"/>
      <c r="Q88" s="828"/>
      <c r="S88" s="147"/>
      <c r="T88" s="149"/>
      <c r="U88" s="149"/>
      <c r="V88" s="765"/>
      <c r="W88" s="765"/>
      <c r="X88" s="796"/>
    </row>
    <row r="89" spans="3:43" ht="13.15" customHeight="1" x14ac:dyDescent="0.2">
      <c r="C89" s="34" t="s">
        <v>48</v>
      </c>
      <c r="E89" s="150" t="str">
        <f>tab!F2</f>
        <v>2020/21</v>
      </c>
      <c r="H89" s="8"/>
      <c r="I89" s="75"/>
      <c r="J89" s="123"/>
      <c r="L89" s="147"/>
      <c r="M89" s="147"/>
      <c r="N89" s="147"/>
      <c r="O89" s="147"/>
      <c r="P89" s="147"/>
      <c r="Q89" s="828"/>
      <c r="S89" s="147"/>
      <c r="T89" s="149"/>
      <c r="U89" s="149"/>
      <c r="V89" s="765"/>
      <c r="W89" s="765"/>
      <c r="X89" s="796"/>
    </row>
    <row r="90" spans="3:43" ht="13.15" customHeight="1" x14ac:dyDescent="0.2">
      <c r="C90" s="71" t="s">
        <v>133</v>
      </c>
      <c r="E90" s="150">
        <f>tab!G3</f>
        <v>44105</v>
      </c>
      <c r="H90" s="8"/>
      <c r="I90" s="75"/>
      <c r="J90" s="123"/>
      <c r="L90" s="147"/>
      <c r="M90" s="147"/>
      <c r="N90" s="147"/>
      <c r="O90" s="147"/>
      <c r="P90" s="147"/>
      <c r="Q90" s="828"/>
      <c r="S90" s="147"/>
      <c r="T90" s="149"/>
      <c r="U90" s="149"/>
      <c r="V90" s="765"/>
      <c r="W90" s="765"/>
      <c r="X90" s="796"/>
    </row>
    <row r="91" spans="3:43" ht="13.15" customHeight="1" x14ac:dyDescent="0.2">
      <c r="H91" s="8"/>
      <c r="I91" s="75"/>
      <c r="J91" s="123"/>
      <c r="L91" s="147"/>
      <c r="M91" s="147"/>
      <c r="N91" s="147"/>
      <c r="O91" s="147"/>
      <c r="P91" s="147"/>
      <c r="Q91" s="828"/>
      <c r="S91" s="147"/>
      <c r="T91" s="149"/>
      <c r="U91" s="149"/>
      <c r="V91" s="765"/>
      <c r="W91" s="765"/>
      <c r="X91" s="796"/>
    </row>
    <row r="92" spans="3:43" ht="13.15" customHeight="1" x14ac:dyDescent="0.2">
      <c r="C92" s="23"/>
      <c r="D92" s="100"/>
      <c r="E92" s="101"/>
      <c r="F92" s="25"/>
      <c r="G92" s="102"/>
      <c r="H92" s="103"/>
      <c r="I92" s="103"/>
      <c r="J92" s="104"/>
      <c r="K92" s="24"/>
      <c r="L92" s="103"/>
      <c r="M92" s="25"/>
      <c r="N92" s="25"/>
      <c r="O92" s="25"/>
      <c r="P92" s="25"/>
      <c r="Q92" s="354"/>
      <c r="R92" s="283"/>
      <c r="S92" s="848"/>
      <c r="T92" s="518"/>
      <c r="U92" s="78"/>
      <c r="V92" s="712"/>
      <c r="W92" s="712"/>
      <c r="X92" s="713"/>
      <c r="Y92" s="714"/>
      <c r="AE92" s="685"/>
      <c r="AF92" s="686"/>
      <c r="AG92" s="685"/>
      <c r="AH92" s="685"/>
      <c r="AI92" s="685"/>
      <c r="AJ92" s="685"/>
      <c r="AK92" s="687"/>
      <c r="AL92" s="688"/>
      <c r="AM92" s="689"/>
      <c r="AN92" s="690"/>
      <c r="AO92" s="687"/>
    </row>
    <row r="93" spans="3:43" s="151" customFormat="1" ht="13.15" customHeight="1" x14ac:dyDescent="0.2">
      <c r="C93" s="287"/>
      <c r="D93" s="1434" t="s">
        <v>134</v>
      </c>
      <c r="E93" s="1435"/>
      <c r="F93" s="1435"/>
      <c r="G93" s="1435"/>
      <c r="H93" s="1436"/>
      <c r="I93" s="1436"/>
      <c r="J93" s="1436"/>
      <c r="K93" s="716"/>
      <c r="L93" s="717" t="s">
        <v>455</v>
      </c>
      <c r="M93" s="718"/>
      <c r="N93" s="718"/>
      <c r="O93" s="718"/>
      <c r="P93" s="718"/>
      <c r="Q93" s="842" t="s">
        <v>465</v>
      </c>
      <c r="R93" s="718"/>
      <c r="S93" s="718"/>
      <c r="T93" s="630"/>
      <c r="U93" s="124"/>
      <c r="V93" s="722"/>
      <c r="W93" s="722"/>
      <c r="X93" s="723"/>
      <c r="Y93" s="724"/>
      <c r="Z93" s="725"/>
      <c r="AA93" s="725"/>
      <c r="AB93" s="687"/>
      <c r="AC93" s="765"/>
      <c r="AD93" s="687"/>
      <c r="AE93" s="727"/>
      <c r="AF93" s="727"/>
      <c r="AG93" s="727"/>
      <c r="AH93" s="755"/>
      <c r="AI93" s="755"/>
      <c r="AJ93" s="755"/>
      <c r="AK93" s="755"/>
      <c r="AL93" s="755"/>
      <c r="AM93" s="755"/>
      <c r="AN93" s="755"/>
      <c r="AO93" s="755"/>
      <c r="AP93" s="632"/>
      <c r="AQ93" s="632"/>
    </row>
    <row r="94" spans="3:43" s="151" customFormat="1" ht="13.15" customHeight="1" x14ac:dyDescent="0.2">
      <c r="C94" s="287"/>
      <c r="D94" s="729" t="s">
        <v>545</v>
      </c>
      <c r="E94" s="729" t="s">
        <v>96</v>
      </c>
      <c r="F94" s="730" t="s">
        <v>136</v>
      </c>
      <c r="G94" s="731" t="s">
        <v>137</v>
      </c>
      <c r="H94" s="730" t="s">
        <v>138</v>
      </c>
      <c r="I94" s="730" t="s">
        <v>139</v>
      </c>
      <c r="J94" s="732" t="s">
        <v>140</v>
      </c>
      <c r="K94" s="766"/>
      <c r="L94" s="733" t="s">
        <v>456</v>
      </c>
      <c r="M94" s="733" t="s">
        <v>459</v>
      </c>
      <c r="N94" s="733" t="s">
        <v>461</v>
      </c>
      <c r="O94" s="733" t="s">
        <v>458</v>
      </c>
      <c r="P94" s="758" t="s">
        <v>464</v>
      </c>
      <c r="Q94" s="823" t="s">
        <v>141</v>
      </c>
      <c r="R94" s="735" t="s">
        <v>468</v>
      </c>
      <c r="S94" s="736" t="s">
        <v>141</v>
      </c>
      <c r="T94" s="519"/>
      <c r="U94" s="514"/>
      <c r="V94" s="738"/>
      <c r="W94" s="738"/>
      <c r="X94" s="739" t="s">
        <v>147</v>
      </c>
      <c r="Y94" s="740" t="s">
        <v>469</v>
      </c>
      <c r="Z94" s="741" t="s">
        <v>470</v>
      </c>
      <c r="AA94" s="741" t="s">
        <v>470</v>
      </c>
      <c r="AB94" s="741" t="s">
        <v>471</v>
      </c>
      <c r="AC94" s="757" t="s">
        <v>472</v>
      </c>
      <c r="AD94" s="741" t="s">
        <v>473</v>
      </c>
      <c r="AE94" s="741" t="s">
        <v>474</v>
      </c>
      <c r="AF94" s="741" t="s">
        <v>142</v>
      </c>
      <c r="AG94" s="736" t="s">
        <v>143</v>
      </c>
      <c r="AH94" s="755"/>
      <c r="AI94" s="755"/>
      <c r="AJ94" s="755"/>
      <c r="AK94" s="755"/>
      <c r="AL94" s="755"/>
      <c r="AM94" s="755"/>
      <c r="AN94" s="755"/>
      <c r="AO94" s="755"/>
      <c r="AP94" s="632"/>
      <c r="AQ94" s="633"/>
    </row>
    <row r="95" spans="3:43" s="151" customFormat="1" ht="13.15" customHeight="1" x14ac:dyDescent="0.2">
      <c r="C95" s="287"/>
      <c r="D95" s="744"/>
      <c r="E95" s="729"/>
      <c r="F95" s="730" t="s">
        <v>144</v>
      </c>
      <c r="G95" s="731" t="s">
        <v>145</v>
      </c>
      <c r="H95" s="730"/>
      <c r="I95" s="730"/>
      <c r="J95" s="732" t="s">
        <v>146</v>
      </c>
      <c r="K95" s="766"/>
      <c r="L95" s="733" t="s">
        <v>457</v>
      </c>
      <c r="M95" s="733" t="s">
        <v>460</v>
      </c>
      <c r="N95" s="733" t="s">
        <v>462</v>
      </c>
      <c r="O95" s="733" t="s">
        <v>463</v>
      </c>
      <c r="P95" s="758" t="s">
        <v>149</v>
      </c>
      <c r="Q95" s="608" t="s">
        <v>466</v>
      </c>
      <c r="R95" s="735" t="s">
        <v>467</v>
      </c>
      <c r="S95" s="758" t="s">
        <v>149</v>
      </c>
      <c r="T95" s="519"/>
      <c r="U95" s="514"/>
      <c r="V95" s="738"/>
      <c r="W95" s="738"/>
      <c r="X95" s="741" t="s">
        <v>475</v>
      </c>
      <c r="Y95" s="747">
        <f>tab!$D$167</f>
        <v>0.6</v>
      </c>
      <c r="Z95" s="741" t="s">
        <v>476</v>
      </c>
      <c r="AA95" s="741" t="s">
        <v>477</v>
      </c>
      <c r="AB95" s="741" t="s">
        <v>478</v>
      </c>
      <c r="AC95" s="757" t="s">
        <v>479</v>
      </c>
      <c r="AD95" s="741" t="s">
        <v>479</v>
      </c>
      <c r="AE95" s="741" t="s">
        <v>480</v>
      </c>
      <c r="AF95" s="741"/>
      <c r="AG95" s="741" t="s">
        <v>148</v>
      </c>
      <c r="AH95" s="755"/>
      <c r="AI95" s="755"/>
      <c r="AJ95" s="755"/>
      <c r="AK95" s="755"/>
      <c r="AL95" s="755"/>
      <c r="AM95" s="755"/>
      <c r="AN95" s="755"/>
      <c r="AO95" s="755"/>
      <c r="AQ95" s="146"/>
    </row>
    <row r="96" spans="3:43" s="151" customFormat="1" ht="13.15" customHeight="1" x14ac:dyDescent="0.2">
      <c r="C96" s="31"/>
      <c r="D96" s="1"/>
      <c r="E96" s="1"/>
      <c r="F96" s="108"/>
      <c r="G96" s="109"/>
      <c r="H96" s="110"/>
      <c r="I96" s="110"/>
      <c r="J96" s="111"/>
      <c r="K96" s="108"/>
      <c r="L96" s="621"/>
      <c r="M96" s="113"/>
      <c r="N96" s="113"/>
      <c r="O96" s="113"/>
      <c r="P96" s="113"/>
      <c r="Q96" s="824"/>
      <c r="R96" s="114"/>
      <c r="S96" s="113"/>
      <c r="T96" s="519"/>
      <c r="U96" s="514"/>
      <c r="V96" s="738"/>
      <c r="W96" s="738"/>
      <c r="X96" s="780"/>
      <c r="Y96" s="781"/>
      <c r="Z96" s="566"/>
      <c r="AA96" s="566"/>
      <c r="AB96" s="566"/>
      <c r="AC96" s="754"/>
      <c r="AD96" s="566"/>
      <c r="AE96" s="566"/>
      <c r="AF96" s="566"/>
      <c r="AG96" s="566"/>
      <c r="AH96" s="755"/>
      <c r="AI96" s="755"/>
      <c r="AJ96" s="755"/>
      <c r="AK96" s="755"/>
      <c r="AL96" s="755"/>
      <c r="AM96" s="755"/>
      <c r="AN96" s="755"/>
      <c r="AO96" s="755"/>
      <c r="AQ96" s="146"/>
    </row>
    <row r="97" spans="3:38" ht="13.15" customHeight="1" x14ac:dyDescent="0.2">
      <c r="C97" s="31"/>
      <c r="D97" s="117" t="str">
        <f>IF(dir!D70=0,"",dir!D70)</f>
        <v/>
      </c>
      <c r="E97" s="117" t="str">
        <f>IF(dir!E70=0,"",dir!E70)</f>
        <v>nn</v>
      </c>
      <c r="F97" s="33" t="str">
        <f>IF(F70="","",F70+1)</f>
        <v/>
      </c>
      <c r="G97" s="118" t="str">
        <f>IF(dir!G70=0,"",dir!G70)</f>
        <v/>
      </c>
      <c r="H97" s="119" t="str">
        <f>IF(H70="","",H70)</f>
        <v>DB</v>
      </c>
      <c r="I97" s="119">
        <f>IF(E97="","",IF(dir!I70+1&gt;VLOOKUP(H97,Schaal2016,22,FALSE),dir!I70,dir!I70+1))</f>
        <v>12</v>
      </c>
      <c r="J97" s="120">
        <f>IF(dir!J70=0,0,dir!J70)</f>
        <v>1</v>
      </c>
      <c r="K97" s="121"/>
      <c r="L97" s="1259">
        <f>IF(dir!L70=0,0,dir!L70)</f>
        <v>0</v>
      </c>
      <c r="M97" s="1259">
        <f>IF(dir!M70=0,0,dir!M70)</f>
        <v>0</v>
      </c>
      <c r="N97" s="843">
        <f t="shared" ref="N97:N111" si="53">IF(J97="","",IF(J97*40&gt;40,40,J97*40))</f>
        <v>40</v>
      </c>
      <c r="O97" s="843"/>
      <c r="P97" s="843">
        <f>IF(J97="","",SUM(L97:O97))</f>
        <v>40</v>
      </c>
      <c r="Q97" s="592">
        <f t="shared" ref="Q97:Q111" si="54">IF(J97="","",(1659*J97-P97)*AA97)</f>
        <v>83454.912115732368</v>
      </c>
      <c r="R97" s="814">
        <f t="shared" ref="R97:R111" si="55">IF(J97="","",(P97*AB97)+Z97*(AC97+AD97*(1-AE97)))</f>
        <v>2061.8878842676313</v>
      </c>
      <c r="S97" s="844">
        <f t="shared" ref="S97:S111" si="56">IF(E97="","",(Q97+R97))</f>
        <v>85516.800000000003</v>
      </c>
      <c r="T97" s="520"/>
      <c r="U97" s="149"/>
      <c r="V97" s="808"/>
      <c r="W97" s="808"/>
      <c r="X97" s="782">
        <f t="shared" ref="X97:X111" si="57">IF(H97="","",VLOOKUP(H97,Schaal2020,I97+1,FALSE))</f>
        <v>4454</v>
      </c>
      <c r="Y97" s="783">
        <f>$Y$41</f>
        <v>0.6</v>
      </c>
      <c r="Z97" s="784">
        <f t="shared" ref="Z97:Z111" si="58">X97*12/1659</f>
        <v>32.216998191681739</v>
      </c>
      <c r="AA97" s="784">
        <f t="shared" ref="AA97:AA111" si="59">X97*12*(1+Y97)/1659</f>
        <v>51.547197106690781</v>
      </c>
      <c r="AB97" s="785">
        <f>AA97-Z97</f>
        <v>19.330198915009042</v>
      </c>
      <c r="AC97" s="765">
        <f t="shared" ref="AC97:AC111" si="60">N97+O97</f>
        <v>40</v>
      </c>
      <c r="AD97" s="726">
        <f t="shared" ref="AD97:AD111" si="61">L97+M97</f>
        <v>0</v>
      </c>
      <c r="AE97" s="786">
        <f>IF(H97&gt;8,tab!D$168,tab!D$171)</f>
        <v>0.5</v>
      </c>
      <c r="AF97" s="566">
        <f t="shared" ref="AF97:AF111" si="62">IF(F97&lt;25,0,IF(F97=25,25,IF(F97&lt;40,0,IF(F97=40,40,IF(F97&gt;=40,0)))))</f>
        <v>0</v>
      </c>
      <c r="AG97" s="787">
        <f t="shared" ref="AG97:AG111" si="63">IF(AF97=25,(X97*1.08*J97/2),IF(AF97=40,(X97*1.08*J97),IF(AF97=0,0)))</f>
        <v>0</v>
      </c>
      <c r="AL97" s="794"/>
    </row>
    <row r="98" spans="3:38" ht="13.15" customHeight="1" x14ac:dyDescent="0.2">
      <c r="C98" s="31"/>
      <c r="D98" s="117" t="str">
        <f>IF(dir!D71=0,"",dir!D71)</f>
        <v/>
      </c>
      <c r="E98" s="117" t="str">
        <f>IF(dir!E71=0,"",dir!E71)</f>
        <v/>
      </c>
      <c r="F98" s="33" t="str">
        <f t="shared" ref="F98:F111" si="64">IF(F71="","",F71+1)</f>
        <v/>
      </c>
      <c r="G98" s="118" t="str">
        <f>IF(dir!G71=0,"",dir!G71)</f>
        <v/>
      </c>
      <c r="H98" s="119" t="str">
        <f t="shared" ref="H98:H111" si="65">IF(H71="","",H71)</f>
        <v/>
      </c>
      <c r="I98" s="119" t="str">
        <f>IF(E98="","",IF(dir!I71+1&gt;VLOOKUP(H98,Schaal2016,22,FALSE),dir!I71,dir!I71+1))</f>
        <v/>
      </c>
      <c r="J98" s="120" t="str">
        <f>IF(dir!J71=0,0,dir!J71)</f>
        <v/>
      </c>
      <c r="K98" s="121"/>
      <c r="L98" s="1259">
        <f>IF(dir!L71=0,0,dir!L71)</f>
        <v>0</v>
      </c>
      <c r="M98" s="1259">
        <f>IF(dir!M71=0,0,dir!M71)</f>
        <v>0</v>
      </c>
      <c r="N98" s="843" t="str">
        <f t="shared" si="53"/>
        <v/>
      </c>
      <c r="O98" s="843"/>
      <c r="P98" s="843" t="str">
        <f t="shared" ref="P98:P111" si="66">IF(J98="","",SUM(L98:O98))</f>
        <v/>
      </c>
      <c r="Q98" s="592" t="str">
        <f t="shared" si="54"/>
        <v/>
      </c>
      <c r="R98" s="814" t="str">
        <f t="shared" si="55"/>
        <v/>
      </c>
      <c r="S98" s="844" t="str">
        <f t="shared" si="56"/>
        <v/>
      </c>
      <c r="T98" s="520"/>
      <c r="U98" s="149"/>
      <c r="V98" s="808"/>
      <c r="W98" s="808"/>
      <c r="X98" s="782" t="str">
        <f t="shared" si="57"/>
        <v/>
      </c>
      <c r="Y98" s="783">
        <f t="shared" ref="Y98:Y111" si="67">$Y$41</f>
        <v>0.6</v>
      </c>
      <c r="Z98" s="784" t="e">
        <f t="shared" si="58"/>
        <v>#VALUE!</v>
      </c>
      <c r="AA98" s="784" t="e">
        <f t="shared" si="59"/>
        <v>#VALUE!</v>
      </c>
      <c r="AB98" s="785" t="e">
        <f t="shared" ref="AB98:AB111" si="68">AA98-Z98</f>
        <v>#VALUE!</v>
      </c>
      <c r="AC98" s="765" t="e">
        <f t="shared" si="60"/>
        <v>#VALUE!</v>
      </c>
      <c r="AD98" s="726">
        <f t="shared" si="61"/>
        <v>0</v>
      </c>
      <c r="AE98" s="786">
        <f>IF(H98&gt;8,tab!D$168,tab!D$171)</f>
        <v>0.5</v>
      </c>
      <c r="AF98" s="566">
        <f t="shared" si="62"/>
        <v>0</v>
      </c>
      <c r="AG98" s="787">
        <f t="shared" si="63"/>
        <v>0</v>
      </c>
      <c r="AL98" s="794"/>
    </row>
    <row r="99" spans="3:38" ht="13.15" customHeight="1" x14ac:dyDescent="0.2">
      <c r="C99" s="31"/>
      <c r="D99" s="117" t="str">
        <f>IF(dir!D72=0,"",dir!D72)</f>
        <v/>
      </c>
      <c r="E99" s="117" t="str">
        <f>IF(dir!E72=0,"",dir!E72)</f>
        <v/>
      </c>
      <c r="F99" s="33" t="str">
        <f t="shared" si="64"/>
        <v/>
      </c>
      <c r="G99" s="118" t="str">
        <f>IF(dir!G72=0,"",dir!G72)</f>
        <v/>
      </c>
      <c r="H99" s="119" t="str">
        <f t="shared" si="65"/>
        <v/>
      </c>
      <c r="I99" s="119" t="str">
        <f>IF(E99="","",IF(dir!I72+1&gt;VLOOKUP(H99,Schaal2016,22,FALSE),dir!I72,dir!I72+1))</f>
        <v/>
      </c>
      <c r="J99" s="120" t="str">
        <f>IF(dir!J72=0,0,dir!J72)</f>
        <v/>
      </c>
      <c r="K99" s="121"/>
      <c r="L99" s="1259">
        <f>IF(dir!L72=0,0,dir!L72)</f>
        <v>0</v>
      </c>
      <c r="M99" s="1259">
        <f>IF(dir!M72=0,0,dir!M72)</f>
        <v>0</v>
      </c>
      <c r="N99" s="843" t="str">
        <f t="shared" si="53"/>
        <v/>
      </c>
      <c r="O99" s="843"/>
      <c r="P99" s="843" t="str">
        <f t="shared" si="66"/>
        <v/>
      </c>
      <c r="Q99" s="592" t="str">
        <f t="shared" si="54"/>
        <v/>
      </c>
      <c r="R99" s="814" t="str">
        <f t="shared" si="55"/>
        <v/>
      </c>
      <c r="S99" s="844" t="str">
        <f t="shared" si="56"/>
        <v/>
      </c>
      <c r="T99" s="520"/>
      <c r="U99" s="149"/>
      <c r="V99" s="808"/>
      <c r="W99" s="808"/>
      <c r="X99" s="782" t="str">
        <f t="shared" si="57"/>
        <v/>
      </c>
      <c r="Y99" s="783">
        <f t="shared" si="67"/>
        <v>0.6</v>
      </c>
      <c r="Z99" s="784" t="e">
        <f t="shared" si="58"/>
        <v>#VALUE!</v>
      </c>
      <c r="AA99" s="784" t="e">
        <f t="shared" si="59"/>
        <v>#VALUE!</v>
      </c>
      <c r="AB99" s="785" t="e">
        <f t="shared" si="68"/>
        <v>#VALUE!</v>
      </c>
      <c r="AC99" s="765" t="e">
        <f t="shared" si="60"/>
        <v>#VALUE!</v>
      </c>
      <c r="AD99" s="726">
        <f t="shared" si="61"/>
        <v>0</v>
      </c>
      <c r="AE99" s="786">
        <f>IF(H99&gt;8,tab!D$168,tab!D$171)</f>
        <v>0.5</v>
      </c>
      <c r="AF99" s="566">
        <f t="shared" si="62"/>
        <v>0</v>
      </c>
      <c r="AG99" s="787">
        <f t="shared" si="63"/>
        <v>0</v>
      </c>
      <c r="AL99" s="794"/>
    </row>
    <row r="100" spans="3:38" ht="13.15" customHeight="1" x14ac:dyDescent="0.2">
      <c r="C100" s="31"/>
      <c r="D100" s="117" t="str">
        <f>IF(dir!D73=0,"",dir!D73)</f>
        <v/>
      </c>
      <c r="E100" s="117" t="str">
        <f>IF(dir!E73=0,"",dir!E73)</f>
        <v/>
      </c>
      <c r="F100" s="33" t="str">
        <f t="shared" si="64"/>
        <v/>
      </c>
      <c r="G100" s="118" t="str">
        <f>IF(dir!G73=0,"",dir!G73)</f>
        <v/>
      </c>
      <c r="H100" s="119" t="str">
        <f t="shared" si="65"/>
        <v/>
      </c>
      <c r="I100" s="119" t="str">
        <f>IF(E100="","",IF(dir!I73+1&gt;VLOOKUP(H100,Schaal2016,22,FALSE),dir!I73,dir!I73+1))</f>
        <v/>
      </c>
      <c r="J100" s="120" t="str">
        <f>IF(dir!J73=0,0,dir!J73)</f>
        <v/>
      </c>
      <c r="K100" s="121"/>
      <c r="L100" s="1259">
        <f>IF(dir!L73=0,0,dir!L73)</f>
        <v>0</v>
      </c>
      <c r="M100" s="1259">
        <f>IF(dir!M73=0,0,dir!M73)</f>
        <v>0</v>
      </c>
      <c r="N100" s="843" t="str">
        <f t="shared" si="53"/>
        <v/>
      </c>
      <c r="O100" s="843"/>
      <c r="P100" s="843" t="str">
        <f t="shared" si="66"/>
        <v/>
      </c>
      <c r="Q100" s="592" t="str">
        <f t="shared" si="54"/>
        <v/>
      </c>
      <c r="R100" s="814" t="str">
        <f t="shared" si="55"/>
        <v/>
      </c>
      <c r="S100" s="844" t="str">
        <f t="shared" si="56"/>
        <v/>
      </c>
      <c r="T100" s="520"/>
      <c r="U100" s="149"/>
      <c r="V100" s="808"/>
      <c r="W100" s="808"/>
      <c r="X100" s="782" t="str">
        <f t="shared" si="57"/>
        <v/>
      </c>
      <c r="Y100" s="783">
        <f t="shared" si="67"/>
        <v>0.6</v>
      </c>
      <c r="Z100" s="784" t="e">
        <f t="shared" si="58"/>
        <v>#VALUE!</v>
      </c>
      <c r="AA100" s="784" t="e">
        <f t="shared" si="59"/>
        <v>#VALUE!</v>
      </c>
      <c r="AB100" s="785" t="e">
        <f t="shared" si="68"/>
        <v>#VALUE!</v>
      </c>
      <c r="AC100" s="765" t="e">
        <f t="shared" si="60"/>
        <v>#VALUE!</v>
      </c>
      <c r="AD100" s="726">
        <f t="shared" si="61"/>
        <v>0</v>
      </c>
      <c r="AE100" s="786">
        <f>IF(H100&gt;8,tab!D$168,tab!D$171)</f>
        <v>0.5</v>
      </c>
      <c r="AF100" s="566">
        <f t="shared" si="62"/>
        <v>0</v>
      </c>
      <c r="AG100" s="787">
        <f t="shared" si="63"/>
        <v>0</v>
      </c>
      <c r="AL100" s="794"/>
    </row>
    <row r="101" spans="3:38" ht="13.15" customHeight="1" x14ac:dyDescent="0.2">
      <c r="C101" s="31"/>
      <c r="D101" s="117" t="str">
        <f>IF(dir!D74=0,"",dir!D74)</f>
        <v/>
      </c>
      <c r="E101" s="117" t="str">
        <f>IF(dir!E74=0,"",dir!E74)</f>
        <v/>
      </c>
      <c r="F101" s="33" t="str">
        <f t="shared" si="64"/>
        <v/>
      </c>
      <c r="G101" s="118" t="str">
        <f>IF(dir!G74=0,"",dir!G74)</f>
        <v/>
      </c>
      <c r="H101" s="119" t="str">
        <f t="shared" si="65"/>
        <v/>
      </c>
      <c r="I101" s="119" t="str">
        <f>IF(E101="","",IF(dir!I74+1&gt;VLOOKUP(H101,Schaal2016,22,FALSE),dir!I74,dir!I74+1))</f>
        <v/>
      </c>
      <c r="J101" s="120" t="str">
        <f>IF(dir!J74=0,0,dir!J74)</f>
        <v/>
      </c>
      <c r="K101" s="121"/>
      <c r="L101" s="1259">
        <f>IF(dir!L74=0,0,dir!L74)</f>
        <v>0</v>
      </c>
      <c r="M101" s="1259">
        <f>IF(dir!M74=0,0,dir!M74)</f>
        <v>0</v>
      </c>
      <c r="N101" s="843" t="str">
        <f t="shared" si="53"/>
        <v/>
      </c>
      <c r="O101" s="843"/>
      <c r="P101" s="843" t="str">
        <f t="shared" si="66"/>
        <v/>
      </c>
      <c r="Q101" s="592" t="str">
        <f t="shared" si="54"/>
        <v/>
      </c>
      <c r="R101" s="814" t="str">
        <f t="shared" si="55"/>
        <v/>
      </c>
      <c r="S101" s="844" t="str">
        <f t="shared" si="56"/>
        <v/>
      </c>
      <c r="T101" s="520"/>
      <c r="U101" s="149"/>
      <c r="V101" s="808"/>
      <c r="W101" s="808"/>
      <c r="X101" s="782" t="str">
        <f t="shared" si="57"/>
        <v/>
      </c>
      <c r="Y101" s="783">
        <f t="shared" si="67"/>
        <v>0.6</v>
      </c>
      <c r="Z101" s="784" t="e">
        <f t="shared" si="58"/>
        <v>#VALUE!</v>
      </c>
      <c r="AA101" s="784" t="e">
        <f t="shared" si="59"/>
        <v>#VALUE!</v>
      </c>
      <c r="AB101" s="785" t="e">
        <f t="shared" si="68"/>
        <v>#VALUE!</v>
      </c>
      <c r="AC101" s="765" t="e">
        <f t="shared" si="60"/>
        <v>#VALUE!</v>
      </c>
      <c r="AD101" s="726">
        <f t="shared" si="61"/>
        <v>0</v>
      </c>
      <c r="AE101" s="786">
        <f>IF(H101&gt;8,tab!D$168,tab!D$171)</f>
        <v>0.5</v>
      </c>
      <c r="AF101" s="566">
        <f t="shared" si="62"/>
        <v>0</v>
      </c>
      <c r="AG101" s="787">
        <f t="shared" si="63"/>
        <v>0</v>
      </c>
      <c r="AL101" s="794"/>
    </row>
    <row r="102" spans="3:38" ht="13.15" customHeight="1" x14ac:dyDescent="0.2">
      <c r="C102" s="31"/>
      <c r="D102" s="117" t="str">
        <f>IF(dir!D75=0,"",dir!D75)</f>
        <v/>
      </c>
      <c r="E102" s="117" t="str">
        <f>IF(dir!E75=0,"",dir!E75)</f>
        <v/>
      </c>
      <c r="F102" s="33" t="str">
        <f t="shared" si="64"/>
        <v/>
      </c>
      <c r="G102" s="118" t="str">
        <f>IF(dir!G75=0,"",dir!G75)</f>
        <v/>
      </c>
      <c r="H102" s="119" t="str">
        <f t="shared" si="65"/>
        <v/>
      </c>
      <c r="I102" s="119" t="str">
        <f>IF(E102="","",IF(dir!I75+1&gt;VLOOKUP(H102,Schaal2016,22,FALSE),dir!I75,dir!I75+1))</f>
        <v/>
      </c>
      <c r="J102" s="120" t="str">
        <f>IF(dir!J75=0,0,dir!J75)</f>
        <v/>
      </c>
      <c r="K102" s="121"/>
      <c r="L102" s="1259">
        <f>IF(dir!L75=0,0,dir!L75)</f>
        <v>0</v>
      </c>
      <c r="M102" s="1259">
        <f>IF(dir!M75=0,0,dir!M75)</f>
        <v>0</v>
      </c>
      <c r="N102" s="843" t="str">
        <f t="shared" si="53"/>
        <v/>
      </c>
      <c r="O102" s="843"/>
      <c r="P102" s="843" t="str">
        <f t="shared" si="66"/>
        <v/>
      </c>
      <c r="Q102" s="592" t="str">
        <f t="shared" si="54"/>
        <v/>
      </c>
      <c r="R102" s="814" t="str">
        <f t="shared" si="55"/>
        <v/>
      </c>
      <c r="S102" s="844" t="str">
        <f t="shared" si="56"/>
        <v/>
      </c>
      <c r="T102" s="520"/>
      <c r="U102" s="149"/>
      <c r="V102" s="808"/>
      <c r="W102" s="808"/>
      <c r="X102" s="782" t="str">
        <f t="shared" si="57"/>
        <v/>
      </c>
      <c r="Y102" s="783">
        <f t="shared" si="67"/>
        <v>0.6</v>
      </c>
      <c r="Z102" s="784" t="e">
        <f t="shared" si="58"/>
        <v>#VALUE!</v>
      </c>
      <c r="AA102" s="784" t="e">
        <f t="shared" si="59"/>
        <v>#VALUE!</v>
      </c>
      <c r="AB102" s="785" t="e">
        <f t="shared" si="68"/>
        <v>#VALUE!</v>
      </c>
      <c r="AC102" s="765" t="e">
        <f t="shared" si="60"/>
        <v>#VALUE!</v>
      </c>
      <c r="AD102" s="726">
        <f t="shared" si="61"/>
        <v>0</v>
      </c>
      <c r="AE102" s="786">
        <f>IF(H102&gt;8,tab!D$168,tab!D$171)</f>
        <v>0.5</v>
      </c>
      <c r="AF102" s="566">
        <f t="shared" si="62"/>
        <v>0</v>
      </c>
      <c r="AG102" s="787">
        <f t="shared" si="63"/>
        <v>0</v>
      </c>
      <c r="AL102" s="794"/>
    </row>
    <row r="103" spans="3:38" ht="13.15" customHeight="1" x14ac:dyDescent="0.2">
      <c r="C103" s="31"/>
      <c r="D103" s="117" t="str">
        <f>IF(dir!D76=0,"",dir!D76)</f>
        <v/>
      </c>
      <c r="E103" s="117" t="str">
        <f>IF(dir!E76=0,"",dir!E76)</f>
        <v/>
      </c>
      <c r="F103" s="33" t="str">
        <f t="shared" si="64"/>
        <v/>
      </c>
      <c r="G103" s="118" t="str">
        <f>IF(dir!G76=0,"",dir!G76)</f>
        <v/>
      </c>
      <c r="H103" s="119" t="str">
        <f t="shared" si="65"/>
        <v/>
      </c>
      <c r="I103" s="119" t="str">
        <f>IF(E103="","",IF(dir!I76+1&gt;VLOOKUP(H103,Schaal2016,22,FALSE),dir!I76,dir!I76+1))</f>
        <v/>
      </c>
      <c r="J103" s="120" t="str">
        <f>IF(dir!J76=0,0,dir!J76)</f>
        <v/>
      </c>
      <c r="K103" s="121"/>
      <c r="L103" s="1259">
        <f>IF(dir!L76=0,0,dir!L76)</f>
        <v>0</v>
      </c>
      <c r="M103" s="1259">
        <f>IF(dir!M76=0,0,dir!M76)</f>
        <v>0</v>
      </c>
      <c r="N103" s="843" t="str">
        <f t="shared" si="53"/>
        <v/>
      </c>
      <c r="O103" s="843"/>
      <c r="P103" s="843" t="str">
        <f t="shared" si="66"/>
        <v/>
      </c>
      <c r="Q103" s="592" t="str">
        <f t="shared" si="54"/>
        <v/>
      </c>
      <c r="R103" s="814" t="str">
        <f t="shared" si="55"/>
        <v/>
      </c>
      <c r="S103" s="844" t="str">
        <f t="shared" si="56"/>
        <v/>
      </c>
      <c r="T103" s="520"/>
      <c r="U103" s="149"/>
      <c r="V103" s="808"/>
      <c r="W103" s="808"/>
      <c r="X103" s="782" t="str">
        <f t="shared" si="57"/>
        <v/>
      </c>
      <c r="Y103" s="783">
        <f t="shared" si="67"/>
        <v>0.6</v>
      </c>
      <c r="Z103" s="784" t="e">
        <f t="shared" si="58"/>
        <v>#VALUE!</v>
      </c>
      <c r="AA103" s="784" t="e">
        <f t="shared" si="59"/>
        <v>#VALUE!</v>
      </c>
      <c r="AB103" s="785" t="e">
        <f t="shared" si="68"/>
        <v>#VALUE!</v>
      </c>
      <c r="AC103" s="765" t="e">
        <f t="shared" si="60"/>
        <v>#VALUE!</v>
      </c>
      <c r="AD103" s="726">
        <f t="shared" si="61"/>
        <v>0</v>
      </c>
      <c r="AE103" s="786">
        <f>IF(H103&gt;8,tab!D$168,tab!D$171)</f>
        <v>0.5</v>
      </c>
      <c r="AF103" s="566">
        <f t="shared" si="62"/>
        <v>0</v>
      </c>
      <c r="AG103" s="787">
        <f t="shared" si="63"/>
        <v>0</v>
      </c>
      <c r="AL103" s="794"/>
    </row>
    <row r="104" spans="3:38" ht="13.15" customHeight="1" x14ac:dyDescent="0.2">
      <c r="C104" s="31"/>
      <c r="D104" s="117" t="str">
        <f>IF(dir!D77=0,"",dir!D77)</f>
        <v/>
      </c>
      <c r="E104" s="117" t="str">
        <f>IF(dir!E77=0,"",dir!E77)</f>
        <v/>
      </c>
      <c r="F104" s="33" t="str">
        <f t="shared" si="64"/>
        <v/>
      </c>
      <c r="G104" s="118" t="str">
        <f>IF(dir!G77=0,"",dir!G77)</f>
        <v/>
      </c>
      <c r="H104" s="119" t="str">
        <f t="shared" si="65"/>
        <v/>
      </c>
      <c r="I104" s="119" t="str">
        <f>IF(E104="","",IF(dir!I77+1&gt;VLOOKUP(H104,Schaal2016,22,FALSE),dir!I77,dir!I77+1))</f>
        <v/>
      </c>
      <c r="J104" s="120" t="str">
        <f>IF(dir!J77=0,0,dir!J77)</f>
        <v/>
      </c>
      <c r="K104" s="121"/>
      <c r="L104" s="1259">
        <f>IF(dir!L77=0,0,dir!L77)</f>
        <v>0</v>
      </c>
      <c r="M104" s="1259">
        <f>IF(dir!M77=0,0,dir!M77)</f>
        <v>0</v>
      </c>
      <c r="N104" s="843" t="str">
        <f t="shared" si="53"/>
        <v/>
      </c>
      <c r="O104" s="843"/>
      <c r="P104" s="843" t="str">
        <f t="shared" si="66"/>
        <v/>
      </c>
      <c r="Q104" s="592" t="str">
        <f t="shared" si="54"/>
        <v/>
      </c>
      <c r="R104" s="814" t="str">
        <f t="shared" si="55"/>
        <v/>
      </c>
      <c r="S104" s="844" t="str">
        <f t="shared" si="56"/>
        <v/>
      </c>
      <c r="T104" s="520"/>
      <c r="U104" s="149"/>
      <c r="V104" s="808"/>
      <c r="W104" s="808"/>
      <c r="X104" s="782" t="str">
        <f t="shared" si="57"/>
        <v/>
      </c>
      <c r="Y104" s="783">
        <f t="shared" si="67"/>
        <v>0.6</v>
      </c>
      <c r="Z104" s="784" t="e">
        <f t="shared" si="58"/>
        <v>#VALUE!</v>
      </c>
      <c r="AA104" s="784" t="e">
        <f t="shared" si="59"/>
        <v>#VALUE!</v>
      </c>
      <c r="AB104" s="785" t="e">
        <f t="shared" si="68"/>
        <v>#VALUE!</v>
      </c>
      <c r="AC104" s="765" t="e">
        <f t="shared" si="60"/>
        <v>#VALUE!</v>
      </c>
      <c r="AD104" s="726">
        <f t="shared" si="61"/>
        <v>0</v>
      </c>
      <c r="AE104" s="786">
        <f>IF(H104&gt;8,tab!D$168,tab!D$171)</f>
        <v>0.5</v>
      </c>
      <c r="AF104" s="566">
        <f t="shared" si="62"/>
        <v>0</v>
      </c>
      <c r="AG104" s="787">
        <f t="shared" si="63"/>
        <v>0</v>
      </c>
      <c r="AL104" s="794"/>
    </row>
    <row r="105" spans="3:38" ht="13.15" customHeight="1" x14ac:dyDescent="0.2">
      <c r="C105" s="31"/>
      <c r="D105" s="117" t="str">
        <f>IF(dir!D78=0,"",dir!D78)</f>
        <v/>
      </c>
      <c r="E105" s="117" t="str">
        <f>IF(dir!E78=0,"",dir!E78)</f>
        <v/>
      </c>
      <c r="F105" s="33" t="str">
        <f t="shared" si="64"/>
        <v/>
      </c>
      <c r="G105" s="118" t="str">
        <f>IF(dir!G78=0,"",dir!G78)</f>
        <v/>
      </c>
      <c r="H105" s="119" t="str">
        <f t="shared" si="65"/>
        <v/>
      </c>
      <c r="I105" s="119" t="str">
        <f>IF(E105="","",IF(dir!I78+1&gt;VLOOKUP(H105,Schaal2016,22,FALSE),dir!I78,dir!I78+1))</f>
        <v/>
      </c>
      <c r="J105" s="120" t="str">
        <f>IF(dir!J78=0,0,dir!J78)</f>
        <v/>
      </c>
      <c r="K105" s="121"/>
      <c r="L105" s="1259">
        <f>IF(dir!L78=0,0,dir!L78)</f>
        <v>0</v>
      </c>
      <c r="M105" s="1259">
        <f>IF(dir!M78=0,0,dir!M78)</f>
        <v>0</v>
      </c>
      <c r="N105" s="843" t="str">
        <f t="shared" si="53"/>
        <v/>
      </c>
      <c r="O105" s="843"/>
      <c r="P105" s="843" t="str">
        <f t="shared" si="66"/>
        <v/>
      </c>
      <c r="Q105" s="592" t="str">
        <f t="shared" si="54"/>
        <v/>
      </c>
      <c r="R105" s="814" t="str">
        <f t="shared" si="55"/>
        <v/>
      </c>
      <c r="S105" s="844" t="str">
        <f t="shared" si="56"/>
        <v/>
      </c>
      <c r="T105" s="520"/>
      <c r="U105" s="149"/>
      <c r="V105" s="808"/>
      <c r="W105" s="808"/>
      <c r="X105" s="782" t="str">
        <f t="shared" si="57"/>
        <v/>
      </c>
      <c r="Y105" s="783">
        <f t="shared" si="67"/>
        <v>0.6</v>
      </c>
      <c r="Z105" s="784" t="e">
        <f t="shared" si="58"/>
        <v>#VALUE!</v>
      </c>
      <c r="AA105" s="784" t="e">
        <f t="shared" si="59"/>
        <v>#VALUE!</v>
      </c>
      <c r="AB105" s="785" t="e">
        <f t="shared" si="68"/>
        <v>#VALUE!</v>
      </c>
      <c r="AC105" s="765" t="e">
        <f t="shared" si="60"/>
        <v>#VALUE!</v>
      </c>
      <c r="AD105" s="726">
        <f t="shared" si="61"/>
        <v>0</v>
      </c>
      <c r="AE105" s="786">
        <f>IF(H105&gt;8,tab!D$168,tab!D$171)</f>
        <v>0.5</v>
      </c>
      <c r="AF105" s="566">
        <f t="shared" si="62"/>
        <v>0</v>
      </c>
      <c r="AG105" s="787">
        <f t="shared" si="63"/>
        <v>0</v>
      </c>
      <c r="AL105" s="794"/>
    </row>
    <row r="106" spans="3:38" ht="13.15" customHeight="1" x14ac:dyDescent="0.2">
      <c r="C106" s="31"/>
      <c r="D106" s="117" t="str">
        <f>IF(dir!D79=0,"",dir!D79)</f>
        <v/>
      </c>
      <c r="E106" s="117" t="str">
        <f>IF(dir!E79=0,"",dir!E79)</f>
        <v/>
      </c>
      <c r="F106" s="33" t="str">
        <f t="shared" si="64"/>
        <v/>
      </c>
      <c r="G106" s="118" t="str">
        <f>IF(dir!G79=0,"",dir!G79)</f>
        <v/>
      </c>
      <c r="H106" s="119" t="str">
        <f t="shared" si="65"/>
        <v/>
      </c>
      <c r="I106" s="119" t="str">
        <f>IF(E106="","",IF(dir!I79+1&gt;VLOOKUP(H106,Schaal2016,22,FALSE),dir!I79,dir!I79+1))</f>
        <v/>
      </c>
      <c r="J106" s="120" t="str">
        <f>IF(dir!J79=0,0,dir!J79)</f>
        <v/>
      </c>
      <c r="K106" s="121"/>
      <c r="L106" s="1259">
        <f>IF(dir!L79=0,0,dir!L79)</f>
        <v>0</v>
      </c>
      <c r="M106" s="1259">
        <f>IF(dir!M79=0,0,dir!M79)</f>
        <v>0</v>
      </c>
      <c r="N106" s="843" t="str">
        <f t="shared" si="53"/>
        <v/>
      </c>
      <c r="O106" s="843"/>
      <c r="P106" s="843" t="str">
        <f t="shared" si="66"/>
        <v/>
      </c>
      <c r="Q106" s="592" t="str">
        <f t="shared" si="54"/>
        <v/>
      </c>
      <c r="R106" s="814" t="str">
        <f t="shared" si="55"/>
        <v/>
      </c>
      <c r="S106" s="844" t="str">
        <f t="shared" si="56"/>
        <v/>
      </c>
      <c r="T106" s="520"/>
      <c r="U106" s="149"/>
      <c r="V106" s="808"/>
      <c r="W106" s="808"/>
      <c r="X106" s="782" t="str">
        <f t="shared" si="57"/>
        <v/>
      </c>
      <c r="Y106" s="783">
        <f t="shared" si="67"/>
        <v>0.6</v>
      </c>
      <c r="Z106" s="784" t="e">
        <f t="shared" si="58"/>
        <v>#VALUE!</v>
      </c>
      <c r="AA106" s="784" t="e">
        <f t="shared" si="59"/>
        <v>#VALUE!</v>
      </c>
      <c r="AB106" s="785" t="e">
        <f t="shared" si="68"/>
        <v>#VALUE!</v>
      </c>
      <c r="AC106" s="765" t="e">
        <f t="shared" si="60"/>
        <v>#VALUE!</v>
      </c>
      <c r="AD106" s="726">
        <f t="shared" si="61"/>
        <v>0</v>
      </c>
      <c r="AE106" s="786">
        <f>IF(H106&gt;8,tab!D$168,tab!D$171)</f>
        <v>0.5</v>
      </c>
      <c r="AF106" s="566">
        <f t="shared" si="62"/>
        <v>0</v>
      </c>
      <c r="AG106" s="787">
        <f t="shared" si="63"/>
        <v>0</v>
      </c>
      <c r="AL106" s="794"/>
    </row>
    <row r="107" spans="3:38" ht="13.15" customHeight="1" x14ac:dyDescent="0.2">
      <c r="C107" s="31"/>
      <c r="D107" s="117" t="str">
        <f>IF(dir!D80=0,"",dir!D80)</f>
        <v/>
      </c>
      <c r="E107" s="117" t="str">
        <f>IF(dir!E80=0,"",dir!E80)</f>
        <v/>
      </c>
      <c r="F107" s="33" t="str">
        <f t="shared" si="64"/>
        <v/>
      </c>
      <c r="G107" s="118" t="str">
        <f>IF(dir!G80=0,"",dir!G80)</f>
        <v/>
      </c>
      <c r="H107" s="119" t="str">
        <f t="shared" si="65"/>
        <v/>
      </c>
      <c r="I107" s="119" t="str">
        <f>IF(E107="","",IF(dir!I80+1&gt;VLOOKUP(H107,Schaal2016,22,FALSE),dir!I80,dir!I80+1))</f>
        <v/>
      </c>
      <c r="J107" s="120" t="str">
        <f>IF(dir!J80=0,0,dir!J80)</f>
        <v/>
      </c>
      <c r="K107" s="121"/>
      <c r="L107" s="1259">
        <f>IF(dir!L80=0,0,dir!L80)</f>
        <v>0</v>
      </c>
      <c r="M107" s="1259">
        <f>IF(dir!M80=0,0,dir!M80)</f>
        <v>0</v>
      </c>
      <c r="N107" s="843" t="str">
        <f t="shared" si="53"/>
        <v/>
      </c>
      <c r="O107" s="843"/>
      <c r="P107" s="843" t="str">
        <f t="shared" si="66"/>
        <v/>
      </c>
      <c r="Q107" s="592" t="str">
        <f t="shared" si="54"/>
        <v/>
      </c>
      <c r="R107" s="814" t="str">
        <f t="shared" si="55"/>
        <v/>
      </c>
      <c r="S107" s="844" t="str">
        <f t="shared" si="56"/>
        <v/>
      </c>
      <c r="T107" s="520"/>
      <c r="U107" s="149"/>
      <c r="V107" s="808"/>
      <c r="W107" s="808"/>
      <c r="X107" s="782" t="str">
        <f t="shared" si="57"/>
        <v/>
      </c>
      <c r="Y107" s="783">
        <f t="shared" si="67"/>
        <v>0.6</v>
      </c>
      <c r="Z107" s="784" t="e">
        <f t="shared" si="58"/>
        <v>#VALUE!</v>
      </c>
      <c r="AA107" s="784" t="e">
        <f t="shared" si="59"/>
        <v>#VALUE!</v>
      </c>
      <c r="AB107" s="785" t="e">
        <f t="shared" si="68"/>
        <v>#VALUE!</v>
      </c>
      <c r="AC107" s="765" t="e">
        <f t="shared" si="60"/>
        <v>#VALUE!</v>
      </c>
      <c r="AD107" s="726">
        <f t="shared" si="61"/>
        <v>0</v>
      </c>
      <c r="AE107" s="786">
        <f>IF(H107&gt;8,tab!D$168,tab!D$171)</f>
        <v>0.5</v>
      </c>
      <c r="AF107" s="566">
        <f t="shared" si="62"/>
        <v>0</v>
      </c>
      <c r="AG107" s="787">
        <f t="shared" si="63"/>
        <v>0</v>
      </c>
      <c r="AL107" s="794"/>
    </row>
    <row r="108" spans="3:38" ht="13.15" customHeight="1" x14ac:dyDescent="0.2">
      <c r="C108" s="31"/>
      <c r="D108" s="117" t="str">
        <f>IF(dir!D81=0,"",dir!D81)</f>
        <v/>
      </c>
      <c r="E108" s="117" t="str">
        <f>IF(dir!E81=0,"",dir!E81)</f>
        <v/>
      </c>
      <c r="F108" s="33" t="str">
        <f t="shared" si="64"/>
        <v/>
      </c>
      <c r="G108" s="118" t="str">
        <f>IF(dir!G81=0,"",dir!G81)</f>
        <v/>
      </c>
      <c r="H108" s="119" t="str">
        <f t="shared" si="65"/>
        <v/>
      </c>
      <c r="I108" s="119" t="str">
        <f>IF(E108="","",IF(dir!I81+1&gt;VLOOKUP(H108,Schaal2016,22,FALSE),dir!I81,dir!I81+1))</f>
        <v/>
      </c>
      <c r="J108" s="120" t="str">
        <f>IF(dir!J81=0,0,dir!J81)</f>
        <v/>
      </c>
      <c r="K108" s="121"/>
      <c r="L108" s="1259">
        <f>IF(dir!L81=0,0,dir!L81)</f>
        <v>0</v>
      </c>
      <c r="M108" s="1259">
        <f>IF(dir!M81=0,0,dir!M81)</f>
        <v>0</v>
      </c>
      <c r="N108" s="843" t="str">
        <f t="shared" si="53"/>
        <v/>
      </c>
      <c r="O108" s="843"/>
      <c r="P108" s="843" t="str">
        <f t="shared" si="66"/>
        <v/>
      </c>
      <c r="Q108" s="592" t="str">
        <f t="shared" si="54"/>
        <v/>
      </c>
      <c r="R108" s="814" t="str">
        <f t="shared" si="55"/>
        <v/>
      </c>
      <c r="S108" s="844" t="str">
        <f t="shared" si="56"/>
        <v/>
      </c>
      <c r="T108" s="520"/>
      <c r="U108" s="149"/>
      <c r="V108" s="808"/>
      <c r="W108" s="808"/>
      <c r="X108" s="782" t="str">
        <f t="shared" si="57"/>
        <v/>
      </c>
      <c r="Y108" s="783">
        <f t="shared" si="67"/>
        <v>0.6</v>
      </c>
      <c r="Z108" s="784" t="e">
        <f t="shared" si="58"/>
        <v>#VALUE!</v>
      </c>
      <c r="AA108" s="784" t="e">
        <f t="shared" si="59"/>
        <v>#VALUE!</v>
      </c>
      <c r="AB108" s="785" t="e">
        <f t="shared" si="68"/>
        <v>#VALUE!</v>
      </c>
      <c r="AC108" s="765" t="e">
        <f t="shared" si="60"/>
        <v>#VALUE!</v>
      </c>
      <c r="AD108" s="726">
        <f t="shared" si="61"/>
        <v>0</v>
      </c>
      <c r="AE108" s="786">
        <f>IF(H108&gt;8,tab!D$168,tab!D$171)</f>
        <v>0.5</v>
      </c>
      <c r="AF108" s="566">
        <f t="shared" si="62"/>
        <v>0</v>
      </c>
      <c r="AG108" s="787">
        <f t="shared" si="63"/>
        <v>0</v>
      </c>
      <c r="AL108" s="794"/>
    </row>
    <row r="109" spans="3:38" ht="13.15" customHeight="1" x14ac:dyDescent="0.2">
      <c r="C109" s="31"/>
      <c r="D109" s="117" t="str">
        <f>IF(dir!D82=0,"",dir!D82)</f>
        <v/>
      </c>
      <c r="E109" s="117" t="str">
        <f>IF(dir!E82=0,"",dir!E82)</f>
        <v/>
      </c>
      <c r="F109" s="33" t="str">
        <f t="shared" si="64"/>
        <v/>
      </c>
      <c r="G109" s="118" t="str">
        <f>IF(dir!G82=0,"",dir!G82)</f>
        <v/>
      </c>
      <c r="H109" s="119" t="str">
        <f t="shared" si="65"/>
        <v/>
      </c>
      <c r="I109" s="119" t="str">
        <f>IF(E109="","",IF(dir!I82+1&gt;VLOOKUP(H109,Schaal2016,22,FALSE),dir!I82,dir!I82+1))</f>
        <v/>
      </c>
      <c r="J109" s="120" t="str">
        <f>IF(dir!J82=0,0,dir!J82)</f>
        <v/>
      </c>
      <c r="K109" s="121"/>
      <c r="L109" s="1259">
        <f>IF(dir!L82=0,0,dir!L82)</f>
        <v>0</v>
      </c>
      <c r="M109" s="1259">
        <f>IF(dir!M82=0,0,dir!M82)</f>
        <v>0</v>
      </c>
      <c r="N109" s="843" t="str">
        <f t="shared" si="53"/>
        <v/>
      </c>
      <c r="O109" s="843"/>
      <c r="P109" s="843" t="str">
        <f t="shared" si="66"/>
        <v/>
      </c>
      <c r="Q109" s="592" t="str">
        <f t="shared" si="54"/>
        <v/>
      </c>
      <c r="R109" s="814" t="str">
        <f t="shared" si="55"/>
        <v/>
      </c>
      <c r="S109" s="844" t="str">
        <f t="shared" si="56"/>
        <v/>
      </c>
      <c r="T109" s="520"/>
      <c r="U109" s="149"/>
      <c r="V109" s="808"/>
      <c r="W109" s="808"/>
      <c r="X109" s="782" t="str">
        <f t="shared" si="57"/>
        <v/>
      </c>
      <c r="Y109" s="783">
        <f t="shared" si="67"/>
        <v>0.6</v>
      </c>
      <c r="Z109" s="784" t="e">
        <f t="shared" si="58"/>
        <v>#VALUE!</v>
      </c>
      <c r="AA109" s="784" t="e">
        <f t="shared" si="59"/>
        <v>#VALUE!</v>
      </c>
      <c r="AB109" s="785" t="e">
        <f t="shared" si="68"/>
        <v>#VALUE!</v>
      </c>
      <c r="AC109" s="765" t="e">
        <f t="shared" si="60"/>
        <v>#VALUE!</v>
      </c>
      <c r="AD109" s="726">
        <f t="shared" si="61"/>
        <v>0</v>
      </c>
      <c r="AE109" s="786">
        <f>IF(H109&gt;8,tab!D$168,tab!D$171)</f>
        <v>0.5</v>
      </c>
      <c r="AF109" s="566">
        <f t="shared" si="62"/>
        <v>0</v>
      </c>
      <c r="AG109" s="787">
        <f t="shared" si="63"/>
        <v>0</v>
      </c>
      <c r="AL109" s="794"/>
    </row>
    <row r="110" spans="3:38" ht="13.15" customHeight="1" x14ac:dyDescent="0.2">
      <c r="C110" s="31"/>
      <c r="D110" s="117" t="str">
        <f>IF(dir!D83=0,"",dir!D83)</f>
        <v/>
      </c>
      <c r="E110" s="117" t="str">
        <f>IF(dir!E83=0,"",dir!E83)</f>
        <v/>
      </c>
      <c r="F110" s="33" t="str">
        <f t="shared" si="64"/>
        <v/>
      </c>
      <c r="G110" s="118" t="str">
        <f>IF(dir!G83=0,"",dir!G83)</f>
        <v/>
      </c>
      <c r="H110" s="119" t="str">
        <f t="shared" si="65"/>
        <v/>
      </c>
      <c r="I110" s="119" t="str">
        <f>IF(E110="","",IF(dir!I83+1&gt;VLOOKUP(H110,Schaal2016,22,FALSE),dir!I83,dir!I83+1))</f>
        <v/>
      </c>
      <c r="J110" s="120" t="str">
        <f>IF(dir!J83=0,0,dir!J83)</f>
        <v/>
      </c>
      <c r="K110" s="121"/>
      <c r="L110" s="1259">
        <f>IF(dir!L83=0,0,dir!L83)</f>
        <v>0</v>
      </c>
      <c r="M110" s="1259">
        <f>IF(dir!M83=0,0,dir!M83)</f>
        <v>0</v>
      </c>
      <c r="N110" s="843" t="str">
        <f t="shared" si="53"/>
        <v/>
      </c>
      <c r="O110" s="843"/>
      <c r="P110" s="843" t="str">
        <f t="shared" si="66"/>
        <v/>
      </c>
      <c r="Q110" s="592" t="str">
        <f t="shared" si="54"/>
        <v/>
      </c>
      <c r="R110" s="814" t="str">
        <f t="shared" si="55"/>
        <v/>
      </c>
      <c r="S110" s="844" t="str">
        <f t="shared" si="56"/>
        <v/>
      </c>
      <c r="T110" s="520"/>
      <c r="U110" s="149"/>
      <c r="V110" s="808"/>
      <c r="W110" s="808"/>
      <c r="X110" s="782" t="str">
        <f t="shared" si="57"/>
        <v/>
      </c>
      <c r="Y110" s="783">
        <f t="shared" si="67"/>
        <v>0.6</v>
      </c>
      <c r="Z110" s="784" t="e">
        <f t="shared" si="58"/>
        <v>#VALUE!</v>
      </c>
      <c r="AA110" s="784" t="e">
        <f t="shared" si="59"/>
        <v>#VALUE!</v>
      </c>
      <c r="AB110" s="785" t="e">
        <f t="shared" si="68"/>
        <v>#VALUE!</v>
      </c>
      <c r="AC110" s="765" t="e">
        <f t="shared" si="60"/>
        <v>#VALUE!</v>
      </c>
      <c r="AD110" s="726">
        <f t="shared" si="61"/>
        <v>0</v>
      </c>
      <c r="AE110" s="786">
        <f>IF(H110&gt;8,tab!D$168,tab!D$171)</f>
        <v>0.5</v>
      </c>
      <c r="AF110" s="566">
        <f t="shared" si="62"/>
        <v>0</v>
      </c>
      <c r="AG110" s="787">
        <f t="shared" si="63"/>
        <v>0</v>
      </c>
      <c r="AL110" s="794"/>
    </row>
    <row r="111" spans="3:38" ht="13.15" customHeight="1" x14ac:dyDescent="0.2">
      <c r="C111" s="31"/>
      <c r="D111" s="117" t="str">
        <f>IF(dir!D84=0,"",dir!D84)</f>
        <v/>
      </c>
      <c r="E111" s="117" t="str">
        <f>IF(dir!E84=0,"",dir!E84)</f>
        <v/>
      </c>
      <c r="F111" s="33" t="str">
        <f t="shared" si="64"/>
        <v/>
      </c>
      <c r="G111" s="118" t="str">
        <f>IF(dir!G84=0,"",dir!G84)</f>
        <v/>
      </c>
      <c r="H111" s="119" t="str">
        <f t="shared" si="65"/>
        <v/>
      </c>
      <c r="I111" s="119" t="str">
        <f>IF(E111="","",IF(dir!I84+1&gt;VLOOKUP(H111,Schaal2016,22,FALSE),dir!I84,dir!I84+1))</f>
        <v/>
      </c>
      <c r="J111" s="120" t="str">
        <f>IF(dir!J84=0,0,dir!J84)</f>
        <v/>
      </c>
      <c r="K111" s="121"/>
      <c r="L111" s="1259">
        <f>IF(dir!L84=0,0,dir!L84)</f>
        <v>0</v>
      </c>
      <c r="M111" s="1259">
        <f>IF(dir!M84=0,0,dir!M84)</f>
        <v>0</v>
      </c>
      <c r="N111" s="843" t="str">
        <f t="shared" si="53"/>
        <v/>
      </c>
      <c r="O111" s="843"/>
      <c r="P111" s="843" t="str">
        <f t="shared" si="66"/>
        <v/>
      </c>
      <c r="Q111" s="592" t="str">
        <f t="shared" si="54"/>
        <v/>
      </c>
      <c r="R111" s="814" t="str">
        <f t="shared" si="55"/>
        <v/>
      </c>
      <c r="S111" s="844" t="str">
        <f t="shared" si="56"/>
        <v/>
      </c>
      <c r="T111" s="520"/>
      <c r="U111" s="149"/>
      <c r="V111" s="808"/>
      <c r="W111" s="808"/>
      <c r="X111" s="782" t="str">
        <f t="shared" si="57"/>
        <v/>
      </c>
      <c r="Y111" s="783">
        <f t="shared" si="67"/>
        <v>0.6</v>
      </c>
      <c r="Z111" s="784" t="e">
        <f t="shared" si="58"/>
        <v>#VALUE!</v>
      </c>
      <c r="AA111" s="784" t="e">
        <f t="shared" si="59"/>
        <v>#VALUE!</v>
      </c>
      <c r="AB111" s="785" t="e">
        <f t="shared" si="68"/>
        <v>#VALUE!</v>
      </c>
      <c r="AC111" s="765" t="e">
        <f t="shared" si="60"/>
        <v>#VALUE!</v>
      </c>
      <c r="AD111" s="726">
        <f t="shared" si="61"/>
        <v>0</v>
      </c>
      <c r="AE111" s="786">
        <f>IF(H111&gt;8,tab!D$168,tab!D$171)</f>
        <v>0.5</v>
      </c>
      <c r="AF111" s="566">
        <f t="shared" si="62"/>
        <v>0</v>
      </c>
      <c r="AG111" s="787">
        <f t="shared" si="63"/>
        <v>0</v>
      </c>
      <c r="AL111" s="794"/>
    </row>
    <row r="112" spans="3:38" ht="13.15" customHeight="1" x14ac:dyDescent="0.2">
      <c r="C112" s="31"/>
      <c r="D112" s="28"/>
      <c r="E112" s="28"/>
      <c r="F112" s="125"/>
      <c r="G112" s="126"/>
      <c r="H112" s="32"/>
      <c r="I112" s="32"/>
      <c r="J112" s="815">
        <f>SUM(J97:J111)</f>
        <v>1</v>
      </c>
      <c r="K112" s="125"/>
      <c r="L112" s="845">
        <f t="shared" ref="L112:P112" si="69">SUM(L97:L111)</f>
        <v>0</v>
      </c>
      <c r="M112" s="845">
        <f t="shared" si="69"/>
        <v>0</v>
      </c>
      <c r="N112" s="845">
        <f t="shared" si="69"/>
        <v>40</v>
      </c>
      <c r="O112" s="845">
        <f t="shared" si="69"/>
        <v>0</v>
      </c>
      <c r="P112" s="845">
        <f t="shared" si="69"/>
        <v>40</v>
      </c>
      <c r="Q112" s="593">
        <f t="shared" ref="Q112:S112" si="70">SUM(Q97:Q111)</f>
        <v>83454.912115732368</v>
      </c>
      <c r="R112" s="846">
        <f t="shared" si="70"/>
        <v>2061.8878842676313</v>
      </c>
      <c r="S112" s="847">
        <f t="shared" si="70"/>
        <v>85516.800000000003</v>
      </c>
      <c r="T112" s="631"/>
      <c r="U112" s="172"/>
      <c r="V112" s="809"/>
      <c r="W112" s="809"/>
      <c r="X112" s="788">
        <f t="shared" ref="X112" si="71">SUM(X97:X111)</f>
        <v>4454</v>
      </c>
      <c r="Y112" s="789"/>
      <c r="Z112" s="790"/>
      <c r="AA112" s="790"/>
      <c r="AB112" s="687"/>
      <c r="AC112" s="765"/>
      <c r="AD112" s="756"/>
      <c r="AE112" s="566"/>
      <c r="AF112" s="566"/>
      <c r="AG112" s="787">
        <f>SUM(AG97:AG111)</f>
        <v>0</v>
      </c>
      <c r="AL112" s="794"/>
    </row>
    <row r="113" spans="3:43" ht="13.15" customHeight="1" x14ac:dyDescent="0.2">
      <c r="C113" s="36"/>
      <c r="D113" s="127"/>
      <c r="E113" s="127"/>
      <c r="F113" s="127"/>
      <c r="G113" s="128"/>
      <c r="H113" s="129"/>
      <c r="I113" s="130"/>
      <c r="J113" s="131"/>
      <c r="K113" s="127"/>
      <c r="L113" s="130"/>
      <c r="M113" s="133"/>
      <c r="N113" s="133"/>
      <c r="O113" s="133"/>
      <c r="P113" s="133"/>
      <c r="Q113" s="825"/>
      <c r="R113" s="256"/>
      <c r="S113" s="133"/>
      <c r="T113" s="517"/>
      <c r="U113" s="513"/>
      <c r="V113" s="810"/>
      <c r="W113" s="813"/>
      <c r="X113" s="797"/>
      <c r="Y113" s="798"/>
      <c r="AC113" s="795"/>
      <c r="AL113" s="794"/>
    </row>
    <row r="114" spans="3:43" ht="13.15" customHeight="1" x14ac:dyDescent="0.2">
      <c r="H114" s="8"/>
      <c r="I114" s="75"/>
      <c r="J114" s="123"/>
      <c r="L114" s="147"/>
      <c r="M114" s="147"/>
      <c r="N114" s="147"/>
      <c r="O114" s="147"/>
      <c r="P114" s="147"/>
      <c r="Q114" s="828"/>
      <c r="S114" s="147"/>
      <c r="T114" s="149"/>
      <c r="U114" s="149"/>
      <c r="V114" s="765"/>
      <c r="W114" s="765"/>
      <c r="X114" s="796"/>
    </row>
    <row r="115" spans="3:43" ht="13.15" customHeight="1" x14ac:dyDescent="0.2">
      <c r="U115" s="78"/>
    </row>
    <row r="116" spans="3:43" ht="13.15" customHeight="1" x14ac:dyDescent="0.2">
      <c r="C116" s="34" t="s">
        <v>48</v>
      </c>
      <c r="E116" s="150" t="str">
        <f>tab!G2</f>
        <v>2021/22</v>
      </c>
      <c r="H116" s="8"/>
      <c r="I116" s="75"/>
      <c r="J116" s="123"/>
      <c r="L116" s="147"/>
      <c r="M116" s="147"/>
      <c r="N116" s="147"/>
      <c r="O116" s="147"/>
      <c r="P116" s="147"/>
      <c r="Q116" s="828"/>
      <c r="S116" s="147"/>
      <c r="T116" s="149"/>
      <c r="U116" s="149"/>
      <c r="V116" s="765"/>
      <c r="W116" s="765"/>
      <c r="X116" s="796"/>
    </row>
    <row r="117" spans="3:43" ht="13.15" customHeight="1" x14ac:dyDescent="0.2">
      <c r="C117" s="71" t="s">
        <v>133</v>
      </c>
      <c r="E117" s="150">
        <f>tab!H3</f>
        <v>44470</v>
      </c>
      <c r="H117" s="8"/>
      <c r="I117" s="75"/>
      <c r="J117" s="123"/>
      <c r="L117" s="147"/>
      <c r="M117" s="147"/>
      <c r="N117" s="147"/>
      <c r="O117" s="147"/>
      <c r="P117" s="147"/>
      <c r="Q117" s="828"/>
      <c r="S117" s="147"/>
      <c r="T117" s="149"/>
      <c r="U117" s="149"/>
      <c r="V117" s="765"/>
      <c r="W117" s="765"/>
      <c r="X117" s="796"/>
    </row>
    <row r="118" spans="3:43" ht="13.15" customHeight="1" x14ac:dyDescent="0.2">
      <c r="H118" s="8"/>
      <c r="I118" s="75"/>
      <c r="J118" s="123"/>
      <c r="L118" s="147"/>
      <c r="M118" s="147"/>
      <c r="N118" s="147"/>
      <c r="O118" s="147"/>
      <c r="P118" s="147"/>
      <c r="Q118" s="828"/>
      <c r="S118" s="147"/>
      <c r="T118" s="149"/>
      <c r="U118" s="149"/>
      <c r="V118" s="765"/>
      <c r="W118" s="765"/>
      <c r="X118" s="796"/>
    </row>
    <row r="119" spans="3:43" ht="13.15" customHeight="1" x14ac:dyDescent="0.2">
      <c r="C119" s="23"/>
      <c r="D119" s="100"/>
      <c r="E119" s="101"/>
      <c r="F119" s="25"/>
      <c r="G119" s="102"/>
      <c r="H119" s="103"/>
      <c r="I119" s="103"/>
      <c r="J119" s="104"/>
      <c r="K119" s="24"/>
      <c r="L119" s="103"/>
      <c r="M119" s="25"/>
      <c r="N119" s="25"/>
      <c r="O119" s="25"/>
      <c r="P119" s="25"/>
      <c r="Q119" s="354"/>
      <c r="R119" s="283"/>
      <c r="S119" s="848"/>
      <c r="T119" s="518"/>
      <c r="U119" s="78"/>
      <c r="V119" s="712"/>
      <c r="W119" s="712"/>
      <c r="X119" s="713"/>
      <c r="Y119" s="714"/>
      <c r="AE119" s="685"/>
      <c r="AF119" s="686"/>
      <c r="AG119" s="685"/>
    </row>
    <row r="120" spans="3:43" s="8" customFormat="1" ht="13.15" customHeight="1" x14ac:dyDescent="0.2">
      <c r="C120" s="287"/>
      <c r="D120" s="1434" t="s">
        <v>134</v>
      </c>
      <c r="E120" s="1435"/>
      <c r="F120" s="1435"/>
      <c r="G120" s="1435"/>
      <c r="H120" s="1436"/>
      <c r="I120" s="1436"/>
      <c r="J120" s="1436"/>
      <c r="K120" s="716"/>
      <c r="L120" s="717" t="s">
        <v>455</v>
      </c>
      <c r="M120" s="718"/>
      <c r="N120" s="718"/>
      <c r="O120" s="718"/>
      <c r="P120" s="718"/>
      <c r="Q120" s="842" t="s">
        <v>465</v>
      </c>
      <c r="R120" s="718"/>
      <c r="S120" s="718"/>
      <c r="T120" s="630"/>
      <c r="U120" s="124"/>
      <c r="V120" s="722"/>
      <c r="W120" s="722"/>
      <c r="X120" s="723"/>
      <c r="Y120" s="724"/>
      <c r="Z120" s="725"/>
      <c r="AA120" s="725"/>
      <c r="AB120" s="687"/>
      <c r="AC120" s="765"/>
      <c r="AD120" s="687"/>
      <c r="AE120" s="727"/>
      <c r="AF120" s="727"/>
      <c r="AG120" s="727"/>
      <c r="AH120" s="727"/>
      <c r="AI120" s="727"/>
      <c r="AJ120" s="727"/>
      <c r="AK120" s="727"/>
      <c r="AL120" s="727"/>
      <c r="AM120" s="727"/>
      <c r="AN120" s="727"/>
      <c r="AO120" s="727"/>
      <c r="AP120" s="168"/>
      <c r="AQ120" s="168"/>
    </row>
    <row r="121" spans="3:43" s="8" customFormat="1" ht="13.15" customHeight="1" x14ac:dyDescent="0.2">
      <c r="C121" s="287"/>
      <c r="D121" s="729" t="s">
        <v>545</v>
      </c>
      <c r="E121" s="729" t="s">
        <v>96</v>
      </c>
      <c r="F121" s="730" t="s">
        <v>136</v>
      </c>
      <c r="G121" s="731" t="s">
        <v>137</v>
      </c>
      <c r="H121" s="730" t="s">
        <v>138</v>
      </c>
      <c r="I121" s="730" t="s">
        <v>139</v>
      </c>
      <c r="J121" s="732" t="s">
        <v>140</v>
      </c>
      <c r="K121" s="766"/>
      <c r="L121" s="733" t="s">
        <v>456</v>
      </c>
      <c r="M121" s="733" t="s">
        <v>459</v>
      </c>
      <c r="N121" s="733" t="s">
        <v>461</v>
      </c>
      <c r="O121" s="733" t="s">
        <v>458</v>
      </c>
      <c r="P121" s="758" t="s">
        <v>464</v>
      </c>
      <c r="Q121" s="823" t="s">
        <v>141</v>
      </c>
      <c r="R121" s="735" t="s">
        <v>468</v>
      </c>
      <c r="S121" s="736" t="s">
        <v>141</v>
      </c>
      <c r="T121" s="519"/>
      <c r="U121" s="514"/>
      <c r="V121" s="738"/>
      <c r="W121" s="738"/>
      <c r="X121" s="739" t="s">
        <v>147</v>
      </c>
      <c r="Y121" s="740" t="s">
        <v>469</v>
      </c>
      <c r="Z121" s="741" t="s">
        <v>470</v>
      </c>
      <c r="AA121" s="741" t="s">
        <v>470</v>
      </c>
      <c r="AB121" s="741" t="s">
        <v>471</v>
      </c>
      <c r="AC121" s="757" t="s">
        <v>472</v>
      </c>
      <c r="AD121" s="741" t="s">
        <v>473</v>
      </c>
      <c r="AE121" s="741" t="s">
        <v>474</v>
      </c>
      <c r="AF121" s="741" t="s">
        <v>142</v>
      </c>
      <c r="AG121" s="736" t="s">
        <v>143</v>
      </c>
      <c r="AH121" s="727"/>
      <c r="AI121" s="727"/>
      <c r="AJ121" s="727"/>
      <c r="AK121" s="727"/>
      <c r="AL121" s="727"/>
      <c r="AM121" s="727"/>
      <c r="AN121" s="727"/>
      <c r="AO121" s="727"/>
      <c r="AP121" s="168"/>
      <c r="AQ121" s="170"/>
    </row>
    <row r="122" spans="3:43" s="8" customFormat="1" ht="13.15" customHeight="1" x14ac:dyDescent="0.2">
      <c r="C122" s="287"/>
      <c r="D122" s="744"/>
      <c r="E122" s="729"/>
      <c r="F122" s="730" t="s">
        <v>144</v>
      </c>
      <c r="G122" s="731" t="s">
        <v>145</v>
      </c>
      <c r="H122" s="730"/>
      <c r="I122" s="730"/>
      <c r="J122" s="732" t="s">
        <v>146</v>
      </c>
      <c r="K122" s="766"/>
      <c r="L122" s="733" t="s">
        <v>457</v>
      </c>
      <c r="M122" s="733" t="s">
        <v>460</v>
      </c>
      <c r="N122" s="733" t="s">
        <v>462</v>
      </c>
      <c r="O122" s="733" t="s">
        <v>463</v>
      </c>
      <c r="P122" s="758" t="s">
        <v>149</v>
      </c>
      <c r="Q122" s="608" t="s">
        <v>466</v>
      </c>
      <c r="R122" s="735" t="s">
        <v>467</v>
      </c>
      <c r="S122" s="758" t="s">
        <v>149</v>
      </c>
      <c r="T122" s="519"/>
      <c r="U122" s="514"/>
      <c r="V122" s="738"/>
      <c r="W122" s="738"/>
      <c r="X122" s="741" t="s">
        <v>475</v>
      </c>
      <c r="Y122" s="747">
        <f>tab!$D$167</f>
        <v>0.6</v>
      </c>
      <c r="Z122" s="741" t="s">
        <v>476</v>
      </c>
      <c r="AA122" s="741" t="s">
        <v>477</v>
      </c>
      <c r="AB122" s="741" t="s">
        <v>478</v>
      </c>
      <c r="AC122" s="757" t="s">
        <v>479</v>
      </c>
      <c r="AD122" s="741" t="s">
        <v>479</v>
      </c>
      <c r="AE122" s="741" t="s">
        <v>480</v>
      </c>
      <c r="AF122" s="741"/>
      <c r="AG122" s="741" t="s">
        <v>148</v>
      </c>
      <c r="AH122" s="727"/>
      <c r="AI122" s="727"/>
      <c r="AJ122" s="727"/>
      <c r="AK122" s="727"/>
      <c r="AL122" s="727"/>
      <c r="AM122" s="727"/>
      <c r="AN122" s="727"/>
      <c r="AO122" s="727"/>
      <c r="AQ122" s="147"/>
    </row>
    <row r="123" spans="3:43" ht="13.15" customHeight="1" x14ac:dyDescent="0.2">
      <c r="C123" s="31"/>
      <c r="D123" s="1"/>
      <c r="E123" s="1"/>
      <c r="F123" s="108"/>
      <c r="G123" s="109"/>
      <c r="H123" s="110"/>
      <c r="I123" s="110"/>
      <c r="J123" s="111"/>
      <c r="K123" s="108"/>
      <c r="L123" s="621"/>
      <c r="M123" s="113"/>
      <c r="N123" s="113"/>
      <c r="O123" s="113"/>
      <c r="P123" s="113"/>
      <c r="Q123" s="824"/>
      <c r="R123" s="114"/>
      <c r="S123" s="113"/>
      <c r="T123" s="519"/>
      <c r="U123" s="514"/>
      <c r="V123" s="738"/>
      <c r="W123" s="738"/>
      <c r="X123" s="780"/>
      <c r="Y123" s="781"/>
      <c r="AE123" s="566"/>
      <c r="AF123" s="566"/>
    </row>
    <row r="124" spans="3:43" ht="13.15" customHeight="1" x14ac:dyDescent="0.2">
      <c r="C124" s="31"/>
      <c r="D124" s="117" t="str">
        <f>IF(dir!D97=0,"",dir!D97)</f>
        <v/>
      </c>
      <c r="E124" s="117" t="str">
        <f>IF(dir!E97=0,"",dir!E97)</f>
        <v>nn</v>
      </c>
      <c r="F124" s="33" t="str">
        <f>IF(F97="","",F97+1)</f>
        <v/>
      </c>
      <c r="G124" s="118" t="str">
        <f>IF(dir!G97=0,"",dir!G97)</f>
        <v/>
      </c>
      <c r="H124" s="119" t="str">
        <f>IF(H97="","",H97)</f>
        <v>DB</v>
      </c>
      <c r="I124" s="119">
        <f>IF(E124="","",IF(dir!I97+1&gt;VLOOKUP(H124,Schaal2016,22,FALSE),dir!I97,dir!I97+1))</f>
        <v>13</v>
      </c>
      <c r="J124" s="120">
        <f>IF(dir!J97=0,0,dir!J97)</f>
        <v>1</v>
      </c>
      <c r="K124" s="121"/>
      <c r="L124" s="1259">
        <f>IF(dir!L97=0,0,dir!L97)</f>
        <v>0</v>
      </c>
      <c r="M124" s="1259">
        <f>IF(dir!M97=0,0,dir!M97)</f>
        <v>0</v>
      </c>
      <c r="N124" s="843">
        <f t="shared" ref="N124:N138" si="72">IF(J124="","",IF(J124*40&gt;40,40,J124*40))</f>
        <v>40</v>
      </c>
      <c r="O124" s="843"/>
      <c r="P124" s="843">
        <f>IF(J124="","",SUM(L124:O124))</f>
        <v>40</v>
      </c>
      <c r="Q124" s="592">
        <f t="shared" ref="Q124:Q138" si="73">IF(J124="","",(1659*J124-P124)*AA124)</f>
        <v>85553.464014466546</v>
      </c>
      <c r="R124" s="814">
        <f t="shared" ref="R124:R138" si="74">IF(J124="","",(P124*AB124)+Z124*(AC124+AD124*(1-AE124)))</f>
        <v>2113.7359855334544</v>
      </c>
      <c r="S124" s="844">
        <f t="shared" ref="S124:S138" si="75">IF(E124="","",(Q124+R124))</f>
        <v>87667.199999999997</v>
      </c>
      <c r="T124" s="520"/>
      <c r="U124" s="149"/>
      <c r="V124" s="808"/>
      <c r="W124" s="808"/>
      <c r="X124" s="782">
        <f t="shared" ref="X124:X138" si="76">IF(H124="","",VLOOKUP(H124,Schaal2020,I124+1,FALSE))</f>
        <v>4566</v>
      </c>
      <c r="Y124" s="783">
        <f>$Y$41</f>
        <v>0.6</v>
      </c>
      <c r="Z124" s="784">
        <f t="shared" ref="Z124:Z138" si="77">X124*12/1659</f>
        <v>33.027124773960217</v>
      </c>
      <c r="AA124" s="784">
        <f t="shared" ref="AA124:AA138" si="78">X124*12*(1+Y124)/1659</f>
        <v>52.843399638336351</v>
      </c>
      <c r="AB124" s="785">
        <f>AA124-Z124</f>
        <v>19.816274864376133</v>
      </c>
      <c r="AC124" s="765">
        <f t="shared" ref="AC124:AC138" si="79">N124+O124</f>
        <v>40</v>
      </c>
      <c r="AD124" s="726">
        <f t="shared" ref="AD124:AD138" si="80">L124+M124</f>
        <v>0</v>
      </c>
      <c r="AE124" s="786">
        <f>IF(H124&gt;8,tab!D$168,tab!D$171)</f>
        <v>0.5</v>
      </c>
      <c r="AF124" s="566">
        <f t="shared" ref="AF124:AF138" si="81">IF(F124&lt;25,0,IF(F124=25,25,IF(F124&lt;40,0,IF(F124=40,40,IF(F124&gt;=40,0)))))</f>
        <v>0</v>
      </c>
      <c r="AG124" s="787">
        <f t="shared" ref="AG124:AG138" si="82">IF(AF124=25,(X124*1.08*J124/2),IF(AF124=40,(X124*1.08*J124),IF(AF124=0,0)))</f>
        <v>0</v>
      </c>
    </row>
    <row r="125" spans="3:43" ht="13.15" customHeight="1" x14ac:dyDescent="0.2">
      <c r="C125" s="31"/>
      <c r="D125" s="117" t="str">
        <f>IF(dir!D98=0,"",dir!D98)</f>
        <v/>
      </c>
      <c r="E125" s="117" t="str">
        <f>IF(dir!E98=0,"",dir!E98)</f>
        <v/>
      </c>
      <c r="F125" s="33" t="str">
        <f t="shared" ref="F125:F138" si="83">IF(F98="","",F98+1)</f>
        <v/>
      </c>
      <c r="G125" s="118" t="str">
        <f>IF(dir!G98=0,"",dir!G98)</f>
        <v/>
      </c>
      <c r="H125" s="119" t="str">
        <f t="shared" ref="H125:H138" si="84">IF(H98="","",H98)</f>
        <v/>
      </c>
      <c r="I125" s="119" t="str">
        <f>IF(E125="","",IF(dir!I98+1&gt;VLOOKUP(H125,Schaal2016,22,FALSE),dir!I98,dir!I98+1))</f>
        <v/>
      </c>
      <c r="J125" s="120" t="str">
        <f>IF(dir!J98=0,0,dir!J98)</f>
        <v/>
      </c>
      <c r="K125" s="121"/>
      <c r="L125" s="1259">
        <f>IF(dir!L98=0,0,dir!L98)</f>
        <v>0</v>
      </c>
      <c r="M125" s="1259">
        <f>IF(dir!M98=0,0,dir!M98)</f>
        <v>0</v>
      </c>
      <c r="N125" s="843" t="str">
        <f t="shared" si="72"/>
        <v/>
      </c>
      <c r="O125" s="843"/>
      <c r="P125" s="843" t="str">
        <f t="shared" ref="P125:P138" si="85">IF(J125="","",SUM(L125:O125))</f>
        <v/>
      </c>
      <c r="Q125" s="592" t="str">
        <f t="shared" si="73"/>
        <v/>
      </c>
      <c r="R125" s="814" t="str">
        <f t="shared" si="74"/>
        <v/>
      </c>
      <c r="S125" s="844" t="str">
        <f t="shared" si="75"/>
        <v/>
      </c>
      <c r="T125" s="520"/>
      <c r="U125" s="149"/>
      <c r="V125" s="808"/>
      <c r="W125" s="808"/>
      <c r="X125" s="782" t="str">
        <f t="shared" si="76"/>
        <v/>
      </c>
      <c r="Y125" s="783">
        <f t="shared" ref="Y125:Y138" si="86">$Y$41</f>
        <v>0.6</v>
      </c>
      <c r="Z125" s="784" t="e">
        <f t="shared" si="77"/>
        <v>#VALUE!</v>
      </c>
      <c r="AA125" s="784" t="e">
        <f t="shared" si="78"/>
        <v>#VALUE!</v>
      </c>
      <c r="AB125" s="785" t="e">
        <f t="shared" ref="AB125:AB138" si="87">AA125-Z125</f>
        <v>#VALUE!</v>
      </c>
      <c r="AC125" s="765" t="e">
        <f t="shared" si="79"/>
        <v>#VALUE!</v>
      </c>
      <c r="AD125" s="726">
        <f t="shared" si="80"/>
        <v>0</v>
      </c>
      <c r="AE125" s="786">
        <f>IF(H125&gt;8,tab!D$168,tab!D$171)</f>
        <v>0.5</v>
      </c>
      <c r="AF125" s="566">
        <f t="shared" si="81"/>
        <v>0</v>
      </c>
      <c r="AG125" s="787">
        <f t="shared" si="82"/>
        <v>0</v>
      </c>
    </row>
    <row r="126" spans="3:43" ht="13.15" customHeight="1" x14ac:dyDescent="0.2">
      <c r="C126" s="31"/>
      <c r="D126" s="117" t="str">
        <f>IF(dir!D99=0,"",dir!D99)</f>
        <v/>
      </c>
      <c r="E126" s="117" t="str">
        <f>IF(dir!E99=0,"",dir!E99)</f>
        <v/>
      </c>
      <c r="F126" s="33" t="str">
        <f t="shared" si="83"/>
        <v/>
      </c>
      <c r="G126" s="118" t="str">
        <f>IF(dir!G99=0,"",dir!G99)</f>
        <v/>
      </c>
      <c r="H126" s="119" t="str">
        <f t="shared" si="84"/>
        <v/>
      </c>
      <c r="I126" s="119" t="str">
        <f>IF(E126="","",IF(dir!I99+1&gt;VLOOKUP(H126,Schaal2016,22,FALSE),dir!I99,dir!I99+1))</f>
        <v/>
      </c>
      <c r="J126" s="120" t="str">
        <f>IF(dir!J99=0,0,dir!J99)</f>
        <v/>
      </c>
      <c r="K126" s="121"/>
      <c r="L126" s="1259">
        <f>IF(dir!L99=0,0,dir!L99)</f>
        <v>0</v>
      </c>
      <c r="M126" s="1259">
        <f>IF(dir!M99=0,0,dir!M99)</f>
        <v>0</v>
      </c>
      <c r="N126" s="843" t="str">
        <f t="shared" si="72"/>
        <v/>
      </c>
      <c r="O126" s="843"/>
      <c r="P126" s="843" t="str">
        <f t="shared" si="85"/>
        <v/>
      </c>
      <c r="Q126" s="592" t="str">
        <f t="shared" si="73"/>
        <v/>
      </c>
      <c r="R126" s="814" t="str">
        <f t="shared" si="74"/>
        <v/>
      </c>
      <c r="S126" s="844" t="str">
        <f t="shared" si="75"/>
        <v/>
      </c>
      <c r="T126" s="520"/>
      <c r="U126" s="149"/>
      <c r="V126" s="808"/>
      <c r="W126" s="808"/>
      <c r="X126" s="782" t="str">
        <f t="shared" si="76"/>
        <v/>
      </c>
      <c r="Y126" s="783">
        <f t="shared" si="86"/>
        <v>0.6</v>
      </c>
      <c r="Z126" s="784" t="e">
        <f t="shared" si="77"/>
        <v>#VALUE!</v>
      </c>
      <c r="AA126" s="784" t="e">
        <f t="shared" si="78"/>
        <v>#VALUE!</v>
      </c>
      <c r="AB126" s="785" t="e">
        <f t="shared" si="87"/>
        <v>#VALUE!</v>
      </c>
      <c r="AC126" s="765" t="e">
        <f t="shared" si="79"/>
        <v>#VALUE!</v>
      </c>
      <c r="AD126" s="726">
        <f t="shared" si="80"/>
        <v>0</v>
      </c>
      <c r="AE126" s="786">
        <f>IF(H126&gt;8,tab!D$168,tab!D$171)</f>
        <v>0.5</v>
      </c>
      <c r="AF126" s="566">
        <f t="shared" si="81"/>
        <v>0</v>
      </c>
      <c r="AG126" s="787">
        <f t="shared" si="82"/>
        <v>0</v>
      </c>
    </row>
    <row r="127" spans="3:43" ht="13.15" customHeight="1" x14ac:dyDescent="0.2">
      <c r="C127" s="31"/>
      <c r="D127" s="117" t="str">
        <f>IF(dir!D100=0,"",dir!D100)</f>
        <v/>
      </c>
      <c r="E127" s="117" t="str">
        <f>IF(dir!E100=0,"",dir!E100)</f>
        <v/>
      </c>
      <c r="F127" s="33" t="str">
        <f t="shared" si="83"/>
        <v/>
      </c>
      <c r="G127" s="118" t="str">
        <f>IF(dir!G100=0,"",dir!G100)</f>
        <v/>
      </c>
      <c r="H127" s="119" t="str">
        <f t="shared" si="84"/>
        <v/>
      </c>
      <c r="I127" s="119" t="str">
        <f>IF(E127="","",IF(dir!I100+1&gt;VLOOKUP(H127,Schaal2016,22,FALSE),dir!I100,dir!I100+1))</f>
        <v/>
      </c>
      <c r="J127" s="120" t="str">
        <f>IF(dir!J100=0,0,dir!J100)</f>
        <v/>
      </c>
      <c r="K127" s="121"/>
      <c r="L127" s="1259">
        <f>IF(dir!L100=0,0,dir!L100)</f>
        <v>0</v>
      </c>
      <c r="M127" s="1259">
        <f>IF(dir!M100=0,0,dir!M100)</f>
        <v>0</v>
      </c>
      <c r="N127" s="843" t="str">
        <f t="shared" si="72"/>
        <v/>
      </c>
      <c r="O127" s="843"/>
      <c r="P127" s="843" t="str">
        <f t="shared" si="85"/>
        <v/>
      </c>
      <c r="Q127" s="592" t="str">
        <f t="shared" si="73"/>
        <v/>
      </c>
      <c r="R127" s="814" t="str">
        <f t="shared" si="74"/>
        <v/>
      </c>
      <c r="S127" s="844" t="str">
        <f t="shared" si="75"/>
        <v/>
      </c>
      <c r="T127" s="520"/>
      <c r="U127" s="149"/>
      <c r="V127" s="808"/>
      <c r="W127" s="808"/>
      <c r="X127" s="782" t="str">
        <f t="shared" si="76"/>
        <v/>
      </c>
      <c r="Y127" s="783">
        <f t="shared" si="86"/>
        <v>0.6</v>
      </c>
      <c r="Z127" s="784" t="e">
        <f t="shared" si="77"/>
        <v>#VALUE!</v>
      </c>
      <c r="AA127" s="784" t="e">
        <f t="shared" si="78"/>
        <v>#VALUE!</v>
      </c>
      <c r="AB127" s="785" t="e">
        <f t="shared" si="87"/>
        <v>#VALUE!</v>
      </c>
      <c r="AC127" s="765" t="e">
        <f t="shared" si="79"/>
        <v>#VALUE!</v>
      </c>
      <c r="AD127" s="726">
        <f t="shared" si="80"/>
        <v>0</v>
      </c>
      <c r="AE127" s="786">
        <f>IF(H127&gt;8,tab!D$168,tab!D$171)</f>
        <v>0.5</v>
      </c>
      <c r="AF127" s="566">
        <f t="shared" si="81"/>
        <v>0</v>
      </c>
      <c r="AG127" s="787">
        <f t="shared" si="82"/>
        <v>0</v>
      </c>
    </row>
    <row r="128" spans="3:43" ht="13.15" customHeight="1" x14ac:dyDescent="0.2">
      <c r="C128" s="31"/>
      <c r="D128" s="117" t="str">
        <f>IF(dir!D101=0,"",dir!D101)</f>
        <v/>
      </c>
      <c r="E128" s="117" t="str">
        <f>IF(dir!E101=0,"",dir!E101)</f>
        <v/>
      </c>
      <c r="F128" s="33" t="str">
        <f t="shared" si="83"/>
        <v/>
      </c>
      <c r="G128" s="118" t="str">
        <f>IF(dir!G101=0,"",dir!G101)</f>
        <v/>
      </c>
      <c r="H128" s="119" t="str">
        <f t="shared" si="84"/>
        <v/>
      </c>
      <c r="I128" s="119" t="str">
        <f>IF(E128="","",IF(dir!I101+1&gt;VLOOKUP(H128,Schaal2016,22,FALSE),dir!I101,dir!I101+1))</f>
        <v/>
      </c>
      <c r="J128" s="120" t="str">
        <f>IF(dir!J101=0,0,dir!J101)</f>
        <v/>
      </c>
      <c r="K128" s="121"/>
      <c r="L128" s="1259">
        <f>IF(dir!L101=0,0,dir!L101)</f>
        <v>0</v>
      </c>
      <c r="M128" s="1259">
        <f>IF(dir!M101=0,0,dir!M101)</f>
        <v>0</v>
      </c>
      <c r="N128" s="843" t="str">
        <f t="shared" si="72"/>
        <v/>
      </c>
      <c r="O128" s="843"/>
      <c r="P128" s="843" t="str">
        <f t="shared" si="85"/>
        <v/>
      </c>
      <c r="Q128" s="592" t="str">
        <f t="shared" si="73"/>
        <v/>
      </c>
      <c r="R128" s="814" t="str">
        <f t="shared" si="74"/>
        <v/>
      </c>
      <c r="S128" s="844" t="str">
        <f t="shared" si="75"/>
        <v/>
      </c>
      <c r="T128" s="520"/>
      <c r="U128" s="149"/>
      <c r="V128" s="808"/>
      <c r="W128" s="808"/>
      <c r="X128" s="782" t="str">
        <f t="shared" si="76"/>
        <v/>
      </c>
      <c r="Y128" s="783">
        <f t="shared" si="86"/>
        <v>0.6</v>
      </c>
      <c r="Z128" s="784" t="e">
        <f t="shared" si="77"/>
        <v>#VALUE!</v>
      </c>
      <c r="AA128" s="784" t="e">
        <f t="shared" si="78"/>
        <v>#VALUE!</v>
      </c>
      <c r="AB128" s="785" t="e">
        <f t="shared" si="87"/>
        <v>#VALUE!</v>
      </c>
      <c r="AC128" s="765" t="e">
        <f t="shared" si="79"/>
        <v>#VALUE!</v>
      </c>
      <c r="AD128" s="726">
        <f t="shared" si="80"/>
        <v>0</v>
      </c>
      <c r="AE128" s="786">
        <f>IF(H128&gt;8,tab!D$168,tab!D$171)</f>
        <v>0.5</v>
      </c>
      <c r="AF128" s="566">
        <f t="shared" si="81"/>
        <v>0</v>
      </c>
      <c r="AG128" s="787">
        <f t="shared" si="82"/>
        <v>0</v>
      </c>
      <c r="AN128" s="566"/>
      <c r="AO128" s="566"/>
    </row>
    <row r="129" spans="3:41" ht="13.15" customHeight="1" x14ac:dyDescent="0.2">
      <c r="C129" s="31"/>
      <c r="D129" s="117" t="str">
        <f>IF(dir!D102=0,"",dir!D102)</f>
        <v/>
      </c>
      <c r="E129" s="117" t="str">
        <f>IF(dir!E102=0,"",dir!E102)</f>
        <v/>
      </c>
      <c r="F129" s="33" t="str">
        <f t="shared" si="83"/>
        <v/>
      </c>
      <c r="G129" s="118" t="str">
        <f>IF(dir!G102=0,"",dir!G102)</f>
        <v/>
      </c>
      <c r="H129" s="119" t="str">
        <f t="shared" si="84"/>
        <v/>
      </c>
      <c r="I129" s="119" t="str">
        <f>IF(E129="","",IF(dir!I102+1&gt;VLOOKUP(H129,Schaal2016,22,FALSE),dir!I102,dir!I102+1))</f>
        <v/>
      </c>
      <c r="J129" s="120" t="str">
        <f>IF(dir!J102=0,0,dir!J102)</f>
        <v/>
      </c>
      <c r="K129" s="121"/>
      <c r="L129" s="1259">
        <f>IF(dir!L102=0,0,dir!L102)</f>
        <v>0</v>
      </c>
      <c r="M129" s="1259">
        <f>IF(dir!M102=0,0,dir!M102)</f>
        <v>0</v>
      </c>
      <c r="N129" s="843" t="str">
        <f t="shared" si="72"/>
        <v/>
      </c>
      <c r="O129" s="843"/>
      <c r="P129" s="843" t="str">
        <f t="shared" si="85"/>
        <v/>
      </c>
      <c r="Q129" s="592" t="str">
        <f t="shared" si="73"/>
        <v/>
      </c>
      <c r="R129" s="814" t="str">
        <f t="shared" si="74"/>
        <v/>
      </c>
      <c r="S129" s="844" t="str">
        <f t="shared" si="75"/>
        <v/>
      </c>
      <c r="T129" s="520"/>
      <c r="U129" s="149"/>
      <c r="V129" s="808"/>
      <c r="W129" s="808"/>
      <c r="X129" s="782" t="str">
        <f t="shared" si="76"/>
        <v/>
      </c>
      <c r="Y129" s="783">
        <f t="shared" si="86"/>
        <v>0.6</v>
      </c>
      <c r="Z129" s="784" t="e">
        <f t="shared" si="77"/>
        <v>#VALUE!</v>
      </c>
      <c r="AA129" s="784" t="e">
        <f t="shared" si="78"/>
        <v>#VALUE!</v>
      </c>
      <c r="AB129" s="785" t="e">
        <f t="shared" si="87"/>
        <v>#VALUE!</v>
      </c>
      <c r="AC129" s="765" t="e">
        <f t="shared" si="79"/>
        <v>#VALUE!</v>
      </c>
      <c r="AD129" s="726">
        <f t="shared" si="80"/>
        <v>0</v>
      </c>
      <c r="AE129" s="786">
        <f>IF(H129&gt;8,tab!D$168,tab!D$171)</f>
        <v>0.5</v>
      </c>
      <c r="AF129" s="566">
        <f t="shared" si="81"/>
        <v>0</v>
      </c>
      <c r="AG129" s="787">
        <f t="shared" si="82"/>
        <v>0</v>
      </c>
      <c r="AN129" s="566"/>
      <c r="AO129" s="566"/>
    </row>
    <row r="130" spans="3:41" ht="13.15" customHeight="1" x14ac:dyDescent="0.2">
      <c r="C130" s="31"/>
      <c r="D130" s="117" t="str">
        <f>IF(dir!D103=0,"",dir!D103)</f>
        <v/>
      </c>
      <c r="E130" s="117" t="str">
        <f>IF(dir!E103=0,"",dir!E103)</f>
        <v/>
      </c>
      <c r="F130" s="33" t="str">
        <f t="shared" si="83"/>
        <v/>
      </c>
      <c r="G130" s="118" t="str">
        <f>IF(dir!G103=0,"",dir!G103)</f>
        <v/>
      </c>
      <c r="H130" s="119" t="str">
        <f t="shared" si="84"/>
        <v/>
      </c>
      <c r="I130" s="119" t="str">
        <f>IF(E130="","",IF(dir!I103+1&gt;VLOOKUP(H130,Schaal2016,22,FALSE),dir!I103,dir!I103+1))</f>
        <v/>
      </c>
      <c r="J130" s="120" t="str">
        <f>IF(dir!J103=0,0,dir!J103)</f>
        <v/>
      </c>
      <c r="K130" s="121"/>
      <c r="L130" s="1259">
        <f>IF(dir!L103=0,0,dir!L103)</f>
        <v>0</v>
      </c>
      <c r="M130" s="1259">
        <f>IF(dir!M103=0,0,dir!M103)</f>
        <v>0</v>
      </c>
      <c r="N130" s="843" t="str">
        <f t="shared" si="72"/>
        <v/>
      </c>
      <c r="O130" s="843"/>
      <c r="P130" s="843" t="str">
        <f t="shared" si="85"/>
        <v/>
      </c>
      <c r="Q130" s="592" t="str">
        <f t="shared" si="73"/>
        <v/>
      </c>
      <c r="R130" s="814" t="str">
        <f t="shared" si="74"/>
        <v/>
      </c>
      <c r="S130" s="844" t="str">
        <f t="shared" si="75"/>
        <v/>
      </c>
      <c r="T130" s="520"/>
      <c r="U130" s="149"/>
      <c r="V130" s="808"/>
      <c r="W130" s="808"/>
      <c r="X130" s="782" t="str">
        <f t="shared" si="76"/>
        <v/>
      </c>
      <c r="Y130" s="783">
        <f t="shared" si="86"/>
        <v>0.6</v>
      </c>
      <c r="Z130" s="784" t="e">
        <f t="shared" si="77"/>
        <v>#VALUE!</v>
      </c>
      <c r="AA130" s="784" t="e">
        <f t="shared" si="78"/>
        <v>#VALUE!</v>
      </c>
      <c r="AB130" s="785" t="e">
        <f t="shared" si="87"/>
        <v>#VALUE!</v>
      </c>
      <c r="AC130" s="765" t="e">
        <f t="shared" si="79"/>
        <v>#VALUE!</v>
      </c>
      <c r="AD130" s="726">
        <f t="shared" si="80"/>
        <v>0</v>
      </c>
      <c r="AE130" s="786">
        <f>IF(H130&gt;8,tab!D$168,tab!D$171)</f>
        <v>0.5</v>
      </c>
      <c r="AF130" s="566">
        <f t="shared" si="81"/>
        <v>0</v>
      </c>
      <c r="AG130" s="787">
        <f t="shared" si="82"/>
        <v>0</v>
      </c>
      <c r="AN130" s="566"/>
      <c r="AO130" s="566"/>
    </row>
    <row r="131" spans="3:41" ht="13.15" customHeight="1" x14ac:dyDescent="0.2">
      <c r="C131" s="31"/>
      <c r="D131" s="117" t="str">
        <f>IF(dir!D104=0,"",dir!D104)</f>
        <v/>
      </c>
      <c r="E131" s="117" t="str">
        <f>IF(dir!E104=0,"",dir!E104)</f>
        <v/>
      </c>
      <c r="F131" s="33" t="str">
        <f t="shared" si="83"/>
        <v/>
      </c>
      <c r="G131" s="118" t="str">
        <f>IF(dir!G104=0,"",dir!G104)</f>
        <v/>
      </c>
      <c r="H131" s="119" t="str">
        <f t="shared" si="84"/>
        <v/>
      </c>
      <c r="I131" s="119" t="str">
        <f>IF(E131="","",IF(dir!I104+1&gt;VLOOKUP(H131,Schaal2016,22,FALSE),dir!I104,dir!I104+1))</f>
        <v/>
      </c>
      <c r="J131" s="120" t="str">
        <f>IF(dir!J104=0,0,dir!J104)</f>
        <v/>
      </c>
      <c r="K131" s="121"/>
      <c r="L131" s="1259">
        <f>IF(dir!L104=0,0,dir!L104)</f>
        <v>0</v>
      </c>
      <c r="M131" s="1259">
        <f>IF(dir!M104=0,0,dir!M104)</f>
        <v>0</v>
      </c>
      <c r="N131" s="843" t="str">
        <f t="shared" si="72"/>
        <v/>
      </c>
      <c r="O131" s="843"/>
      <c r="P131" s="843" t="str">
        <f t="shared" si="85"/>
        <v/>
      </c>
      <c r="Q131" s="592" t="str">
        <f t="shared" si="73"/>
        <v/>
      </c>
      <c r="R131" s="814" t="str">
        <f t="shared" si="74"/>
        <v/>
      </c>
      <c r="S131" s="844" t="str">
        <f t="shared" si="75"/>
        <v/>
      </c>
      <c r="T131" s="520"/>
      <c r="U131" s="149"/>
      <c r="V131" s="808"/>
      <c r="W131" s="808"/>
      <c r="X131" s="782" t="str">
        <f t="shared" si="76"/>
        <v/>
      </c>
      <c r="Y131" s="783">
        <f t="shared" si="86"/>
        <v>0.6</v>
      </c>
      <c r="Z131" s="784" t="e">
        <f t="shared" si="77"/>
        <v>#VALUE!</v>
      </c>
      <c r="AA131" s="784" t="e">
        <f t="shared" si="78"/>
        <v>#VALUE!</v>
      </c>
      <c r="AB131" s="785" t="e">
        <f t="shared" si="87"/>
        <v>#VALUE!</v>
      </c>
      <c r="AC131" s="765" t="e">
        <f t="shared" si="79"/>
        <v>#VALUE!</v>
      </c>
      <c r="AD131" s="726">
        <f t="shared" si="80"/>
        <v>0</v>
      </c>
      <c r="AE131" s="786">
        <f>IF(H131&gt;8,tab!D$168,tab!D$171)</f>
        <v>0.5</v>
      </c>
      <c r="AF131" s="566">
        <f t="shared" si="81"/>
        <v>0</v>
      </c>
      <c r="AG131" s="787">
        <f t="shared" si="82"/>
        <v>0</v>
      </c>
      <c r="AN131" s="566"/>
      <c r="AO131" s="566"/>
    </row>
    <row r="132" spans="3:41" ht="13.15" customHeight="1" x14ac:dyDescent="0.2">
      <c r="C132" s="31"/>
      <c r="D132" s="117" t="str">
        <f>IF(dir!D105=0,"",dir!D105)</f>
        <v/>
      </c>
      <c r="E132" s="117" t="str">
        <f>IF(dir!E105=0,"",dir!E105)</f>
        <v/>
      </c>
      <c r="F132" s="33" t="str">
        <f t="shared" si="83"/>
        <v/>
      </c>
      <c r="G132" s="118" t="str">
        <f>IF(dir!G105=0,"",dir!G105)</f>
        <v/>
      </c>
      <c r="H132" s="119" t="str">
        <f t="shared" si="84"/>
        <v/>
      </c>
      <c r="I132" s="119" t="str">
        <f>IF(E132="","",IF(dir!I105+1&gt;VLOOKUP(H132,Schaal2016,22,FALSE),dir!I105,dir!I105+1))</f>
        <v/>
      </c>
      <c r="J132" s="120" t="str">
        <f>IF(dir!J105=0,0,dir!J105)</f>
        <v/>
      </c>
      <c r="K132" s="121"/>
      <c r="L132" s="1259">
        <f>IF(dir!L105=0,0,dir!L105)</f>
        <v>0</v>
      </c>
      <c r="M132" s="1259">
        <f>IF(dir!M105=0,0,dir!M105)</f>
        <v>0</v>
      </c>
      <c r="N132" s="843" t="str">
        <f t="shared" si="72"/>
        <v/>
      </c>
      <c r="O132" s="843"/>
      <c r="P132" s="843" t="str">
        <f t="shared" si="85"/>
        <v/>
      </c>
      <c r="Q132" s="592" t="str">
        <f t="shared" si="73"/>
        <v/>
      </c>
      <c r="R132" s="814" t="str">
        <f t="shared" si="74"/>
        <v/>
      </c>
      <c r="S132" s="844" t="str">
        <f t="shared" si="75"/>
        <v/>
      </c>
      <c r="T132" s="520"/>
      <c r="U132" s="149"/>
      <c r="V132" s="808"/>
      <c r="W132" s="808"/>
      <c r="X132" s="782" t="str">
        <f t="shared" si="76"/>
        <v/>
      </c>
      <c r="Y132" s="783">
        <f t="shared" si="86"/>
        <v>0.6</v>
      </c>
      <c r="Z132" s="784" t="e">
        <f t="shared" si="77"/>
        <v>#VALUE!</v>
      </c>
      <c r="AA132" s="784" t="e">
        <f t="shared" si="78"/>
        <v>#VALUE!</v>
      </c>
      <c r="AB132" s="785" t="e">
        <f t="shared" si="87"/>
        <v>#VALUE!</v>
      </c>
      <c r="AC132" s="765" t="e">
        <f t="shared" si="79"/>
        <v>#VALUE!</v>
      </c>
      <c r="AD132" s="726">
        <f t="shared" si="80"/>
        <v>0</v>
      </c>
      <c r="AE132" s="786">
        <f>IF(H132&gt;8,tab!D$168,tab!D$171)</f>
        <v>0.5</v>
      </c>
      <c r="AF132" s="566">
        <f t="shared" si="81"/>
        <v>0</v>
      </c>
      <c r="AG132" s="787">
        <f t="shared" si="82"/>
        <v>0</v>
      </c>
      <c r="AN132" s="566"/>
      <c r="AO132" s="566"/>
    </row>
    <row r="133" spans="3:41" ht="13.15" customHeight="1" x14ac:dyDescent="0.2">
      <c r="C133" s="31"/>
      <c r="D133" s="117" t="str">
        <f>IF(dir!D106=0,"",dir!D106)</f>
        <v/>
      </c>
      <c r="E133" s="117" t="str">
        <f>IF(dir!E106=0,"",dir!E106)</f>
        <v/>
      </c>
      <c r="F133" s="33" t="str">
        <f t="shared" si="83"/>
        <v/>
      </c>
      <c r="G133" s="118" t="str">
        <f>IF(dir!G106=0,"",dir!G106)</f>
        <v/>
      </c>
      <c r="H133" s="119" t="str">
        <f t="shared" si="84"/>
        <v/>
      </c>
      <c r="I133" s="119" t="str">
        <f>IF(E133="","",IF(dir!I106+1&gt;VLOOKUP(H133,Schaal2016,22,FALSE),dir!I106,dir!I106+1))</f>
        <v/>
      </c>
      <c r="J133" s="120" t="str">
        <f>IF(dir!J106=0,0,dir!J106)</f>
        <v/>
      </c>
      <c r="K133" s="121"/>
      <c r="L133" s="1259">
        <f>IF(dir!L106=0,0,dir!L106)</f>
        <v>0</v>
      </c>
      <c r="M133" s="1259">
        <f>IF(dir!M106=0,0,dir!M106)</f>
        <v>0</v>
      </c>
      <c r="N133" s="843" t="str">
        <f t="shared" si="72"/>
        <v/>
      </c>
      <c r="O133" s="843"/>
      <c r="P133" s="843" t="str">
        <f t="shared" si="85"/>
        <v/>
      </c>
      <c r="Q133" s="592" t="str">
        <f t="shared" si="73"/>
        <v/>
      </c>
      <c r="R133" s="814" t="str">
        <f t="shared" si="74"/>
        <v/>
      </c>
      <c r="S133" s="844" t="str">
        <f t="shared" si="75"/>
        <v/>
      </c>
      <c r="T133" s="520"/>
      <c r="U133" s="149"/>
      <c r="V133" s="808"/>
      <c r="W133" s="808"/>
      <c r="X133" s="782" t="str">
        <f t="shared" si="76"/>
        <v/>
      </c>
      <c r="Y133" s="783">
        <f t="shared" si="86"/>
        <v>0.6</v>
      </c>
      <c r="Z133" s="784" t="e">
        <f t="shared" si="77"/>
        <v>#VALUE!</v>
      </c>
      <c r="AA133" s="784" t="e">
        <f t="shared" si="78"/>
        <v>#VALUE!</v>
      </c>
      <c r="AB133" s="785" t="e">
        <f t="shared" si="87"/>
        <v>#VALUE!</v>
      </c>
      <c r="AC133" s="765" t="e">
        <f t="shared" si="79"/>
        <v>#VALUE!</v>
      </c>
      <c r="AD133" s="726">
        <f t="shared" si="80"/>
        <v>0</v>
      </c>
      <c r="AE133" s="786">
        <f>IF(H133&gt;8,tab!D$168,tab!D$171)</f>
        <v>0.5</v>
      </c>
      <c r="AF133" s="566">
        <f t="shared" si="81"/>
        <v>0</v>
      </c>
      <c r="AG133" s="787">
        <f t="shared" si="82"/>
        <v>0</v>
      </c>
      <c r="AN133" s="566"/>
      <c r="AO133" s="566"/>
    </row>
    <row r="134" spans="3:41" ht="13.15" customHeight="1" x14ac:dyDescent="0.2">
      <c r="C134" s="31"/>
      <c r="D134" s="117" t="str">
        <f>IF(dir!D107=0,"",dir!D107)</f>
        <v/>
      </c>
      <c r="E134" s="117" t="str">
        <f>IF(dir!E107=0,"",dir!E107)</f>
        <v/>
      </c>
      <c r="F134" s="33" t="str">
        <f t="shared" si="83"/>
        <v/>
      </c>
      <c r="G134" s="118" t="str">
        <f>IF(dir!G107=0,"",dir!G107)</f>
        <v/>
      </c>
      <c r="H134" s="119" t="str">
        <f t="shared" si="84"/>
        <v/>
      </c>
      <c r="I134" s="119" t="str">
        <f>IF(E134="","",IF(dir!I107+1&gt;VLOOKUP(H134,Schaal2016,22,FALSE),dir!I107,dir!I107+1))</f>
        <v/>
      </c>
      <c r="J134" s="120" t="str">
        <f>IF(dir!J107=0,0,dir!J107)</f>
        <v/>
      </c>
      <c r="K134" s="121"/>
      <c r="L134" s="1259">
        <f>IF(dir!L107=0,0,dir!L107)</f>
        <v>0</v>
      </c>
      <c r="M134" s="1259">
        <f>IF(dir!M107=0,0,dir!M107)</f>
        <v>0</v>
      </c>
      <c r="N134" s="843" t="str">
        <f t="shared" si="72"/>
        <v/>
      </c>
      <c r="O134" s="843"/>
      <c r="P134" s="843" t="str">
        <f t="shared" si="85"/>
        <v/>
      </c>
      <c r="Q134" s="592" t="str">
        <f t="shared" si="73"/>
        <v/>
      </c>
      <c r="R134" s="814" t="str">
        <f t="shared" si="74"/>
        <v/>
      </c>
      <c r="S134" s="844" t="str">
        <f t="shared" si="75"/>
        <v/>
      </c>
      <c r="T134" s="520"/>
      <c r="U134" s="149"/>
      <c r="V134" s="808"/>
      <c r="W134" s="808"/>
      <c r="X134" s="782" t="str">
        <f t="shared" si="76"/>
        <v/>
      </c>
      <c r="Y134" s="783">
        <f t="shared" si="86"/>
        <v>0.6</v>
      </c>
      <c r="Z134" s="784" t="e">
        <f t="shared" si="77"/>
        <v>#VALUE!</v>
      </c>
      <c r="AA134" s="784" t="e">
        <f t="shared" si="78"/>
        <v>#VALUE!</v>
      </c>
      <c r="AB134" s="785" t="e">
        <f t="shared" si="87"/>
        <v>#VALUE!</v>
      </c>
      <c r="AC134" s="765" t="e">
        <f t="shared" si="79"/>
        <v>#VALUE!</v>
      </c>
      <c r="AD134" s="726">
        <f t="shared" si="80"/>
        <v>0</v>
      </c>
      <c r="AE134" s="786">
        <f>IF(H134&gt;8,tab!D$168,tab!D$171)</f>
        <v>0.5</v>
      </c>
      <c r="AF134" s="566">
        <f t="shared" si="81"/>
        <v>0</v>
      </c>
      <c r="AG134" s="787">
        <f t="shared" si="82"/>
        <v>0</v>
      </c>
      <c r="AN134" s="566"/>
      <c r="AO134" s="566"/>
    </row>
    <row r="135" spans="3:41" ht="13.15" customHeight="1" x14ac:dyDescent="0.2">
      <c r="C135" s="31"/>
      <c r="D135" s="117" t="str">
        <f>IF(dir!D108=0,"",dir!D108)</f>
        <v/>
      </c>
      <c r="E135" s="117" t="str">
        <f>IF(dir!E108=0,"",dir!E108)</f>
        <v/>
      </c>
      <c r="F135" s="33" t="str">
        <f t="shared" si="83"/>
        <v/>
      </c>
      <c r="G135" s="118" t="str">
        <f>IF(dir!G108=0,"",dir!G108)</f>
        <v/>
      </c>
      <c r="H135" s="119" t="str">
        <f t="shared" si="84"/>
        <v/>
      </c>
      <c r="I135" s="119" t="str">
        <f>IF(E135="","",IF(dir!I108+1&gt;VLOOKUP(H135,Schaal2016,22,FALSE),dir!I108,dir!I108+1))</f>
        <v/>
      </c>
      <c r="J135" s="120" t="str">
        <f>IF(dir!J108=0,0,dir!J108)</f>
        <v/>
      </c>
      <c r="K135" s="121"/>
      <c r="L135" s="1259">
        <f>IF(dir!L108=0,0,dir!L108)</f>
        <v>0</v>
      </c>
      <c r="M135" s="1259">
        <f>IF(dir!M108=0,0,dir!M108)</f>
        <v>0</v>
      </c>
      <c r="N135" s="843" t="str">
        <f t="shared" si="72"/>
        <v/>
      </c>
      <c r="O135" s="843"/>
      <c r="P135" s="843" t="str">
        <f t="shared" si="85"/>
        <v/>
      </c>
      <c r="Q135" s="592" t="str">
        <f t="shared" si="73"/>
        <v/>
      </c>
      <c r="R135" s="814" t="str">
        <f t="shared" si="74"/>
        <v/>
      </c>
      <c r="S135" s="844" t="str">
        <f t="shared" si="75"/>
        <v/>
      </c>
      <c r="T135" s="520"/>
      <c r="U135" s="149"/>
      <c r="V135" s="808"/>
      <c r="W135" s="808"/>
      <c r="X135" s="782" t="str">
        <f t="shared" si="76"/>
        <v/>
      </c>
      <c r="Y135" s="783">
        <f t="shared" si="86"/>
        <v>0.6</v>
      </c>
      <c r="Z135" s="784" t="e">
        <f t="shared" si="77"/>
        <v>#VALUE!</v>
      </c>
      <c r="AA135" s="784" t="e">
        <f t="shared" si="78"/>
        <v>#VALUE!</v>
      </c>
      <c r="AB135" s="785" t="e">
        <f t="shared" si="87"/>
        <v>#VALUE!</v>
      </c>
      <c r="AC135" s="765" t="e">
        <f t="shared" si="79"/>
        <v>#VALUE!</v>
      </c>
      <c r="AD135" s="726">
        <f t="shared" si="80"/>
        <v>0</v>
      </c>
      <c r="AE135" s="786">
        <f>IF(H135&gt;8,tab!D$168,tab!D$171)</f>
        <v>0.5</v>
      </c>
      <c r="AF135" s="566">
        <f t="shared" si="81"/>
        <v>0</v>
      </c>
      <c r="AG135" s="787">
        <f t="shared" si="82"/>
        <v>0</v>
      </c>
      <c r="AN135" s="566"/>
      <c r="AO135" s="566"/>
    </row>
    <row r="136" spans="3:41" ht="13.15" customHeight="1" x14ac:dyDescent="0.2">
      <c r="C136" s="31"/>
      <c r="D136" s="117" t="str">
        <f>IF(dir!D109=0,"",dir!D109)</f>
        <v/>
      </c>
      <c r="E136" s="117" t="str">
        <f>IF(dir!E109=0,"",dir!E109)</f>
        <v/>
      </c>
      <c r="F136" s="33" t="str">
        <f t="shared" si="83"/>
        <v/>
      </c>
      <c r="G136" s="118" t="str">
        <f>IF(dir!G109=0,"",dir!G109)</f>
        <v/>
      </c>
      <c r="H136" s="119" t="str">
        <f t="shared" si="84"/>
        <v/>
      </c>
      <c r="I136" s="119" t="str">
        <f>IF(E136="","",IF(dir!I109+1&gt;VLOOKUP(H136,Schaal2016,22,FALSE),dir!I109,dir!I109+1))</f>
        <v/>
      </c>
      <c r="J136" s="120" t="str">
        <f>IF(dir!J109=0,0,dir!J109)</f>
        <v/>
      </c>
      <c r="K136" s="121"/>
      <c r="L136" s="1259">
        <f>IF(dir!L109=0,0,dir!L109)</f>
        <v>0</v>
      </c>
      <c r="M136" s="1259">
        <f>IF(dir!M109=0,0,dir!M109)</f>
        <v>0</v>
      </c>
      <c r="N136" s="843" t="str">
        <f t="shared" si="72"/>
        <v/>
      </c>
      <c r="O136" s="843"/>
      <c r="P136" s="843" t="str">
        <f t="shared" si="85"/>
        <v/>
      </c>
      <c r="Q136" s="592" t="str">
        <f t="shared" si="73"/>
        <v/>
      </c>
      <c r="R136" s="814" t="str">
        <f t="shared" si="74"/>
        <v/>
      </c>
      <c r="S136" s="844" t="str">
        <f t="shared" si="75"/>
        <v/>
      </c>
      <c r="T136" s="520"/>
      <c r="U136" s="149"/>
      <c r="V136" s="808"/>
      <c r="W136" s="808"/>
      <c r="X136" s="782" t="str">
        <f t="shared" si="76"/>
        <v/>
      </c>
      <c r="Y136" s="783">
        <f t="shared" si="86"/>
        <v>0.6</v>
      </c>
      <c r="Z136" s="784" t="e">
        <f t="shared" si="77"/>
        <v>#VALUE!</v>
      </c>
      <c r="AA136" s="784" t="e">
        <f t="shared" si="78"/>
        <v>#VALUE!</v>
      </c>
      <c r="AB136" s="785" t="e">
        <f t="shared" si="87"/>
        <v>#VALUE!</v>
      </c>
      <c r="AC136" s="765" t="e">
        <f t="shared" si="79"/>
        <v>#VALUE!</v>
      </c>
      <c r="AD136" s="726">
        <f t="shared" si="80"/>
        <v>0</v>
      </c>
      <c r="AE136" s="786">
        <f>IF(H136&gt;8,tab!D$168,tab!D$171)</f>
        <v>0.5</v>
      </c>
      <c r="AF136" s="566">
        <f t="shared" si="81"/>
        <v>0</v>
      </c>
      <c r="AG136" s="787">
        <f t="shared" si="82"/>
        <v>0</v>
      </c>
      <c r="AN136" s="566"/>
      <c r="AO136" s="566"/>
    </row>
    <row r="137" spans="3:41" ht="13.15" customHeight="1" x14ac:dyDescent="0.2">
      <c r="C137" s="31"/>
      <c r="D137" s="117" t="str">
        <f>IF(dir!D110=0,"",dir!D110)</f>
        <v/>
      </c>
      <c r="E137" s="117" t="str">
        <f>IF(dir!E110=0,"",dir!E110)</f>
        <v/>
      </c>
      <c r="F137" s="33" t="str">
        <f t="shared" si="83"/>
        <v/>
      </c>
      <c r="G137" s="118" t="str">
        <f>IF(dir!G110=0,"",dir!G110)</f>
        <v/>
      </c>
      <c r="H137" s="119" t="str">
        <f t="shared" si="84"/>
        <v/>
      </c>
      <c r="I137" s="119" t="str">
        <f>IF(E137="","",IF(dir!I110+1&gt;VLOOKUP(H137,Schaal2016,22,FALSE),dir!I110,dir!I110+1))</f>
        <v/>
      </c>
      <c r="J137" s="120" t="str">
        <f>IF(dir!J110=0,0,dir!J110)</f>
        <v/>
      </c>
      <c r="K137" s="121"/>
      <c r="L137" s="1259">
        <f>IF(dir!L110=0,0,dir!L110)</f>
        <v>0</v>
      </c>
      <c r="M137" s="1259">
        <f>IF(dir!M110=0,0,dir!M110)</f>
        <v>0</v>
      </c>
      <c r="N137" s="843" t="str">
        <f t="shared" si="72"/>
        <v/>
      </c>
      <c r="O137" s="843"/>
      <c r="P137" s="843" t="str">
        <f t="shared" si="85"/>
        <v/>
      </c>
      <c r="Q137" s="592" t="str">
        <f t="shared" si="73"/>
        <v/>
      </c>
      <c r="R137" s="814" t="str">
        <f t="shared" si="74"/>
        <v/>
      </c>
      <c r="S137" s="844" t="str">
        <f t="shared" si="75"/>
        <v/>
      </c>
      <c r="T137" s="520"/>
      <c r="U137" s="149"/>
      <c r="V137" s="808"/>
      <c r="W137" s="808"/>
      <c r="X137" s="782" t="str">
        <f t="shared" si="76"/>
        <v/>
      </c>
      <c r="Y137" s="783">
        <f t="shared" si="86"/>
        <v>0.6</v>
      </c>
      <c r="Z137" s="784" t="e">
        <f t="shared" si="77"/>
        <v>#VALUE!</v>
      </c>
      <c r="AA137" s="784" t="e">
        <f t="shared" si="78"/>
        <v>#VALUE!</v>
      </c>
      <c r="AB137" s="785" t="e">
        <f t="shared" si="87"/>
        <v>#VALUE!</v>
      </c>
      <c r="AC137" s="765" t="e">
        <f t="shared" si="79"/>
        <v>#VALUE!</v>
      </c>
      <c r="AD137" s="726">
        <f t="shared" si="80"/>
        <v>0</v>
      </c>
      <c r="AE137" s="786">
        <f>IF(H137&gt;8,tab!D$168,tab!D$171)</f>
        <v>0.5</v>
      </c>
      <c r="AF137" s="566">
        <f t="shared" si="81"/>
        <v>0</v>
      </c>
      <c r="AG137" s="787">
        <f t="shared" si="82"/>
        <v>0</v>
      </c>
      <c r="AN137" s="566"/>
      <c r="AO137" s="566"/>
    </row>
    <row r="138" spans="3:41" ht="13.15" customHeight="1" x14ac:dyDescent="0.2">
      <c r="C138" s="31"/>
      <c r="D138" s="117" t="str">
        <f>IF(dir!D111=0,"",dir!D111)</f>
        <v/>
      </c>
      <c r="E138" s="117" t="str">
        <f>IF(dir!E111=0,"",dir!E111)</f>
        <v/>
      </c>
      <c r="F138" s="33" t="str">
        <f t="shared" si="83"/>
        <v/>
      </c>
      <c r="G138" s="118" t="str">
        <f>IF(dir!G111=0,"",dir!G111)</f>
        <v/>
      </c>
      <c r="H138" s="119" t="str">
        <f t="shared" si="84"/>
        <v/>
      </c>
      <c r="I138" s="119" t="str">
        <f>IF(E138="","",IF(dir!I111+1&gt;VLOOKUP(H138,Schaal2016,22,FALSE),dir!I111,dir!I111+1))</f>
        <v/>
      </c>
      <c r="J138" s="120" t="str">
        <f>IF(dir!J111=0,0,dir!J111)</f>
        <v/>
      </c>
      <c r="K138" s="121"/>
      <c r="L138" s="1259">
        <f>IF(dir!L111=0,0,dir!L111)</f>
        <v>0</v>
      </c>
      <c r="M138" s="1259">
        <f>IF(dir!M111=0,0,dir!M111)</f>
        <v>0</v>
      </c>
      <c r="N138" s="843" t="str">
        <f t="shared" si="72"/>
        <v/>
      </c>
      <c r="O138" s="843"/>
      <c r="P138" s="843" t="str">
        <f t="shared" si="85"/>
        <v/>
      </c>
      <c r="Q138" s="592" t="str">
        <f t="shared" si="73"/>
        <v/>
      </c>
      <c r="R138" s="814" t="str">
        <f t="shared" si="74"/>
        <v/>
      </c>
      <c r="S138" s="844" t="str">
        <f t="shared" si="75"/>
        <v/>
      </c>
      <c r="T138" s="520"/>
      <c r="U138" s="149"/>
      <c r="V138" s="808"/>
      <c r="W138" s="808"/>
      <c r="X138" s="782" t="str">
        <f t="shared" si="76"/>
        <v/>
      </c>
      <c r="Y138" s="783">
        <f t="shared" si="86"/>
        <v>0.6</v>
      </c>
      <c r="Z138" s="784" t="e">
        <f t="shared" si="77"/>
        <v>#VALUE!</v>
      </c>
      <c r="AA138" s="784" t="e">
        <f t="shared" si="78"/>
        <v>#VALUE!</v>
      </c>
      <c r="AB138" s="785" t="e">
        <f t="shared" si="87"/>
        <v>#VALUE!</v>
      </c>
      <c r="AC138" s="765" t="e">
        <f t="shared" si="79"/>
        <v>#VALUE!</v>
      </c>
      <c r="AD138" s="726">
        <f t="shared" si="80"/>
        <v>0</v>
      </c>
      <c r="AE138" s="786">
        <f>IF(H138&gt;8,tab!D$168,tab!D$171)</f>
        <v>0.5</v>
      </c>
      <c r="AF138" s="566">
        <f t="shared" si="81"/>
        <v>0</v>
      </c>
      <c r="AG138" s="787">
        <f t="shared" si="82"/>
        <v>0</v>
      </c>
      <c r="AN138" s="566"/>
      <c r="AO138" s="566"/>
    </row>
    <row r="139" spans="3:41" ht="13.15" customHeight="1" x14ac:dyDescent="0.2">
      <c r="C139" s="31"/>
      <c r="D139" s="28"/>
      <c r="E139" s="28"/>
      <c r="F139" s="125"/>
      <c r="G139" s="126"/>
      <c r="H139" s="32"/>
      <c r="I139" s="32"/>
      <c r="J139" s="815">
        <f>SUM(J124:J138)</f>
        <v>1</v>
      </c>
      <c r="K139" s="125"/>
      <c r="L139" s="845">
        <f t="shared" ref="L139:P139" si="88">SUM(L124:L138)</f>
        <v>0</v>
      </c>
      <c r="M139" s="845">
        <f t="shared" si="88"/>
        <v>0</v>
      </c>
      <c r="N139" s="845">
        <f t="shared" si="88"/>
        <v>40</v>
      </c>
      <c r="O139" s="845">
        <f t="shared" si="88"/>
        <v>0</v>
      </c>
      <c r="P139" s="845">
        <f t="shared" si="88"/>
        <v>40</v>
      </c>
      <c r="Q139" s="593">
        <f t="shared" ref="Q139:S139" si="89">SUM(Q124:Q138)</f>
        <v>85553.464014466546</v>
      </c>
      <c r="R139" s="846">
        <f t="shared" si="89"/>
        <v>2113.7359855334544</v>
      </c>
      <c r="S139" s="847">
        <f t="shared" si="89"/>
        <v>87667.199999999997</v>
      </c>
      <c r="T139" s="631"/>
      <c r="U139" s="172"/>
      <c r="V139" s="809"/>
      <c r="W139" s="809"/>
      <c r="X139" s="788">
        <f t="shared" ref="X139" si="90">SUM(X124:X138)</f>
        <v>4566</v>
      </c>
      <c r="Y139" s="789"/>
      <c r="Z139" s="790"/>
      <c r="AA139" s="790"/>
      <c r="AB139" s="687"/>
      <c r="AC139" s="765"/>
      <c r="AD139" s="756"/>
      <c r="AE139" s="566"/>
      <c r="AF139" s="566"/>
      <c r="AG139" s="787">
        <f>SUM(AG124:AG138)</f>
        <v>0</v>
      </c>
      <c r="AN139" s="566"/>
      <c r="AO139" s="566"/>
    </row>
    <row r="140" spans="3:41" ht="13.15" customHeight="1" x14ac:dyDescent="0.2">
      <c r="C140" s="36"/>
      <c r="D140" s="127"/>
      <c r="E140" s="127"/>
      <c r="F140" s="127"/>
      <c r="G140" s="128"/>
      <c r="H140" s="129"/>
      <c r="I140" s="130"/>
      <c r="J140" s="131"/>
      <c r="K140" s="127"/>
      <c r="L140" s="130"/>
      <c r="M140" s="133"/>
      <c r="N140" s="133"/>
      <c r="O140" s="133"/>
      <c r="P140" s="133"/>
      <c r="Q140" s="825"/>
      <c r="R140" s="256"/>
      <c r="S140" s="133"/>
      <c r="T140" s="517"/>
      <c r="U140" s="513"/>
      <c r="V140" s="810"/>
      <c r="W140" s="813"/>
      <c r="X140" s="797"/>
      <c r="Y140" s="798"/>
      <c r="AC140" s="795"/>
      <c r="AL140" s="794"/>
    </row>
    <row r="141" spans="3:41" ht="13.15" customHeight="1" x14ac:dyDescent="0.2">
      <c r="H141" s="8"/>
      <c r="I141" s="75"/>
      <c r="J141" s="123"/>
      <c r="L141" s="147"/>
      <c r="M141" s="147"/>
      <c r="N141" s="147"/>
      <c r="O141" s="147"/>
      <c r="P141" s="147"/>
      <c r="Q141" s="828"/>
      <c r="S141" s="147"/>
      <c r="T141" s="149"/>
      <c r="U141" s="149"/>
      <c r="V141" s="765"/>
      <c r="W141" s="765"/>
      <c r="X141" s="796"/>
    </row>
    <row r="142" spans="3:41" ht="13.15" customHeight="1" x14ac:dyDescent="0.2">
      <c r="U142" s="78"/>
    </row>
    <row r="143" spans="3:41" ht="13.15" customHeight="1" x14ac:dyDescent="0.2">
      <c r="C143" s="34" t="s">
        <v>48</v>
      </c>
      <c r="E143" s="150" t="str">
        <f>tab!H2</f>
        <v>2022/23</v>
      </c>
      <c r="H143" s="8"/>
      <c r="I143" s="75"/>
      <c r="J143" s="123"/>
      <c r="L143" s="147"/>
      <c r="M143" s="147"/>
      <c r="N143" s="147"/>
      <c r="O143" s="147"/>
      <c r="P143" s="147"/>
      <c r="Q143" s="828"/>
      <c r="S143" s="147"/>
      <c r="T143" s="149"/>
      <c r="U143" s="149"/>
      <c r="V143" s="765"/>
      <c r="W143" s="765"/>
      <c r="X143" s="796"/>
    </row>
    <row r="144" spans="3:41" ht="13.15" customHeight="1" x14ac:dyDescent="0.2">
      <c r="C144" s="71" t="s">
        <v>133</v>
      </c>
      <c r="E144" s="150">
        <f>tab!I3</f>
        <v>44835</v>
      </c>
      <c r="H144" s="8"/>
      <c r="I144" s="75"/>
      <c r="J144" s="123"/>
      <c r="L144" s="147"/>
      <c r="M144" s="147"/>
      <c r="N144" s="147"/>
      <c r="O144" s="147"/>
      <c r="P144" s="147"/>
      <c r="Q144" s="828"/>
      <c r="S144" s="147"/>
      <c r="T144" s="149"/>
      <c r="U144" s="149"/>
      <c r="V144" s="765"/>
      <c r="W144" s="765"/>
      <c r="X144" s="796"/>
    </row>
    <row r="145" spans="3:43" ht="13.15" customHeight="1" x14ac:dyDescent="0.2">
      <c r="H145" s="8"/>
      <c r="I145" s="75"/>
      <c r="J145" s="123"/>
      <c r="L145" s="147"/>
      <c r="M145" s="147"/>
      <c r="N145" s="147"/>
      <c r="O145" s="147"/>
      <c r="P145" s="147"/>
      <c r="Q145" s="828"/>
      <c r="S145" s="147"/>
      <c r="T145" s="149"/>
      <c r="U145" s="149"/>
      <c r="V145" s="765"/>
      <c r="W145" s="765"/>
      <c r="X145" s="796"/>
    </row>
    <row r="146" spans="3:43" ht="13.15" customHeight="1" x14ac:dyDescent="0.2">
      <c r="C146" s="23"/>
      <c r="D146" s="100"/>
      <c r="E146" s="101"/>
      <c r="F146" s="25"/>
      <c r="G146" s="102"/>
      <c r="H146" s="103"/>
      <c r="I146" s="103"/>
      <c r="J146" s="104"/>
      <c r="K146" s="24"/>
      <c r="L146" s="103"/>
      <c r="M146" s="25"/>
      <c r="N146" s="25"/>
      <c r="O146" s="25"/>
      <c r="P146" s="25"/>
      <c r="Q146" s="354"/>
      <c r="R146" s="283"/>
      <c r="S146" s="848"/>
      <c r="T146" s="518"/>
      <c r="U146" s="78"/>
      <c r="V146" s="712"/>
      <c r="W146" s="712"/>
      <c r="X146" s="713"/>
      <c r="Y146" s="714"/>
      <c r="AE146" s="685"/>
      <c r="AF146" s="686"/>
      <c r="AG146" s="685"/>
    </row>
    <row r="147" spans="3:43" s="8" customFormat="1" ht="13.15" customHeight="1" x14ac:dyDescent="0.2">
      <c r="C147" s="287"/>
      <c r="D147" s="1434" t="s">
        <v>134</v>
      </c>
      <c r="E147" s="1435"/>
      <c r="F147" s="1435"/>
      <c r="G147" s="1435"/>
      <c r="H147" s="1436"/>
      <c r="I147" s="1436"/>
      <c r="J147" s="1436"/>
      <c r="K147" s="716"/>
      <c r="L147" s="717" t="s">
        <v>455</v>
      </c>
      <c r="M147" s="718"/>
      <c r="N147" s="718"/>
      <c r="O147" s="718"/>
      <c r="P147" s="718"/>
      <c r="Q147" s="842" t="s">
        <v>465</v>
      </c>
      <c r="R147" s="718"/>
      <c r="S147" s="718"/>
      <c r="T147" s="630"/>
      <c r="U147" s="124"/>
      <c r="V147" s="722"/>
      <c r="W147" s="722"/>
      <c r="X147" s="723"/>
      <c r="Y147" s="724"/>
      <c r="Z147" s="725"/>
      <c r="AA147" s="725"/>
      <c r="AB147" s="687"/>
      <c r="AC147" s="765"/>
      <c r="AD147" s="687"/>
      <c r="AE147" s="727"/>
      <c r="AF147" s="727"/>
      <c r="AG147" s="727"/>
      <c r="AH147" s="727"/>
      <c r="AI147" s="727"/>
      <c r="AJ147" s="727"/>
      <c r="AK147" s="727"/>
      <c r="AL147" s="727"/>
      <c r="AM147" s="727"/>
      <c r="AN147" s="727"/>
      <c r="AO147" s="727"/>
      <c r="AP147" s="168"/>
      <c r="AQ147" s="168"/>
    </row>
    <row r="148" spans="3:43" s="8" customFormat="1" ht="13.15" customHeight="1" x14ac:dyDescent="0.2">
      <c r="C148" s="287"/>
      <c r="D148" s="729" t="s">
        <v>545</v>
      </c>
      <c r="E148" s="729" t="s">
        <v>96</v>
      </c>
      <c r="F148" s="730" t="s">
        <v>136</v>
      </c>
      <c r="G148" s="731" t="s">
        <v>137</v>
      </c>
      <c r="H148" s="730" t="s">
        <v>138</v>
      </c>
      <c r="I148" s="730" t="s">
        <v>139</v>
      </c>
      <c r="J148" s="732" t="s">
        <v>140</v>
      </c>
      <c r="K148" s="766"/>
      <c r="L148" s="733" t="s">
        <v>456</v>
      </c>
      <c r="M148" s="733" t="s">
        <v>459</v>
      </c>
      <c r="N148" s="733" t="s">
        <v>461</v>
      </c>
      <c r="O148" s="733" t="s">
        <v>458</v>
      </c>
      <c r="P148" s="758" t="s">
        <v>464</v>
      </c>
      <c r="Q148" s="823" t="s">
        <v>141</v>
      </c>
      <c r="R148" s="735" t="s">
        <v>468</v>
      </c>
      <c r="S148" s="736" t="s">
        <v>141</v>
      </c>
      <c r="T148" s="519"/>
      <c r="U148" s="514"/>
      <c r="V148" s="738"/>
      <c r="W148" s="738"/>
      <c r="X148" s="739" t="s">
        <v>147</v>
      </c>
      <c r="Y148" s="740" t="s">
        <v>469</v>
      </c>
      <c r="Z148" s="741" t="s">
        <v>470</v>
      </c>
      <c r="AA148" s="741" t="s">
        <v>470</v>
      </c>
      <c r="AB148" s="741" t="s">
        <v>471</v>
      </c>
      <c r="AC148" s="757" t="s">
        <v>472</v>
      </c>
      <c r="AD148" s="741" t="s">
        <v>473</v>
      </c>
      <c r="AE148" s="741" t="s">
        <v>474</v>
      </c>
      <c r="AF148" s="741" t="s">
        <v>142</v>
      </c>
      <c r="AG148" s="736" t="s">
        <v>143</v>
      </c>
      <c r="AH148" s="727"/>
      <c r="AI148" s="727"/>
      <c r="AJ148" s="727"/>
      <c r="AK148" s="727"/>
      <c r="AL148" s="727"/>
      <c r="AM148" s="727"/>
      <c r="AN148" s="727"/>
      <c r="AO148" s="727"/>
      <c r="AP148" s="168"/>
      <c r="AQ148" s="170"/>
    </row>
    <row r="149" spans="3:43" s="8" customFormat="1" ht="13.15" customHeight="1" x14ac:dyDescent="0.2">
      <c r="C149" s="287"/>
      <c r="D149" s="744"/>
      <c r="E149" s="729"/>
      <c r="F149" s="730" t="s">
        <v>144</v>
      </c>
      <c r="G149" s="731" t="s">
        <v>145</v>
      </c>
      <c r="H149" s="730"/>
      <c r="I149" s="730"/>
      <c r="J149" s="732" t="s">
        <v>146</v>
      </c>
      <c r="K149" s="766"/>
      <c r="L149" s="733" t="s">
        <v>457</v>
      </c>
      <c r="M149" s="733" t="s">
        <v>460</v>
      </c>
      <c r="N149" s="733" t="s">
        <v>462</v>
      </c>
      <c r="O149" s="733" t="s">
        <v>463</v>
      </c>
      <c r="P149" s="758" t="s">
        <v>149</v>
      </c>
      <c r="Q149" s="608" t="s">
        <v>466</v>
      </c>
      <c r="R149" s="735" t="s">
        <v>467</v>
      </c>
      <c r="S149" s="758" t="s">
        <v>149</v>
      </c>
      <c r="T149" s="519"/>
      <c r="U149" s="514"/>
      <c r="V149" s="738"/>
      <c r="W149" s="738"/>
      <c r="X149" s="741" t="s">
        <v>475</v>
      </c>
      <c r="Y149" s="747">
        <f>tab!$D$167</f>
        <v>0.6</v>
      </c>
      <c r="Z149" s="741" t="s">
        <v>476</v>
      </c>
      <c r="AA149" s="741" t="s">
        <v>477</v>
      </c>
      <c r="AB149" s="741" t="s">
        <v>478</v>
      </c>
      <c r="AC149" s="757" t="s">
        <v>479</v>
      </c>
      <c r="AD149" s="741" t="s">
        <v>479</v>
      </c>
      <c r="AE149" s="741" t="s">
        <v>480</v>
      </c>
      <c r="AF149" s="741"/>
      <c r="AG149" s="741" t="s">
        <v>148</v>
      </c>
      <c r="AH149" s="727"/>
      <c r="AI149" s="727"/>
      <c r="AJ149" s="727"/>
      <c r="AK149" s="727"/>
      <c r="AL149" s="727"/>
      <c r="AM149" s="727"/>
      <c r="AN149" s="727"/>
      <c r="AO149" s="727"/>
      <c r="AQ149" s="147"/>
    </row>
    <row r="150" spans="3:43" ht="13.15" customHeight="1" x14ac:dyDescent="0.2">
      <c r="C150" s="31"/>
      <c r="D150" s="1"/>
      <c r="E150" s="1"/>
      <c r="F150" s="108"/>
      <c r="G150" s="109"/>
      <c r="H150" s="110"/>
      <c r="I150" s="110"/>
      <c r="J150" s="111"/>
      <c r="K150" s="108"/>
      <c r="L150" s="621"/>
      <c r="M150" s="113"/>
      <c r="N150" s="113"/>
      <c r="O150" s="113"/>
      <c r="P150" s="113"/>
      <c r="Q150" s="824"/>
      <c r="R150" s="114"/>
      <c r="S150" s="113"/>
      <c r="T150" s="519"/>
      <c r="U150" s="514"/>
      <c r="V150" s="738"/>
      <c r="W150" s="738"/>
      <c r="X150" s="780"/>
      <c r="Y150" s="781"/>
      <c r="AE150" s="566"/>
      <c r="AF150" s="566"/>
    </row>
    <row r="151" spans="3:43" ht="13.15" customHeight="1" x14ac:dyDescent="0.2">
      <c r="C151" s="31"/>
      <c r="D151" s="117" t="str">
        <f>IF(dir!D124=0,"",dir!D124)</f>
        <v/>
      </c>
      <c r="E151" s="117" t="str">
        <f>IF(dir!E124=0,"",dir!E124)</f>
        <v>nn</v>
      </c>
      <c r="F151" s="33" t="str">
        <f>IF(F124="","",F124+1)</f>
        <v/>
      </c>
      <c r="G151" s="118" t="str">
        <f>IF(dir!G124=0,"",dir!G124)</f>
        <v/>
      </c>
      <c r="H151" s="119" t="str">
        <f>IF(H124="","",H124)</f>
        <v>DB</v>
      </c>
      <c r="I151" s="119">
        <f>IF(E151="","",IF(dir!I124+1&gt;VLOOKUP(H151,Schaal2016,22,FALSE),dir!I124,dir!I124+1))</f>
        <v>14</v>
      </c>
      <c r="J151" s="120">
        <f>IF(dir!J124=0,0,dir!J124)</f>
        <v>1</v>
      </c>
      <c r="K151" s="121"/>
      <c r="L151" s="1259">
        <f>IF(dir!L124=0,0,dir!L124)</f>
        <v>0</v>
      </c>
      <c r="M151" s="1259">
        <f>IF(dir!M124=0,0,dir!M124)</f>
        <v>0</v>
      </c>
      <c r="N151" s="843">
        <f t="shared" ref="N151:N165" si="91">IF(J151="","",IF(J151*40&gt;40,40,J151*40))</f>
        <v>40</v>
      </c>
      <c r="O151" s="843"/>
      <c r="P151" s="843">
        <f>IF(J151="","",SUM(L151:O151))</f>
        <v>40</v>
      </c>
      <c r="Q151" s="592">
        <f t="shared" ref="Q151:Q165" si="92">IF(J151="","",(1659*J151-P151)*AA151)</f>
        <v>87614.541772151904</v>
      </c>
      <c r="R151" s="814">
        <f t="shared" ref="R151:R165" si="93">IF(J151="","",(P151*AB151)+Z151*(AC151+AD151*(1-AE151)))</f>
        <v>2164.6582278481014</v>
      </c>
      <c r="S151" s="844">
        <f t="shared" ref="S151:S165" si="94">IF(E151="","",(Q151+R151))</f>
        <v>89779.200000000012</v>
      </c>
      <c r="T151" s="520"/>
      <c r="U151" s="149"/>
      <c r="V151" s="808"/>
      <c r="W151" s="808"/>
      <c r="X151" s="782">
        <f t="shared" ref="X151:X165" si="95">IF(H151="","",VLOOKUP(H151,Schaal2020,I151+1,FALSE))</f>
        <v>4676</v>
      </c>
      <c r="Y151" s="783">
        <f>$Y$41</f>
        <v>0.6</v>
      </c>
      <c r="Z151" s="784">
        <f t="shared" ref="Z151:Z165" si="96">X151*12/1659</f>
        <v>33.822784810126585</v>
      </c>
      <c r="AA151" s="784">
        <f t="shared" ref="AA151:AA165" si="97">X151*12*(1+Y151)/1659</f>
        <v>54.116455696202536</v>
      </c>
      <c r="AB151" s="785">
        <f>AA151-Z151</f>
        <v>20.293670886075951</v>
      </c>
      <c r="AC151" s="765">
        <f t="shared" ref="AC151:AC165" si="98">N151+O151</f>
        <v>40</v>
      </c>
      <c r="AD151" s="726">
        <f t="shared" ref="AD151:AD165" si="99">L151+M151</f>
        <v>0</v>
      </c>
      <c r="AE151" s="786">
        <f>IF(H151&gt;8,tab!D$168,tab!D$171)</f>
        <v>0.5</v>
      </c>
      <c r="AF151" s="566">
        <f t="shared" ref="AF151:AF165" si="100">IF(F151&lt;25,0,IF(F151=25,25,IF(F151&lt;40,0,IF(F151=40,40,IF(F151&gt;=40,0)))))</f>
        <v>0</v>
      </c>
      <c r="AG151" s="787">
        <f t="shared" ref="AG151:AG165" si="101">IF(AF151=25,(X151*1.08*J151/2),IF(AF151=40,(X151*1.08*J151),IF(AF151=0,0)))</f>
        <v>0</v>
      </c>
    </row>
    <row r="152" spans="3:43" ht="13.15" customHeight="1" x14ac:dyDescent="0.2">
      <c r="C152" s="31"/>
      <c r="D152" s="117" t="str">
        <f>IF(dir!D125=0,"",dir!D125)</f>
        <v/>
      </c>
      <c r="E152" s="117" t="str">
        <f>IF(dir!E125=0,"",dir!E125)</f>
        <v/>
      </c>
      <c r="F152" s="33" t="str">
        <f t="shared" ref="F152:F165" si="102">IF(F125="","",F125+1)</f>
        <v/>
      </c>
      <c r="G152" s="118" t="str">
        <f>IF(dir!G125=0,"",dir!G125)</f>
        <v/>
      </c>
      <c r="H152" s="119" t="str">
        <f t="shared" ref="H152:H165" si="103">IF(H125="","",H125)</f>
        <v/>
      </c>
      <c r="I152" s="119" t="str">
        <f>IF(E152="","",IF(dir!I125+1&gt;VLOOKUP(H152,Schaal2016,22,FALSE),dir!I125,dir!I125+1))</f>
        <v/>
      </c>
      <c r="J152" s="120" t="str">
        <f>IF(dir!J125=0,0,dir!J125)</f>
        <v/>
      </c>
      <c r="K152" s="121"/>
      <c r="L152" s="1259">
        <f>IF(dir!L125=0,0,dir!L125)</f>
        <v>0</v>
      </c>
      <c r="M152" s="1259">
        <f>IF(dir!M125=0,0,dir!M125)</f>
        <v>0</v>
      </c>
      <c r="N152" s="843" t="str">
        <f t="shared" si="91"/>
        <v/>
      </c>
      <c r="O152" s="843"/>
      <c r="P152" s="843" t="str">
        <f t="shared" ref="P152:P165" si="104">IF(J152="","",SUM(L152:O152))</f>
        <v/>
      </c>
      <c r="Q152" s="592" t="str">
        <f t="shared" si="92"/>
        <v/>
      </c>
      <c r="R152" s="814" t="str">
        <f t="shared" si="93"/>
        <v/>
      </c>
      <c r="S152" s="844" t="str">
        <f t="shared" si="94"/>
        <v/>
      </c>
      <c r="T152" s="520"/>
      <c r="U152" s="149"/>
      <c r="V152" s="808"/>
      <c r="W152" s="808"/>
      <c r="X152" s="782" t="str">
        <f t="shared" si="95"/>
        <v/>
      </c>
      <c r="Y152" s="783">
        <f t="shared" ref="Y152:Y165" si="105">$Y$41</f>
        <v>0.6</v>
      </c>
      <c r="Z152" s="784" t="e">
        <f t="shared" si="96"/>
        <v>#VALUE!</v>
      </c>
      <c r="AA152" s="784" t="e">
        <f t="shared" si="97"/>
        <v>#VALUE!</v>
      </c>
      <c r="AB152" s="785" t="e">
        <f t="shared" ref="AB152:AB165" si="106">AA152-Z152</f>
        <v>#VALUE!</v>
      </c>
      <c r="AC152" s="765" t="e">
        <f t="shared" si="98"/>
        <v>#VALUE!</v>
      </c>
      <c r="AD152" s="726">
        <f t="shared" si="99"/>
        <v>0</v>
      </c>
      <c r="AE152" s="786">
        <f>IF(H152&gt;8,tab!D$168,tab!D$171)</f>
        <v>0.5</v>
      </c>
      <c r="AF152" s="566">
        <f t="shared" si="100"/>
        <v>0</v>
      </c>
      <c r="AG152" s="787">
        <f t="shared" si="101"/>
        <v>0</v>
      </c>
    </row>
    <row r="153" spans="3:43" ht="13.15" customHeight="1" x14ac:dyDescent="0.2">
      <c r="C153" s="31"/>
      <c r="D153" s="117" t="str">
        <f>IF(dir!D126=0,"",dir!D126)</f>
        <v/>
      </c>
      <c r="E153" s="117" t="str">
        <f>IF(dir!E126=0,"",dir!E126)</f>
        <v/>
      </c>
      <c r="F153" s="33" t="str">
        <f t="shared" si="102"/>
        <v/>
      </c>
      <c r="G153" s="118" t="str">
        <f>IF(dir!G126=0,"",dir!G126)</f>
        <v/>
      </c>
      <c r="H153" s="119" t="str">
        <f t="shared" si="103"/>
        <v/>
      </c>
      <c r="I153" s="119" t="str">
        <f>IF(E153="","",IF(dir!I126+1&gt;VLOOKUP(H153,Schaal2016,22,FALSE),dir!I126,dir!I126+1))</f>
        <v/>
      </c>
      <c r="J153" s="120" t="str">
        <f>IF(dir!J126=0,0,dir!J126)</f>
        <v/>
      </c>
      <c r="K153" s="121"/>
      <c r="L153" s="1259">
        <f>IF(dir!L126=0,0,dir!L126)</f>
        <v>0</v>
      </c>
      <c r="M153" s="1259">
        <f>IF(dir!M126=0,0,dir!M126)</f>
        <v>0</v>
      </c>
      <c r="N153" s="843" t="str">
        <f t="shared" si="91"/>
        <v/>
      </c>
      <c r="O153" s="843"/>
      <c r="P153" s="843" t="str">
        <f t="shared" si="104"/>
        <v/>
      </c>
      <c r="Q153" s="592" t="str">
        <f t="shared" si="92"/>
        <v/>
      </c>
      <c r="R153" s="814" t="str">
        <f t="shared" si="93"/>
        <v/>
      </c>
      <c r="S153" s="844" t="str">
        <f t="shared" si="94"/>
        <v/>
      </c>
      <c r="T153" s="520"/>
      <c r="U153" s="149"/>
      <c r="V153" s="808"/>
      <c r="W153" s="808"/>
      <c r="X153" s="782" t="str">
        <f t="shared" si="95"/>
        <v/>
      </c>
      <c r="Y153" s="783">
        <f t="shared" si="105"/>
        <v>0.6</v>
      </c>
      <c r="Z153" s="784" t="e">
        <f t="shared" si="96"/>
        <v>#VALUE!</v>
      </c>
      <c r="AA153" s="784" t="e">
        <f t="shared" si="97"/>
        <v>#VALUE!</v>
      </c>
      <c r="AB153" s="785" t="e">
        <f t="shared" si="106"/>
        <v>#VALUE!</v>
      </c>
      <c r="AC153" s="765" t="e">
        <f t="shared" si="98"/>
        <v>#VALUE!</v>
      </c>
      <c r="AD153" s="726">
        <f t="shared" si="99"/>
        <v>0</v>
      </c>
      <c r="AE153" s="786">
        <f>IF(H153&gt;8,tab!D$168,tab!D$171)</f>
        <v>0.5</v>
      </c>
      <c r="AF153" s="566">
        <f t="shared" si="100"/>
        <v>0</v>
      </c>
      <c r="AG153" s="787">
        <f t="shared" si="101"/>
        <v>0</v>
      </c>
    </row>
    <row r="154" spans="3:43" ht="13.15" customHeight="1" x14ac:dyDescent="0.2">
      <c r="C154" s="31"/>
      <c r="D154" s="117" t="str">
        <f>IF(dir!D127=0,"",dir!D127)</f>
        <v/>
      </c>
      <c r="E154" s="117" t="str">
        <f>IF(dir!E127=0,"",dir!E127)</f>
        <v/>
      </c>
      <c r="F154" s="33" t="str">
        <f t="shared" si="102"/>
        <v/>
      </c>
      <c r="G154" s="118" t="str">
        <f>IF(dir!G127=0,"",dir!G127)</f>
        <v/>
      </c>
      <c r="H154" s="119" t="str">
        <f t="shared" si="103"/>
        <v/>
      </c>
      <c r="I154" s="119" t="str">
        <f>IF(E154="","",IF(dir!I127+1&gt;VLOOKUP(H154,Schaal2016,22,FALSE),dir!I127,dir!I127+1))</f>
        <v/>
      </c>
      <c r="J154" s="120" t="str">
        <f>IF(dir!J127=0,0,dir!J127)</f>
        <v/>
      </c>
      <c r="K154" s="121"/>
      <c r="L154" s="1259">
        <f>IF(dir!L127=0,0,dir!L127)</f>
        <v>0</v>
      </c>
      <c r="M154" s="1259">
        <f>IF(dir!M127=0,0,dir!M127)</f>
        <v>0</v>
      </c>
      <c r="N154" s="843" t="str">
        <f t="shared" si="91"/>
        <v/>
      </c>
      <c r="O154" s="843"/>
      <c r="P154" s="843" t="str">
        <f t="shared" si="104"/>
        <v/>
      </c>
      <c r="Q154" s="592" t="str">
        <f t="shared" si="92"/>
        <v/>
      </c>
      <c r="R154" s="814" t="str">
        <f t="shared" si="93"/>
        <v/>
      </c>
      <c r="S154" s="844" t="str">
        <f t="shared" si="94"/>
        <v/>
      </c>
      <c r="T154" s="520"/>
      <c r="U154" s="149"/>
      <c r="V154" s="808"/>
      <c r="W154" s="808"/>
      <c r="X154" s="782" t="str">
        <f t="shared" si="95"/>
        <v/>
      </c>
      <c r="Y154" s="783">
        <f t="shared" si="105"/>
        <v>0.6</v>
      </c>
      <c r="Z154" s="784" t="e">
        <f t="shared" si="96"/>
        <v>#VALUE!</v>
      </c>
      <c r="AA154" s="784" t="e">
        <f t="shared" si="97"/>
        <v>#VALUE!</v>
      </c>
      <c r="AB154" s="785" t="e">
        <f t="shared" si="106"/>
        <v>#VALUE!</v>
      </c>
      <c r="AC154" s="765" t="e">
        <f t="shared" si="98"/>
        <v>#VALUE!</v>
      </c>
      <c r="AD154" s="726">
        <f t="shared" si="99"/>
        <v>0</v>
      </c>
      <c r="AE154" s="786">
        <f>IF(H154&gt;8,tab!D$168,tab!D$171)</f>
        <v>0.5</v>
      </c>
      <c r="AF154" s="566">
        <f t="shared" si="100"/>
        <v>0</v>
      </c>
      <c r="AG154" s="787">
        <f t="shared" si="101"/>
        <v>0</v>
      </c>
    </row>
    <row r="155" spans="3:43" ht="13.15" customHeight="1" x14ac:dyDescent="0.2">
      <c r="C155" s="31"/>
      <c r="D155" s="117" t="str">
        <f>IF(dir!D128=0,"",dir!D128)</f>
        <v/>
      </c>
      <c r="E155" s="117" t="str">
        <f>IF(dir!E128=0,"",dir!E128)</f>
        <v/>
      </c>
      <c r="F155" s="33" t="str">
        <f t="shared" si="102"/>
        <v/>
      </c>
      <c r="G155" s="118" t="str">
        <f>IF(dir!G128=0,"",dir!G128)</f>
        <v/>
      </c>
      <c r="H155" s="119" t="str">
        <f t="shared" si="103"/>
        <v/>
      </c>
      <c r="I155" s="119" t="str">
        <f>IF(E155="","",IF(dir!I128+1&gt;VLOOKUP(H155,Schaal2016,22,FALSE),dir!I128,dir!I128+1))</f>
        <v/>
      </c>
      <c r="J155" s="120" t="str">
        <f>IF(dir!J128=0,0,dir!J128)</f>
        <v/>
      </c>
      <c r="K155" s="121"/>
      <c r="L155" s="1259">
        <f>IF(dir!L128=0,0,dir!L128)</f>
        <v>0</v>
      </c>
      <c r="M155" s="1259">
        <f>IF(dir!M128=0,0,dir!M128)</f>
        <v>0</v>
      </c>
      <c r="N155" s="843" t="str">
        <f t="shared" si="91"/>
        <v/>
      </c>
      <c r="O155" s="843"/>
      <c r="P155" s="843" t="str">
        <f t="shared" si="104"/>
        <v/>
      </c>
      <c r="Q155" s="592" t="str">
        <f t="shared" si="92"/>
        <v/>
      </c>
      <c r="R155" s="814" t="str">
        <f t="shared" si="93"/>
        <v/>
      </c>
      <c r="S155" s="844" t="str">
        <f t="shared" si="94"/>
        <v/>
      </c>
      <c r="T155" s="520"/>
      <c r="U155" s="149"/>
      <c r="V155" s="808"/>
      <c r="W155" s="808"/>
      <c r="X155" s="782" t="str">
        <f t="shared" si="95"/>
        <v/>
      </c>
      <c r="Y155" s="783">
        <f t="shared" si="105"/>
        <v>0.6</v>
      </c>
      <c r="Z155" s="784" t="e">
        <f t="shared" si="96"/>
        <v>#VALUE!</v>
      </c>
      <c r="AA155" s="784" t="e">
        <f t="shared" si="97"/>
        <v>#VALUE!</v>
      </c>
      <c r="AB155" s="785" t="e">
        <f t="shared" si="106"/>
        <v>#VALUE!</v>
      </c>
      <c r="AC155" s="765" t="e">
        <f t="shared" si="98"/>
        <v>#VALUE!</v>
      </c>
      <c r="AD155" s="726">
        <f t="shared" si="99"/>
        <v>0</v>
      </c>
      <c r="AE155" s="786">
        <f>IF(H155&gt;8,tab!D$168,tab!D$171)</f>
        <v>0.5</v>
      </c>
      <c r="AF155" s="566">
        <f t="shared" si="100"/>
        <v>0</v>
      </c>
      <c r="AG155" s="787">
        <f t="shared" si="101"/>
        <v>0</v>
      </c>
      <c r="AN155" s="566"/>
      <c r="AO155" s="566"/>
    </row>
    <row r="156" spans="3:43" ht="13.15" customHeight="1" x14ac:dyDescent="0.2">
      <c r="C156" s="31"/>
      <c r="D156" s="117" t="str">
        <f>IF(dir!D129=0,"",dir!D129)</f>
        <v/>
      </c>
      <c r="E156" s="117" t="str">
        <f>IF(dir!E129=0,"",dir!E129)</f>
        <v/>
      </c>
      <c r="F156" s="33" t="str">
        <f t="shared" si="102"/>
        <v/>
      </c>
      <c r="G156" s="118" t="str">
        <f>IF(dir!G129=0,"",dir!G129)</f>
        <v/>
      </c>
      <c r="H156" s="119" t="str">
        <f t="shared" si="103"/>
        <v/>
      </c>
      <c r="I156" s="119" t="str">
        <f>IF(E156="","",IF(dir!I129+1&gt;VLOOKUP(H156,Schaal2016,22,FALSE),dir!I129,dir!I129+1))</f>
        <v/>
      </c>
      <c r="J156" s="120" t="str">
        <f>IF(dir!J129=0,0,dir!J129)</f>
        <v/>
      </c>
      <c r="K156" s="121"/>
      <c r="L156" s="1259">
        <f>IF(dir!L129=0,0,dir!L129)</f>
        <v>0</v>
      </c>
      <c r="M156" s="1259">
        <f>IF(dir!M129=0,0,dir!M129)</f>
        <v>0</v>
      </c>
      <c r="N156" s="843" t="str">
        <f t="shared" si="91"/>
        <v/>
      </c>
      <c r="O156" s="843"/>
      <c r="P156" s="843" t="str">
        <f t="shared" si="104"/>
        <v/>
      </c>
      <c r="Q156" s="592" t="str">
        <f t="shared" si="92"/>
        <v/>
      </c>
      <c r="R156" s="814" t="str">
        <f t="shared" si="93"/>
        <v/>
      </c>
      <c r="S156" s="844" t="str">
        <f t="shared" si="94"/>
        <v/>
      </c>
      <c r="T156" s="520"/>
      <c r="U156" s="149"/>
      <c r="V156" s="808"/>
      <c r="W156" s="808"/>
      <c r="X156" s="782" t="str">
        <f t="shared" si="95"/>
        <v/>
      </c>
      <c r="Y156" s="783">
        <f t="shared" si="105"/>
        <v>0.6</v>
      </c>
      <c r="Z156" s="784" t="e">
        <f t="shared" si="96"/>
        <v>#VALUE!</v>
      </c>
      <c r="AA156" s="784" t="e">
        <f t="shared" si="97"/>
        <v>#VALUE!</v>
      </c>
      <c r="AB156" s="785" t="e">
        <f t="shared" si="106"/>
        <v>#VALUE!</v>
      </c>
      <c r="AC156" s="765" t="e">
        <f t="shared" si="98"/>
        <v>#VALUE!</v>
      </c>
      <c r="AD156" s="726">
        <f t="shared" si="99"/>
        <v>0</v>
      </c>
      <c r="AE156" s="786">
        <f>IF(H156&gt;8,tab!D$168,tab!D$171)</f>
        <v>0.5</v>
      </c>
      <c r="AF156" s="566">
        <f t="shared" si="100"/>
        <v>0</v>
      </c>
      <c r="AG156" s="787">
        <f t="shared" si="101"/>
        <v>0</v>
      </c>
      <c r="AN156" s="566"/>
      <c r="AO156" s="566"/>
    </row>
    <row r="157" spans="3:43" ht="13.15" customHeight="1" x14ac:dyDescent="0.2">
      <c r="C157" s="31"/>
      <c r="D157" s="117" t="str">
        <f>IF(dir!D130=0,"",dir!D130)</f>
        <v/>
      </c>
      <c r="E157" s="117" t="str">
        <f>IF(dir!E130=0,"",dir!E130)</f>
        <v/>
      </c>
      <c r="F157" s="33" t="str">
        <f t="shared" si="102"/>
        <v/>
      </c>
      <c r="G157" s="118" t="str">
        <f>IF(dir!G130=0,"",dir!G130)</f>
        <v/>
      </c>
      <c r="H157" s="119" t="str">
        <f t="shared" si="103"/>
        <v/>
      </c>
      <c r="I157" s="119" t="str">
        <f>IF(E157="","",IF(dir!I130+1&gt;VLOOKUP(H157,Schaal2016,22,FALSE),dir!I130,dir!I130+1))</f>
        <v/>
      </c>
      <c r="J157" s="120" t="str">
        <f>IF(dir!J130=0,0,dir!J130)</f>
        <v/>
      </c>
      <c r="K157" s="121"/>
      <c r="L157" s="1259">
        <f>IF(dir!L130=0,0,dir!L130)</f>
        <v>0</v>
      </c>
      <c r="M157" s="1259">
        <f>IF(dir!M130=0,0,dir!M130)</f>
        <v>0</v>
      </c>
      <c r="N157" s="843" t="str">
        <f t="shared" si="91"/>
        <v/>
      </c>
      <c r="O157" s="843"/>
      <c r="P157" s="843" t="str">
        <f t="shared" si="104"/>
        <v/>
      </c>
      <c r="Q157" s="592" t="str">
        <f t="shared" si="92"/>
        <v/>
      </c>
      <c r="R157" s="814" t="str">
        <f t="shared" si="93"/>
        <v/>
      </c>
      <c r="S157" s="844" t="str">
        <f t="shared" si="94"/>
        <v/>
      </c>
      <c r="T157" s="520"/>
      <c r="U157" s="149"/>
      <c r="V157" s="808"/>
      <c r="W157" s="808"/>
      <c r="X157" s="782" t="str">
        <f t="shared" si="95"/>
        <v/>
      </c>
      <c r="Y157" s="783">
        <f t="shared" si="105"/>
        <v>0.6</v>
      </c>
      <c r="Z157" s="784" t="e">
        <f t="shared" si="96"/>
        <v>#VALUE!</v>
      </c>
      <c r="AA157" s="784" t="e">
        <f t="shared" si="97"/>
        <v>#VALUE!</v>
      </c>
      <c r="AB157" s="785" t="e">
        <f t="shared" si="106"/>
        <v>#VALUE!</v>
      </c>
      <c r="AC157" s="765" t="e">
        <f t="shared" si="98"/>
        <v>#VALUE!</v>
      </c>
      <c r="AD157" s="726">
        <f t="shared" si="99"/>
        <v>0</v>
      </c>
      <c r="AE157" s="786">
        <f>IF(H157&gt;8,tab!D$168,tab!D$171)</f>
        <v>0.5</v>
      </c>
      <c r="AF157" s="566">
        <f t="shared" si="100"/>
        <v>0</v>
      </c>
      <c r="AG157" s="787">
        <f t="shared" si="101"/>
        <v>0</v>
      </c>
      <c r="AN157" s="566"/>
      <c r="AO157" s="566"/>
    </row>
    <row r="158" spans="3:43" ht="13.15" customHeight="1" x14ac:dyDescent="0.2">
      <c r="C158" s="31"/>
      <c r="D158" s="117" t="str">
        <f>IF(dir!D131=0,"",dir!D131)</f>
        <v/>
      </c>
      <c r="E158" s="117" t="str">
        <f>IF(dir!E131=0,"",dir!E131)</f>
        <v/>
      </c>
      <c r="F158" s="33" t="str">
        <f t="shared" si="102"/>
        <v/>
      </c>
      <c r="G158" s="118" t="str">
        <f>IF(dir!G131=0,"",dir!G131)</f>
        <v/>
      </c>
      <c r="H158" s="119" t="str">
        <f t="shared" si="103"/>
        <v/>
      </c>
      <c r="I158" s="119" t="str">
        <f>IF(E158="","",IF(dir!I131+1&gt;VLOOKUP(H158,Schaal2016,22,FALSE),dir!I131,dir!I131+1))</f>
        <v/>
      </c>
      <c r="J158" s="120" t="str">
        <f>IF(dir!J131=0,0,dir!J131)</f>
        <v/>
      </c>
      <c r="K158" s="121"/>
      <c r="L158" s="1259">
        <f>IF(dir!L131=0,0,dir!L131)</f>
        <v>0</v>
      </c>
      <c r="M158" s="1259">
        <f>IF(dir!M131=0,0,dir!M131)</f>
        <v>0</v>
      </c>
      <c r="N158" s="843" t="str">
        <f t="shared" si="91"/>
        <v/>
      </c>
      <c r="O158" s="843"/>
      <c r="P158" s="843" t="str">
        <f t="shared" si="104"/>
        <v/>
      </c>
      <c r="Q158" s="592" t="str">
        <f t="shared" si="92"/>
        <v/>
      </c>
      <c r="R158" s="814" t="str">
        <f t="shared" si="93"/>
        <v/>
      </c>
      <c r="S158" s="844" t="str">
        <f t="shared" si="94"/>
        <v/>
      </c>
      <c r="T158" s="520"/>
      <c r="U158" s="149"/>
      <c r="V158" s="808"/>
      <c r="W158" s="808"/>
      <c r="X158" s="782" t="str">
        <f t="shared" si="95"/>
        <v/>
      </c>
      <c r="Y158" s="783">
        <f t="shared" si="105"/>
        <v>0.6</v>
      </c>
      <c r="Z158" s="784" t="e">
        <f t="shared" si="96"/>
        <v>#VALUE!</v>
      </c>
      <c r="AA158" s="784" t="e">
        <f t="shared" si="97"/>
        <v>#VALUE!</v>
      </c>
      <c r="AB158" s="785" t="e">
        <f t="shared" si="106"/>
        <v>#VALUE!</v>
      </c>
      <c r="AC158" s="765" t="e">
        <f t="shared" si="98"/>
        <v>#VALUE!</v>
      </c>
      <c r="AD158" s="726">
        <f t="shared" si="99"/>
        <v>0</v>
      </c>
      <c r="AE158" s="786">
        <f>IF(H158&gt;8,tab!D$168,tab!D$171)</f>
        <v>0.5</v>
      </c>
      <c r="AF158" s="566">
        <f t="shared" si="100"/>
        <v>0</v>
      </c>
      <c r="AG158" s="787">
        <f t="shared" si="101"/>
        <v>0</v>
      </c>
      <c r="AN158" s="566"/>
      <c r="AO158" s="566"/>
    </row>
    <row r="159" spans="3:43" ht="13.15" customHeight="1" x14ac:dyDescent="0.2">
      <c r="C159" s="31"/>
      <c r="D159" s="117" t="str">
        <f>IF(dir!D132=0,"",dir!D132)</f>
        <v/>
      </c>
      <c r="E159" s="117" t="str">
        <f>IF(dir!E132=0,"",dir!E132)</f>
        <v/>
      </c>
      <c r="F159" s="33" t="str">
        <f t="shared" si="102"/>
        <v/>
      </c>
      <c r="G159" s="118" t="str">
        <f>IF(dir!G132=0,"",dir!G132)</f>
        <v/>
      </c>
      <c r="H159" s="119" t="str">
        <f t="shared" si="103"/>
        <v/>
      </c>
      <c r="I159" s="119" t="str">
        <f>IF(E159="","",IF(dir!I132+1&gt;VLOOKUP(H159,Schaal2016,22,FALSE),dir!I132,dir!I132+1))</f>
        <v/>
      </c>
      <c r="J159" s="120" t="str">
        <f>IF(dir!J132=0,0,dir!J132)</f>
        <v/>
      </c>
      <c r="K159" s="121"/>
      <c r="L159" s="1259">
        <f>IF(dir!L132=0,0,dir!L132)</f>
        <v>0</v>
      </c>
      <c r="M159" s="1259">
        <f>IF(dir!M132=0,0,dir!M132)</f>
        <v>0</v>
      </c>
      <c r="N159" s="843" t="str">
        <f t="shared" si="91"/>
        <v/>
      </c>
      <c r="O159" s="843"/>
      <c r="P159" s="843" t="str">
        <f t="shared" si="104"/>
        <v/>
      </c>
      <c r="Q159" s="592" t="str">
        <f t="shared" si="92"/>
        <v/>
      </c>
      <c r="R159" s="814" t="str">
        <f t="shared" si="93"/>
        <v/>
      </c>
      <c r="S159" s="844" t="str">
        <f t="shared" si="94"/>
        <v/>
      </c>
      <c r="T159" s="520"/>
      <c r="U159" s="149"/>
      <c r="V159" s="808"/>
      <c r="W159" s="808"/>
      <c r="X159" s="782" t="str">
        <f t="shared" si="95"/>
        <v/>
      </c>
      <c r="Y159" s="783">
        <f t="shared" si="105"/>
        <v>0.6</v>
      </c>
      <c r="Z159" s="784" t="e">
        <f t="shared" si="96"/>
        <v>#VALUE!</v>
      </c>
      <c r="AA159" s="784" t="e">
        <f t="shared" si="97"/>
        <v>#VALUE!</v>
      </c>
      <c r="AB159" s="785" t="e">
        <f t="shared" si="106"/>
        <v>#VALUE!</v>
      </c>
      <c r="AC159" s="765" t="e">
        <f t="shared" si="98"/>
        <v>#VALUE!</v>
      </c>
      <c r="AD159" s="726">
        <f t="shared" si="99"/>
        <v>0</v>
      </c>
      <c r="AE159" s="786">
        <f>IF(H159&gt;8,tab!D$168,tab!D$171)</f>
        <v>0.5</v>
      </c>
      <c r="AF159" s="566">
        <f t="shared" si="100"/>
        <v>0</v>
      </c>
      <c r="AG159" s="787">
        <f t="shared" si="101"/>
        <v>0</v>
      </c>
      <c r="AN159" s="566"/>
      <c r="AO159" s="566"/>
    </row>
    <row r="160" spans="3:43" ht="13.15" customHeight="1" x14ac:dyDescent="0.2">
      <c r="C160" s="31"/>
      <c r="D160" s="117" t="str">
        <f>IF(dir!D133=0,"",dir!D133)</f>
        <v/>
      </c>
      <c r="E160" s="117" t="str">
        <f>IF(dir!E133=0,"",dir!E133)</f>
        <v/>
      </c>
      <c r="F160" s="33" t="str">
        <f t="shared" si="102"/>
        <v/>
      </c>
      <c r="G160" s="118" t="str">
        <f>IF(dir!G133=0,"",dir!G133)</f>
        <v/>
      </c>
      <c r="H160" s="119" t="str">
        <f t="shared" si="103"/>
        <v/>
      </c>
      <c r="I160" s="119" t="str">
        <f>IF(E160="","",IF(dir!I133+1&gt;VLOOKUP(H160,Schaal2016,22,FALSE),dir!I133,dir!I133+1))</f>
        <v/>
      </c>
      <c r="J160" s="120" t="str">
        <f>IF(dir!J133=0,0,dir!J133)</f>
        <v/>
      </c>
      <c r="K160" s="121"/>
      <c r="L160" s="1259">
        <f>IF(dir!L133=0,0,dir!L133)</f>
        <v>0</v>
      </c>
      <c r="M160" s="1259">
        <f>IF(dir!M133=0,0,dir!M133)</f>
        <v>0</v>
      </c>
      <c r="N160" s="843" t="str">
        <f t="shared" si="91"/>
        <v/>
      </c>
      <c r="O160" s="843"/>
      <c r="P160" s="843" t="str">
        <f t="shared" si="104"/>
        <v/>
      </c>
      <c r="Q160" s="592" t="str">
        <f t="shared" si="92"/>
        <v/>
      </c>
      <c r="R160" s="814" t="str">
        <f t="shared" si="93"/>
        <v/>
      </c>
      <c r="S160" s="844" t="str">
        <f t="shared" si="94"/>
        <v/>
      </c>
      <c r="T160" s="520"/>
      <c r="U160" s="149"/>
      <c r="V160" s="808"/>
      <c r="W160" s="808"/>
      <c r="X160" s="782" t="str">
        <f t="shared" si="95"/>
        <v/>
      </c>
      <c r="Y160" s="783">
        <f t="shared" si="105"/>
        <v>0.6</v>
      </c>
      <c r="Z160" s="784" t="e">
        <f t="shared" si="96"/>
        <v>#VALUE!</v>
      </c>
      <c r="AA160" s="784" t="e">
        <f t="shared" si="97"/>
        <v>#VALUE!</v>
      </c>
      <c r="AB160" s="785" t="e">
        <f t="shared" si="106"/>
        <v>#VALUE!</v>
      </c>
      <c r="AC160" s="765" t="e">
        <f t="shared" si="98"/>
        <v>#VALUE!</v>
      </c>
      <c r="AD160" s="726">
        <f t="shared" si="99"/>
        <v>0</v>
      </c>
      <c r="AE160" s="786">
        <f>IF(H160&gt;8,tab!D$168,tab!D$171)</f>
        <v>0.5</v>
      </c>
      <c r="AF160" s="566">
        <f t="shared" si="100"/>
        <v>0</v>
      </c>
      <c r="AG160" s="787">
        <f t="shared" si="101"/>
        <v>0</v>
      </c>
      <c r="AN160" s="566"/>
      <c r="AO160" s="566"/>
    </row>
    <row r="161" spans="3:43" ht="13.15" customHeight="1" x14ac:dyDescent="0.2">
      <c r="C161" s="31"/>
      <c r="D161" s="117" t="str">
        <f>IF(dir!D134=0,"",dir!D134)</f>
        <v/>
      </c>
      <c r="E161" s="117" t="str">
        <f>IF(dir!E134=0,"",dir!E134)</f>
        <v/>
      </c>
      <c r="F161" s="33" t="str">
        <f t="shared" si="102"/>
        <v/>
      </c>
      <c r="G161" s="118" t="str">
        <f>IF(dir!G134=0,"",dir!G134)</f>
        <v/>
      </c>
      <c r="H161" s="119" t="str">
        <f t="shared" si="103"/>
        <v/>
      </c>
      <c r="I161" s="119" t="str">
        <f>IF(E161="","",IF(dir!I134+1&gt;VLOOKUP(H161,Schaal2016,22,FALSE),dir!I134,dir!I134+1))</f>
        <v/>
      </c>
      <c r="J161" s="120" t="str">
        <f>IF(dir!J134=0,0,dir!J134)</f>
        <v/>
      </c>
      <c r="K161" s="121"/>
      <c r="L161" s="1259">
        <f>IF(dir!L134=0,0,dir!L134)</f>
        <v>0</v>
      </c>
      <c r="M161" s="1259">
        <f>IF(dir!M134=0,0,dir!M134)</f>
        <v>0</v>
      </c>
      <c r="N161" s="843" t="str">
        <f t="shared" si="91"/>
        <v/>
      </c>
      <c r="O161" s="843"/>
      <c r="P161" s="843" t="str">
        <f t="shared" si="104"/>
        <v/>
      </c>
      <c r="Q161" s="592" t="str">
        <f t="shared" si="92"/>
        <v/>
      </c>
      <c r="R161" s="814" t="str">
        <f t="shared" si="93"/>
        <v/>
      </c>
      <c r="S161" s="844" t="str">
        <f t="shared" si="94"/>
        <v/>
      </c>
      <c r="T161" s="520"/>
      <c r="U161" s="149"/>
      <c r="V161" s="808"/>
      <c r="W161" s="808"/>
      <c r="X161" s="782" t="str">
        <f t="shared" si="95"/>
        <v/>
      </c>
      <c r="Y161" s="783">
        <f t="shared" si="105"/>
        <v>0.6</v>
      </c>
      <c r="Z161" s="784" t="e">
        <f t="shared" si="96"/>
        <v>#VALUE!</v>
      </c>
      <c r="AA161" s="784" t="e">
        <f t="shared" si="97"/>
        <v>#VALUE!</v>
      </c>
      <c r="AB161" s="785" t="e">
        <f t="shared" si="106"/>
        <v>#VALUE!</v>
      </c>
      <c r="AC161" s="765" t="e">
        <f t="shared" si="98"/>
        <v>#VALUE!</v>
      </c>
      <c r="AD161" s="726">
        <f t="shared" si="99"/>
        <v>0</v>
      </c>
      <c r="AE161" s="786">
        <f>IF(H161&gt;8,tab!D$168,tab!D$171)</f>
        <v>0.5</v>
      </c>
      <c r="AF161" s="566">
        <f t="shared" si="100"/>
        <v>0</v>
      </c>
      <c r="AG161" s="787">
        <f t="shared" si="101"/>
        <v>0</v>
      </c>
      <c r="AN161" s="566"/>
      <c r="AO161" s="566"/>
    </row>
    <row r="162" spans="3:43" ht="13.15" customHeight="1" x14ac:dyDescent="0.2">
      <c r="C162" s="31"/>
      <c r="D162" s="117" t="str">
        <f>IF(dir!D135=0,"",dir!D135)</f>
        <v/>
      </c>
      <c r="E162" s="117" t="str">
        <f>IF(dir!E135=0,"",dir!E135)</f>
        <v/>
      </c>
      <c r="F162" s="33" t="str">
        <f t="shared" si="102"/>
        <v/>
      </c>
      <c r="G162" s="118" t="str">
        <f>IF(dir!G135=0,"",dir!G135)</f>
        <v/>
      </c>
      <c r="H162" s="119" t="str">
        <f t="shared" si="103"/>
        <v/>
      </c>
      <c r="I162" s="119" t="str">
        <f>IF(E162="","",IF(dir!I135+1&gt;VLOOKUP(H162,Schaal2016,22,FALSE),dir!I135,dir!I135+1))</f>
        <v/>
      </c>
      <c r="J162" s="120" t="str">
        <f>IF(dir!J135=0,0,dir!J135)</f>
        <v/>
      </c>
      <c r="K162" s="121"/>
      <c r="L162" s="1259">
        <f>IF(dir!L135=0,0,dir!L135)</f>
        <v>0</v>
      </c>
      <c r="M162" s="1259">
        <f>IF(dir!M135=0,0,dir!M135)</f>
        <v>0</v>
      </c>
      <c r="N162" s="843" t="str">
        <f t="shared" si="91"/>
        <v/>
      </c>
      <c r="O162" s="843"/>
      <c r="P162" s="843" t="str">
        <f t="shared" si="104"/>
        <v/>
      </c>
      <c r="Q162" s="592" t="str">
        <f t="shared" si="92"/>
        <v/>
      </c>
      <c r="R162" s="814" t="str">
        <f t="shared" si="93"/>
        <v/>
      </c>
      <c r="S162" s="844" t="str">
        <f t="shared" si="94"/>
        <v/>
      </c>
      <c r="T162" s="520"/>
      <c r="U162" s="149"/>
      <c r="V162" s="808"/>
      <c r="W162" s="808"/>
      <c r="X162" s="782" t="str">
        <f t="shared" si="95"/>
        <v/>
      </c>
      <c r="Y162" s="783">
        <f t="shared" si="105"/>
        <v>0.6</v>
      </c>
      <c r="Z162" s="784" t="e">
        <f t="shared" si="96"/>
        <v>#VALUE!</v>
      </c>
      <c r="AA162" s="784" t="e">
        <f t="shared" si="97"/>
        <v>#VALUE!</v>
      </c>
      <c r="AB162" s="785" t="e">
        <f t="shared" si="106"/>
        <v>#VALUE!</v>
      </c>
      <c r="AC162" s="765" t="e">
        <f t="shared" si="98"/>
        <v>#VALUE!</v>
      </c>
      <c r="AD162" s="726">
        <f t="shared" si="99"/>
        <v>0</v>
      </c>
      <c r="AE162" s="786">
        <f>IF(H162&gt;8,tab!D$168,tab!D$171)</f>
        <v>0.5</v>
      </c>
      <c r="AF162" s="566">
        <f t="shared" si="100"/>
        <v>0</v>
      </c>
      <c r="AG162" s="787">
        <f t="shared" si="101"/>
        <v>0</v>
      </c>
      <c r="AN162" s="566"/>
      <c r="AO162" s="566"/>
    </row>
    <row r="163" spans="3:43" ht="13.15" customHeight="1" x14ac:dyDescent="0.2">
      <c r="C163" s="31"/>
      <c r="D163" s="117" t="str">
        <f>IF(dir!D136=0,"",dir!D136)</f>
        <v/>
      </c>
      <c r="E163" s="117" t="str">
        <f>IF(dir!E136=0,"",dir!E136)</f>
        <v/>
      </c>
      <c r="F163" s="33" t="str">
        <f t="shared" si="102"/>
        <v/>
      </c>
      <c r="G163" s="118" t="str">
        <f>IF(dir!G136=0,"",dir!G136)</f>
        <v/>
      </c>
      <c r="H163" s="119" t="str">
        <f t="shared" si="103"/>
        <v/>
      </c>
      <c r="I163" s="119" t="str">
        <f>IF(E163="","",IF(dir!I136+1&gt;VLOOKUP(H163,Schaal2016,22,FALSE),dir!I136,dir!I136+1))</f>
        <v/>
      </c>
      <c r="J163" s="120" t="str">
        <f>IF(dir!J136=0,0,dir!J136)</f>
        <v/>
      </c>
      <c r="K163" s="121"/>
      <c r="L163" s="1259">
        <f>IF(dir!L136=0,0,dir!L136)</f>
        <v>0</v>
      </c>
      <c r="M163" s="1259">
        <f>IF(dir!M136=0,0,dir!M136)</f>
        <v>0</v>
      </c>
      <c r="N163" s="843" t="str">
        <f t="shared" si="91"/>
        <v/>
      </c>
      <c r="O163" s="843"/>
      <c r="P163" s="843" t="str">
        <f t="shared" si="104"/>
        <v/>
      </c>
      <c r="Q163" s="592" t="str">
        <f t="shared" si="92"/>
        <v/>
      </c>
      <c r="R163" s="814" t="str">
        <f t="shared" si="93"/>
        <v/>
      </c>
      <c r="S163" s="844" t="str">
        <f t="shared" si="94"/>
        <v/>
      </c>
      <c r="T163" s="520"/>
      <c r="U163" s="149"/>
      <c r="V163" s="808"/>
      <c r="W163" s="808"/>
      <c r="X163" s="782" t="str">
        <f t="shared" si="95"/>
        <v/>
      </c>
      <c r="Y163" s="783">
        <f t="shared" si="105"/>
        <v>0.6</v>
      </c>
      <c r="Z163" s="784" t="e">
        <f t="shared" si="96"/>
        <v>#VALUE!</v>
      </c>
      <c r="AA163" s="784" t="e">
        <f t="shared" si="97"/>
        <v>#VALUE!</v>
      </c>
      <c r="AB163" s="785" t="e">
        <f t="shared" si="106"/>
        <v>#VALUE!</v>
      </c>
      <c r="AC163" s="765" t="e">
        <f t="shared" si="98"/>
        <v>#VALUE!</v>
      </c>
      <c r="AD163" s="726">
        <f t="shared" si="99"/>
        <v>0</v>
      </c>
      <c r="AE163" s="786">
        <f>IF(H163&gt;8,tab!D$168,tab!D$171)</f>
        <v>0.5</v>
      </c>
      <c r="AF163" s="566">
        <f t="shared" si="100"/>
        <v>0</v>
      </c>
      <c r="AG163" s="787">
        <f t="shared" si="101"/>
        <v>0</v>
      </c>
      <c r="AN163" s="566"/>
      <c r="AO163" s="566"/>
    </row>
    <row r="164" spans="3:43" ht="13.15" customHeight="1" x14ac:dyDescent="0.2">
      <c r="C164" s="31"/>
      <c r="D164" s="117" t="str">
        <f>IF(dir!D137=0,"",dir!D137)</f>
        <v/>
      </c>
      <c r="E164" s="117" t="str">
        <f>IF(dir!E137=0,"",dir!E137)</f>
        <v/>
      </c>
      <c r="F164" s="33" t="str">
        <f t="shared" si="102"/>
        <v/>
      </c>
      <c r="G164" s="118" t="str">
        <f>IF(dir!G137=0,"",dir!G137)</f>
        <v/>
      </c>
      <c r="H164" s="119" t="str">
        <f t="shared" si="103"/>
        <v/>
      </c>
      <c r="I164" s="119" t="str">
        <f>IF(E164="","",IF(dir!I137+1&gt;VLOOKUP(H164,Schaal2016,22,FALSE),dir!I137,dir!I137+1))</f>
        <v/>
      </c>
      <c r="J164" s="120" t="str">
        <f>IF(dir!J137=0,0,dir!J137)</f>
        <v/>
      </c>
      <c r="K164" s="121"/>
      <c r="L164" s="1259">
        <f>IF(dir!L137=0,0,dir!L137)</f>
        <v>0</v>
      </c>
      <c r="M164" s="1259">
        <f>IF(dir!M137=0,0,dir!M137)</f>
        <v>0</v>
      </c>
      <c r="N164" s="843" t="str">
        <f t="shared" si="91"/>
        <v/>
      </c>
      <c r="O164" s="843"/>
      <c r="P164" s="843" t="str">
        <f t="shared" si="104"/>
        <v/>
      </c>
      <c r="Q164" s="592" t="str">
        <f t="shared" si="92"/>
        <v/>
      </c>
      <c r="R164" s="814" t="str">
        <f t="shared" si="93"/>
        <v/>
      </c>
      <c r="S164" s="844" t="str">
        <f t="shared" si="94"/>
        <v/>
      </c>
      <c r="T164" s="520"/>
      <c r="U164" s="149"/>
      <c r="V164" s="808"/>
      <c r="W164" s="808"/>
      <c r="X164" s="782" t="str">
        <f t="shared" si="95"/>
        <v/>
      </c>
      <c r="Y164" s="783">
        <f t="shared" si="105"/>
        <v>0.6</v>
      </c>
      <c r="Z164" s="784" t="e">
        <f t="shared" si="96"/>
        <v>#VALUE!</v>
      </c>
      <c r="AA164" s="784" t="e">
        <f t="shared" si="97"/>
        <v>#VALUE!</v>
      </c>
      <c r="AB164" s="785" t="e">
        <f t="shared" si="106"/>
        <v>#VALUE!</v>
      </c>
      <c r="AC164" s="765" t="e">
        <f t="shared" si="98"/>
        <v>#VALUE!</v>
      </c>
      <c r="AD164" s="726">
        <f t="shared" si="99"/>
        <v>0</v>
      </c>
      <c r="AE164" s="786">
        <f>IF(H164&gt;8,tab!D$168,tab!D$171)</f>
        <v>0.5</v>
      </c>
      <c r="AF164" s="566">
        <f t="shared" si="100"/>
        <v>0</v>
      </c>
      <c r="AG164" s="787">
        <f t="shared" si="101"/>
        <v>0</v>
      </c>
      <c r="AN164" s="566"/>
      <c r="AO164" s="566"/>
    </row>
    <row r="165" spans="3:43" ht="13.15" customHeight="1" x14ac:dyDescent="0.2">
      <c r="C165" s="31"/>
      <c r="D165" s="117" t="str">
        <f>IF(dir!D138=0,"",dir!D138)</f>
        <v/>
      </c>
      <c r="E165" s="117" t="str">
        <f>IF(dir!E138=0,"",dir!E138)</f>
        <v/>
      </c>
      <c r="F165" s="33" t="str">
        <f t="shared" si="102"/>
        <v/>
      </c>
      <c r="G165" s="118" t="str">
        <f>IF(dir!G138=0,"",dir!G138)</f>
        <v/>
      </c>
      <c r="H165" s="119" t="str">
        <f t="shared" si="103"/>
        <v/>
      </c>
      <c r="I165" s="119" t="str">
        <f>IF(E165="","",IF(dir!I138+1&gt;VLOOKUP(H165,Schaal2016,22,FALSE),dir!I138,dir!I138+1))</f>
        <v/>
      </c>
      <c r="J165" s="120" t="str">
        <f>IF(dir!J138=0,0,dir!J138)</f>
        <v/>
      </c>
      <c r="K165" s="121"/>
      <c r="L165" s="1259">
        <f>IF(dir!L138=0,0,dir!L138)</f>
        <v>0</v>
      </c>
      <c r="M165" s="1259">
        <f>IF(dir!M138=0,0,dir!M138)</f>
        <v>0</v>
      </c>
      <c r="N165" s="843" t="str">
        <f t="shared" si="91"/>
        <v/>
      </c>
      <c r="O165" s="843"/>
      <c r="P165" s="843" t="str">
        <f t="shared" si="104"/>
        <v/>
      </c>
      <c r="Q165" s="592" t="str">
        <f t="shared" si="92"/>
        <v/>
      </c>
      <c r="R165" s="814" t="str">
        <f t="shared" si="93"/>
        <v/>
      </c>
      <c r="S165" s="844" t="str">
        <f t="shared" si="94"/>
        <v/>
      </c>
      <c r="T165" s="520"/>
      <c r="U165" s="149"/>
      <c r="V165" s="808"/>
      <c r="W165" s="808"/>
      <c r="X165" s="782" t="str">
        <f t="shared" si="95"/>
        <v/>
      </c>
      <c r="Y165" s="783">
        <f t="shared" si="105"/>
        <v>0.6</v>
      </c>
      <c r="Z165" s="784" t="e">
        <f t="shared" si="96"/>
        <v>#VALUE!</v>
      </c>
      <c r="AA165" s="784" t="e">
        <f t="shared" si="97"/>
        <v>#VALUE!</v>
      </c>
      <c r="AB165" s="785" t="e">
        <f t="shared" si="106"/>
        <v>#VALUE!</v>
      </c>
      <c r="AC165" s="765" t="e">
        <f t="shared" si="98"/>
        <v>#VALUE!</v>
      </c>
      <c r="AD165" s="726">
        <f t="shared" si="99"/>
        <v>0</v>
      </c>
      <c r="AE165" s="786">
        <f>IF(H165&gt;8,tab!D$168,tab!D$171)</f>
        <v>0.5</v>
      </c>
      <c r="AF165" s="566">
        <f t="shared" si="100"/>
        <v>0</v>
      </c>
      <c r="AG165" s="787">
        <f t="shared" si="101"/>
        <v>0</v>
      </c>
      <c r="AN165" s="566"/>
      <c r="AO165" s="566"/>
    </row>
    <row r="166" spans="3:43" ht="13.15" customHeight="1" x14ac:dyDescent="0.2">
      <c r="C166" s="31"/>
      <c r="D166" s="28"/>
      <c r="E166" s="28"/>
      <c r="F166" s="125"/>
      <c r="G166" s="126"/>
      <c r="H166" s="32"/>
      <c r="I166" s="32"/>
      <c r="J166" s="815">
        <f>SUM(J151:J165)</f>
        <v>1</v>
      </c>
      <c r="K166" s="125"/>
      <c r="L166" s="845">
        <f t="shared" ref="L166:P166" si="107">SUM(L151:L165)</f>
        <v>0</v>
      </c>
      <c r="M166" s="845">
        <f t="shared" si="107"/>
        <v>0</v>
      </c>
      <c r="N166" s="845">
        <f t="shared" si="107"/>
        <v>40</v>
      </c>
      <c r="O166" s="845">
        <f t="shared" si="107"/>
        <v>0</v>
      </c>
      <c r="P166" s="845">
        <f t="shared" si="107"/>
        <v>40</v>
      </c>
      <c r="Q166" s="593">
        <f t="shared" ref="Q166:S166" si="108">SUM(Q151:Q165)</f>
        <v>87614.541772151904</v>
      </c>
      <c r="R166" s="846">
        <f t="shared" si="108"/>
        <v>2164.6582278481014</v>
      </c>
      <c r="S166" s="847">
        <f t="shared" si="108"/>
        <v>89779.200000000012</v>
      </c>
      <c r="T166" s="631"/>
      <c r="U166" s="172"/>
      <c r="V166" s="809"/>
      <c r="W166" s="809"/>
      <c r="X166" s="788">
        <f t="shared" ref="X166" si="109">SUM(X151:X165)</f>
        <v>4676</v>
      </c>
      <c r="Y166" s="789"/>
      <c r="Z166" s="790"/>
      <c r="AA166" s="790"/>
      <c r="AB166" s="687"/>
      <c r="AC166" s="765"/>
      <c r="AD166" s="756"/>
      <c r="AE166" s="566"/>
      <c r="AF166" s="566"/>
      <c r="AG166" s="787">
        <f>SUM(AG151:AG165)</f>
        <v>0</v>
      </c>
      <c r="AN166" s="566"/>
      <c r="AO166" s="566"/>
    </row>
    <row r="167" spans="3:43" ht="13.15" customHeight="1" x14ac:dyDescent="0.2">
      <c r="C167" s="36"/>
      <c r="D167" s="127"/>
      <c r="E167" s="127"/>
      <c r="F167" s="127"/>
      <c r="G167" s="128"/>
      <c r="H167" s="129"/>
      <c r="I167" s="130"/>
      <c r="J167" s="131"/>
      <c r="K167" s="127"/>
      <c r="L167" s="130"/>
      <c r="M167" s="133"/>
      <c r="N167" s="133"/>
      <c r="O167" s="133"/>
      <c r="P167" s="133"/>
      <c r="Q167" s="825"/>
      <c r="R167" s="256"/>
      <c r="S167" s="133"/>
      <c r="T167" s="517"/>
      <c r="U167" s="513"/>
      <c r="V167" s="810"/>
      <c r="W167" s="813"/>
      <c r="X167" s="797"/>
      <c r="Y167" s="798"/>
      <c r="AC167" s="795"/>
      <c r="AL167" s="794"/>
    </row>
    <row r="168" spans="3:43" ht="13.15" customHeight="1" x14ac:dyDescent="0.2">
      <c r="H168" s="8"/>
      <c r="I168" s="75"/>
      <c r="J168" s="123"/>
      <c r="L168" s="147"/>
      <c r="M168" s="147"/>
      <c r="N168" s="147"/>
      <c r="O168" s="147"/>
      <c r="P168" s="147"/>
      <c r="Q168" s="828"/>
      <c r="S168" s="147"/>
      <c r="T168" s="149"/>
      <c r="U168" s="149"/>
      <c r="V168" s="765"/>
      <c r="W168" s="765"/>
      <c r="X168" s="796"/>
    </row>
    <row r="169" spans="3:43" ht="13.15" customHeight="1" x14ac:dyDescent="0.2">
      <c r="U169" s="78"/>
    </row>
    <row r="170" spans="3:43" ht="13.15" customHeight="1" x14ac:dyDescent="0.2">
      <c r="C170" s="34" t="s">
        <v>48</v>
      </c>
      <c r="E170" s="150" t="str">
        <f>tab!I2</f>
        <v>2023/24</v>
      </c>
      <c r="H170" s="8"/>
      <c r="I170" s="75"/>
      <c r="J170" s="123"/>
      <c r="L170" s="147"/>
      <c r="M170" s="147"/>
      <c r="N170" s="147"/>
      <c r="O170" s="147"/>
      <c r="P170" s="147"/>
      <c r="Q170" s="828"/>
      <c r="S170" s="147"/>
      <c r="T170" s="149"/>
      <c r="U170" s="149"/>
      <c r="V170" s="765"/>
      <c r="W170" s="765"/>
      <c r="X170" s="796"/>
    </row>
    <row r="171" spans="3:43" ht="13.15" customHeight="1" x14ac:dyDescent="0.2">
      <c r="C171" s="71" t="s">
        <v>133</v>
      </c>
      <c r="E171" s="150">
        <f>tab!J3</f>
        <v>45200</v>
      </c>
      <c r="H171" s="8"/>
      <c r="I171" s="75"/>
      <c r="J171" s="123"/>
      <c r="L171" s="147"/>
      <c r="M171" s="147"/>
      <c r="N171" s="147"/>
      <c r="O171" s="147"/>
      <c r="P171" s="147"/>
      <c r="Q171" s="828"/>
      <c r="S171" s="147"/>
      <c r="T171" s="149"/>
      <c r="U171" s="149"/>
      <c r="V171" s="765"/>
      <c r="W171" s="765"/>
      <c r="X171" s="796"/>
    </row>
    <row r="172" spans="3:43" ht="13.15" customHeight="1" x14ac:dyDescent="0.2">
      <c r="H172" s="8"/>
      <c r="I172" s="75"/>
      <c r="J172" s="123"/>
      <c r="L172" s="147"/>
      <c r="M172" s="147"/>
      <c r="N172" s="147"/>
      <c r="O172" s="147"/>
      <c r="P172" s="147"/>
      <c r="Q172" s="828"/>
      <c r="S172" s="147"/>
      <c r="T172" s="149"/>
      <c r="U172" s="149"/>
      <c r="V172" s="765"/>
      <c r="W172" s="765"/>
      <c r="X172" s="796"/>
    </row>
    <row r="173" spans="3:43" ht="13.15" customHeight="1" x14ac:dyDescent="0.2">
      <c r="C173" s="23"/>
      <c r="D173" s="100"/>
      <c r="E173" s="101"/>
      <c r="F173" s="25"/>
      <c r="G173" s="102"/>
      <c r="H173" s="103"/>
      <c r="I173" s="103"/>
      <c r="J173" s="104"/>
      <c r="K173" s="24"/>
      <c r="L173" s="103"/>
      <c r="M173" s="25"/>
      <c r="N173" s="25"/>
      <c r="O173" s="25"/>
      <c r="P173" s="25"/>
      <c r="Q173" s="354"/>
      <c r="R173" s="283"/>
      <c r="S173" s="848"/>
      <c r="T173" s="518"/>
      <c r="U173" s="78"/>
      <c r="V173" s="712"/>
      <c r="W173" s="712"/>
      <c r="X173" s="713"/>
      <c r="Y173" s="714"/>
      <c r="AE173" s="685"/>
      <c r="AF173" s="686"/>
      <c r="AG173" s="685"/>
    </row>
    <row r="174" spans="3:43" s="8" customFormat="1" ht="13.15" customHeight="1" x14ac:dyDescent="0.2">
      <c r="C174" s="287"/>
      <c r="D174" s="1434" t="s">
        <v>134</v>
      </c>
      <c r="E174" s="1435"/>
      <c r="F174" s="1435"/>
      <c r="G174" s="1435"/>
      <c r="H174" s="1436"/>
      <c r="I174" s="1436"/>
      <c r="J174" s="1436"/>
      <c r="K174" s="716"/>
      <c r="L174" s="717" t="s">
        <v>455</v>
      </c>
      <c r="M174" s="718"/>
      <c r="N174" s="718"/>
      <c r="O174" s="718"/>
      <c r="P174" s="718"/>
      <c r="Q174" s="842" t="s">
        <v>465</v>
      </c>
      <c r="R174" s="718"/>
      <c r="S174" s="718"/>
      <c r="T174" s="630"/>
      <c r="U174" s="124"/>
      <c r="V174" s="722"/>
      <c r="W174" s="722"/>
      <c r="X174" s="723"/>
      <c r="Y174" s="724"/>
      <c r="Z174" s="725"/>
      <c r="AA174" s="725"/>
      <c r="AB174" s="687"/>
      <c r="AC174" s="765"/>
      <c r="AD174" s="687"/>
      <c r="AE174" s="727"/>
      <c r="AF174" s="727"/>
      <c r="AG174" s="727"/>
      <c r="AH174" s="727"/>
      <c r="AI174" s="727"/>
      <c r="AJ174" s="727"/>
      <c r="AK174" s="727"/>
      <c r="AL174" s="727"/>
      <c r="AM174" s="727"/>
      <c r="AN174" s="727"/>
      <c r="AO174" s="727"/>
      <c r="AP174" s="168"/>
      <c r="AQ174" s="168"/>
    </row>
    <row r="175" spans="3:43" s="8" customFormat="1" ht="13.15" customHeight="1" x14ac:dyDescent="0.2">
      <c r="C175" s="287"/>
      <c r="D175" s="729" t="s">
        <v>545</v>
      </c>
      <c r="E175" s="729" t="s">
        <v>96</v>
      </c>
      <c r="F175" s="730" t="s">
        <v>136</v>
      </c>
      <c r="G175" s="731" t="s">
        <v>137</v>
      </c>
      <c r="H175" s="730" t="s">
        <v>138</v>
      </c>
      <c r="I175" s="730" t="s">
        <v>139</v>
      </c>
      <c r="J175" s="732" t="s">
        <v>140</v>
      </c>
      <c r="K175" s="766"/>
      <c r="L175" s="733" t="s">
        <v>456</v>
      </c>
      <c r="M175" s="733" t="s">
        <v>459</v>
      </c>
      <c r="N175" s="733" t="s">
        <v>461</v>
      </c>
      <c r="O175" s="733" t="s">
        <v>458</v>
      </c>
      <c r="P175" s="758" t="s">
        <v>464</v>
      </c>
      <c r="Q175" s="823" t="s">
        <v>141</v>
      </c>
      <c r="R175" s="735" t="s">
        <v>468</v>
      </c>
      <c r="S175" s="736" t="s">
        <v>141</v>
      </c>
      <c r="T175" s="519"/>
      <c r="U175" s="514"/>
      <c r="V175" s="738"/>
      <c r="W175" s="738"/>
      <c r="X175" s="739" t="s">
        <v>147</v>
      </c>
      <c r="Y175" s="740" t="s">
        <v>469</v>
      </c>
      <c r="Z175" s="741" t="s">
        <v>470</v>
      </c>
      <c r="AA175" s="741" t="s">
        <v>470</v>
      </c>
      <c r="AB175" s="741" t="s">
        <v>471</v>
      </c>
      <c r="AC175" s="757" t="s">
        <v>472</v>
      </c>
      <c r="AD175" s="741" t="s">
        <v>473</v>
      </c>
      <c r="AE175" s="741" t="s">
        <v>474</v>
      </c>
      <c r="AF175" s="741" t="s">
        <v>142</v>
      </c>
      <c r="AG175" s="736" t="s">
        <v>143</v>
      </c>
      <c r="AH175" s="727"/>
      <c r="AI175" s="727"/>
      <c r="AJ175" s="727"/>
      <c r="AK175" s="727"/>
      <c r="AL175" s="727"/>
      <c r="AM175" s="727"/>
      <c r="AN175" s="727"/>
      <c r="AO175" s="727"/>
      <c r="AP175" s="168"/>
      <c r="AQ175" s="170"/>
    </row>
    <row r="176" spans="3:43" s="8" customFormat="1" ht="13.15" customHeight="1" x14ac:dyDescent="0.2">
      <c r="C176" s="287"/>
      <c r="D176" s="744"/>
      <c r="E176" s="729"/>
      <c r="F176" s="730" t="s">
        <v>144</v>
      </c>
      <c r="G176" s="731" t="s">
        <v>145</v>
      </c>
      <c r="H176" s="730"/>
      <c r="I176" s="730"/>
      <c r="J176" s="732" t="s">
        <v>146</v>
      </c>
      <c r="K176" s="766"/>
      <c r="L176" s="733" t="s">
        <v>457</v>
      </c>
      <c r="M176" s="733" t="s">
        <v>460</v>
      </c>
      <c r="N176" s="733" t="s">
        <v>462</v>
      </c>
      <c r="O176" s="733" t="s">
        <v>463</v>
      </c>
      <c r="P176" s="758" t="s">
        <v>149</v>
      </c>
      <c r="Q176" s="608" t="s">
        <v>466</v>
      </c>
      <c r="R176" s="735" t="s">
        <v>467</v>
      </c>
      <c r="S176" s="758" t="s">
        <v>149</v>
      </c>
      <c r="T176" s="519"/>
      <c r="U176" s="514"/>
      <c r="V176" s="738"/>
      <c r="W176" s="738"/>
      <c r="X176" s="741" t="s">
        <v>475</v>
      </c>
      <c r="Y176" s="747">
        <f>tab!$D$167</f>
        <v>0.6</v>
      </c>
      <c r="Z176" s="741" t="s">
        <v>476</v>
      </c>
      <c r="AA176" s="741" t="s">
        <v>477</v>
      </c>
      <c r="AB176" s="741" t="s">
        <v>478</v>
      </c>
      <c r="AC176" s="757" t="s">
        <v>479</v>
      </c>
      <c r="AD176" s="741" t="s">
        <v>479</v>
      </c>
      <c r="AE176" s="741" t="s">
        <v>480</v>
      </c>
      <c r="AF176" s="741"/>
      <c r="AG176" s="741" t="s">
        <v>148</v>
      </c>
      <c r="AH176" s="727"/>
      <c r="AI176" s="727"/>
      <c r="AJ176" s="727"/>
      <c r="AK176" s="727"/>
      <c r="AL176" s="727"/>
      <c r="AM176" s="727"/>
      <c r="AN176" s="727"/>
      <c r="AO176" s="727"/>
      <c r="AQ176" s="147"/>
    </row>
    <row r="177" spans="3:41" ht="13.15" customHeight="1" x14ac:dyDescent="0.2">
      <c r="C177" s="31"/>
      <c r="D177" s="1"/>
      <c r="E177" s="1"/>
      <c r="F177" s="108"/>
      <c r="G177" s="109"/>
      <c r="H177" s="110"/>
      <c r="I177" s="110"/>
      <c r="J177" s="111"/>
      <c r="K177" s="108"/>
      <c r="L177" s="621"/>
      <c r="M177" s="113"/>
      <c r="N177" s="113"/>
      <c r="O177" s="113"/>
      <c r="P177" s="113"/>
      <c r="Q177" s="824"/>
      <c r="R177" s="114"/>
      <c r="S177" s="113"/>
      <c r="T177" s="519"/>
      <c r="U177" s="514"/>
      <c r="V177" s="738"/>
      <c r="W177" s="738"/>
      <c r="X177" s="780"/>
      <c r="Y177" s="781"/>
      <c r="AE177" s="566"/>
      <c r="AF177" s="566"/>
    </row>
    <row r="178" spans="3:41" ht="13.15" customHeight="1" x14ac:dyDescent="0.2">
      <c r="C178" s="31"/>
      <c r="D178" s="117" t="str">
        <f>IF(dir!D151=0,"",dir!D151)</f>
        <v/>
      </c>
      <c r="E178" s="117" t="str">
        <f>IF(dir!E151=0,"",dir!E151)</f>
        <v>nn</v>
      </c>
      <c r="F178" s="33" t="str">
        <f>IF(F151="","",F151+1)</f>
        <v/>
      </c>
      <c r="G178" s="118" t="str">
        <f>IF(dir!G151=0,"",dir!G151)</f>
        <v/>
      </c>
      <c r="H178" s="119" t="str">
        <f>IF(H151="","",H151)</f>
        <v>DB</v>
      </c>
      <c r="I178" s="119">
        <f>IF(E178="","",IF(dir!I151+1&gt;VLOOKUP(H178,Schaal2016,22,FALSE),dir!I151,dir!I151+1))</f>
        <v>15</v>
      </c>
      <c r="J178" s="120">
        <f>IF(dir!J151=0,0,dir!J151)</f>
        <v>1</v>
      </c>
      <c r="K178" s="121"/>
      <c r="L178" s="1259">
        <f>IF(dir!L151=0,0,dir!L151)</f>
        <v>0</v>
      </c>
      <c r="M178" s="1259">
        <f>IF(dir!M151=0,0,dir!M151)</f>
        <v>0</v>
      </c>
      <c r="N178" s="843">
        <f t="shared" ref="N178:N192" si="110">IF(J178="","",IF(J178*40&gt;40,40,J178*40))</f>
        <v>40</v>
      </c>
      <c r="O178" s="843"/>
      <c r="P178" s="843">
        <f>IF(J178="","",SUM(L178:O178))</f>
        <v>40</v>
      </c>
      <c r="Q178" s="592">
        <f t="shared" ref="Q178:Q192" si="111">IF(J178="","",(1659*J178-P178)*AA178)</f>
        <v>89769.304882459328</v>
      </c>
      <c r="R178" s="814">
        <f t="shared" ref="R178:R192" si="112">IF(J178="","",(P178*AB178)+Z178*(AC178+AD178*(1-AE178)))</f>
        <v>2217.8951175406874</v>
      </c>
      <c r="S178" s="844">
        <f>IF(E178=0,0,(M178+Q178+R178))</f>
        <v>91987.200000000012</v>
      </c>
      <c r="T178" s="520"/>
      <c r="U178" s="149"/>
      <c r="V178" s="808"/>
      <c r="W178" s="808"/>
      <c r="X178" s="782">
        <f t="shared" ref="X178:X192" si="113">IF(H178="","",VLOOKUP(H178,Schaal2020,I178+1,FALSE))</f>
        <v>4791</v>
      </c>
      <c r="Y178" s="783">
        <f>$Y$41</f>
        <v>0.6</v>
      </c>
      <c r="Z178" s="784">
        <f t="shared" ref="Z178:Z192" si="114">X178*12/1659</f>
        <v>34.65461121157324</v>
      </c>
      <c r="AA178" s="784">
        <f t="shared" ref="AA178:AA192" si="115">X178*12*(1+Y178)/1659</f>
        <v>55.447377938517185</v>
      </c>
      <c r="AB178" s="785">
        <f>AA178-Z178</f>
        <v>20.792766726943945</v>
      </c>
      <c r="AC178" s="765">
        <f t="shared" ref="AC178:AC192" si="116">N178+O178</f>
        <v>40</v>
      </c>
      <c r="AD178" s="726">
        <f t="shared" ref="AD178:AD192" si="117">L178+M178</f>
        <v>0</v>
      </c>
      <c r="AE178" s="786">
        <f>IF(H178&gt;8,tab!D$168,tab!D$171)</f>
        <v>0.5</v>
      </c>
      <c r="AF178" s="566">
        <f t="shared" ref="AF178:AF192" si="118">IF(F178&lt;25,0,IF(F178=25,25,IF(F178&lt;40,0,IF(F178=40,40,IF(F178&gt;=40,0)))))</f>
        <v>0</v>
      </c>
      <c r="AG178" s="787">
        <f t="shared" ref="AG178:AG192" si="119">IF(AF178=25,(X178*1.08*J178/2),IF(AF178=40,(X178*1.08*J178),IF(AF178=0,0)))</f>
        <v>0</v>
      </c>
    </row>
    <row r="179" spans="3:41" ht="13.15" customHeight="1" x14ac:dyDescent="0.2">
      <c r="C179" s="31"/>
      <c r="D179" s="117" t="str">
        <f>IF(dir!D152=0,"",dir!D152)</f>
        <v/>
      </c>
      <c r="E179" s="117" t="str">
        <f>IF(dir!E152=0,"",dir!E152)</f>
        <v/>
      </c>
      <c r="F179" s="33" t="str">
        <f t="shared" ref="F179:F192" si="120">IF(F152="","",F152+1)</f>
        <v/>
      </c>
      <c r="G179" s="118" t="str">
        <f>IF(dir!G152=0,"",dir!G152)</f>
        <v/>
      </c>
      <c r="H179" s="119" t="str">
        <f t="shared" ref="H179:H192" si="121">IF(H152="","",H152)</f>
        <v/>
      </c>
      <c r="I179" s="119" t="str">
        <f>IF(E179="","",IF(dir!I152+1&gt;VLOOKUP(H179,Schaal2016,22,FALSE),dir!I152,dir!I152+1))</f>
        <v/>
      </c>
      <c r="J179" s="120" t="str">
        <f>IF(dir!J152=0,0,dir!J152)</f>
        <v/>
      </c>
      <c r="K179" s="121"/>
      <c r="L179" s="1259">
        <f>IF(dir!L152=0,0,dir!L152)</f>
        <v>0</v>
      </c>
      <c r="M179" s="1259">
        <f>IF(dir!M152=0,0,dir!M152)</f>
        <v>0</v>
      </c>
      <c r="N179" s="843" t="str">
        <f t="shared" si="110"/>
        <v/>
      </c>
      <c r="O179" s="843"/>
      <c r="P179" s="843" t="str">
        <f t="shared" ref="P179:P192" si="122">IF(J179="","",SUM(L179:O179))</f>
        <v/>
      </c>
      <c r="Q179" s="592" t="str">
        <f t="shared" si="111"/>
        <v/>
      </c>
      <c r="R179" s="814" t="str">
        <f t="shared" si="112"/>
        <v/>
      </c>
      <c r="S179" s="844" t="str">
        <f t="shared" ref="S179:S192" si="123">IF(E179="","",(M179+Q179+R179))</f>
        <v/>
      </c>
      <c r="T179" s="520"/>
      <c r="U179" s="149"/>
      <c r="V179" s="808"/>
      <c r="W179" s="808"/>
      <c r="X179" s="782" t="str">
        <f t="shared" si="113"/>
        <v/>
      </c>
      <c r="Y179" s="783">
        <f t="shared" ref="Y179:Y192" si="124">$Y$41</f>
        <v>0.6</v>
      </c>
      <c r="Z179" s="784" t="e">
        <f t="shared" si="114"/>
        <v>#VALUE!</v>
      </c>
      <c r="AA179" s="784" t="e">
        <f t="shared" si="115"/>
        <v>#VALUE!</v>
      </c>
      <c r="AB179" s="785" t="e">
        <f t="shared" ref="AB179:AB192" si="125">AA179-Z179</f>
        <v>#VALUE!</v>
      </c>
      <c r="AC179" s="765" t="e">
        <f t="shared" si="116"/>
        <v>#VALUE!</v>
      </c>
      <c r="AD179" s="726">
        <f t="shared" si="117"/>
        <v>0</v>
      </c>
      <c r="AE179" s="786">
        <f>IF(H179&gt;8,tab!D$168,tab!D$171)</f>
        <v>0.5</v>
      </c>
      <c r="AF179" s="566">
        <f t="shared" si="118"/>
        <v>0</v>
      </c>
      <c r="AG179" s="787">
        <f t="shared" si="119"/>
        <v>0</v>
      </c>
    </row>
    <row r="180" spans="3:41" ht="13.15" customHeight="1" x14ac:dyDescent="0.2">
      <c r="C180" s="31"/>
      <c r="D180" s="117" t="str">
        <f>IF(dir!D153=0,"",dir!D153)</f>
        <v/>
      </c>
      <c r="E180" s="117" t="str">
        <f>IF(dir!E153=0,"",dir!E153)</f>
        <v/>
      </c>
      <c r="F180" s="33" t="str">
        <f t="shared" si="120"/>
        <v/>
      </c>
      <c r="G180" s="118" t="str">
        <f>IF(dir!G153=0,"",dir!G153)</f>
        <v/>
      </c>
      <c r="H180" s="119" t="str">
        <f t="shared" si="121"/>
        <v/>
      </c>
      <c r="I180" s="119" t="str">
        <f>IF(E180="","",IF(dir!I153+1&gt;VLOOKUP(H180,Schaal2016,22,FALSE),dir!I153,dir!I153+1))</f>
        <v/>
      </c>
      <c r="J180" s="120" t="str">
        <f>IF(dir!J153=0,0,dir!J153)</f>
        <v/>
      </c>
      <c r="K180" s="121"/>
      <c r="L180" s="1259">
        <f>IF(dir!L153=0,0,dir!L153)</f>
        <v>0</v>
      </c>
      <c r="M180" s="1259">
        <f>IF(dir!M153=0,0,dir!M153)</f>
        <v>0</v>
      </c>
      <c r="N180" s="843" t="str">
        <f t="shared" si="110"/>
        <v/>
      </c>
      <c r="O180" s="843"/>
      <c r="P180" s="843" t="str">
        <f t="shared" si="122"/>
        <v/>
      </c>
      <c r="Q180" s="592" t="str">
        <f t="shared" si="111"/>
        <v/>
      </c>
      <c r="R180" s="814" t="str">
        <f t="shared" si="112"/>
        <v/>
      </c>
      <c r="S180" s="844" t="str">
        <f t="shared" si="123"/>
        <v/>
      </c>
      <c r="T180" s="520"/>
      <c r="U180" s="149"/>
      <c r="V180" s="808"/>
      <c r="W180" s="808"/>
      <c r="X180" s="782" t="str">
        <f t="shared" si="113"/>
        <v/>
      </c>
      <c r="Y180" s="783">
        <f t="shared" si="124"/>
        <v>0.6</v>
      </c>
      <c r="Z180" s="784" t="e">
        <f t="shared" si="114"/>
        <v>#VALUE!</v>
      </c>
      <c r="AA180" s="784" t="e">
        <f t="shared" si="115"/>
        <v>#VALUE!</v>
      </c>
      <c r="AB180" s="785" t="e">
        <f t="shared" si="125"/>
        <v>#VALUE!</v>
      </c>
      <c r="AC180" s="765" t="e">
        <f t="shared" si="116"/>
        <v>#VALUE!</v>
      </c>
      <c r="AD180" s="726">
        <f t="shared" si="117"/>
        <v>0</v>
      </c>
      <c r="AE180" s="786">
        <f>IF(H180&gt;8,tab!D$168,tab!D$171)</f>
        <v>0.5</v>
      </c>
      <c r="AF180" s="566">
        <f t="shared" si="118"/>
        <v>0</v>
      </c>
      <c r="AG180" s="787">
        <f t="shared" si="119"/>
        <v>0</v>
      </c>
    </row>
    <row r="181" spans="3:41" ht="13.15" customHeight="1" x14ac:dyDescent="0.2">
      <c r="C181" s="31"/>
      <c r="D181" s="117" t="str">
        <f>IF(dir!D154=0,"",dir!D154)</f>
        <v/>
      </c>
      <c r="E181" s="117" t="str">
        <f>IF(dir!E154=0,"",dir!E154)</f>
        <v/>
      </c>
      <c r="F181" s="33" t="str">
        <f t="shared" si="120"/>
        <v/>
      </c>
      <c r="G181" s="118" t="str">
        <f>IF(dir!G154=0,"",dir!G154)</f>
        <v/>
      </c>
      <c r="H181" s="119" t="str">
        <f t="shared" si="121"/>
        <v/>
      </c>
      <c r="I181" s="119" t="str">
        <f>IF(E181="","",IF(dir!I154+1&gt;VLOOKUP(H181,Schaal2016,22,FALSE),dir!I154,dir!I154+1))</f>
        <v/>
      </c>
      <c r="J181" s="120" t="str">
        <f>IF(dir!J154=0,0,dir!J154)</f>
        <v/>
      </c>
      <c r="K181" s="121"/>
      <c r="L181" s="1259">
        <f>IF(dir!L154=0,0,dir!L154)</f>
        <v>0</v>
      </c>
      <c r="M181" s="1259">
        <f>IF(dir!M154=0,0,dir!M154)</f>
        <v>0</v>
      </c>
      <c r="N181" s="843" t="str">
        <f t="shared" si="110"/>
        <v/>
      </c>
      <c r="O181" s="843"/>
      <c r="P181" s="843" t="str">
        <f t="shared" si="122"/>
        <v/>
      </c>
      <c r="Q181" s="592" t="str">
        <f t="shared" si="111"/>
        <v/>
      </c>
      <c r="R181" s="814" t="str">
        <f t="shared" si="112"/>
        <v/>
      </c>
      <c r="S181" s="844" t="str">
        <f t="shared" si="123"/>
        <v/>
      </c>
      <c r="T181" s="520"/>
      <c r="U181" s="149"/>
      <c r="V181" s="808"/>
      <c r="W181" s="808"/>
      <c r="X181" s="782" t="str">
        <f t="shared" si="113"/>
        <v/>
      </c>
      <c r="Y181" s="783">
        <f t="shared" si="124"/>
        <v>0.6</v>
      </c>
      <c r="Z181" s="784" t="e">
        <f t="shared" si="114"/>
        <v>#VALUE!</v>
      </c>
      <c r="AA181" s="784" t="e">
        <f t="shared" si="115"/>
        <v>#VALUE!</v>
      </c>
      <c r="AB181" s="785" t="e">
        <f t="shared" si="125"/>
        <v>#VALUE!</v>
      </c>
      <c r="AC181" s="765" t="e">
        <f t="shared" si="116"/>
        <v>#VALUE!</v>
      </c>
      <c r="AD181" s="726">
        <f t="shared" si="117"/>
        <v>0</v>
      </c>
      <c r="AE181" s="786">
        <f>IF(H181&gt;8,tab!D$168,tab!D$171)</f>
        <v>0.5</v>
      </c>
      <c r="AF181" s="566">
        <f t="shared" si="118"/>
        <v>0</v>
      </c>
      <c r="AG181" s="787">
        <f t="shared" si="119"/>
        <v>0</v>
      </c>
    </row>
    <row r="182" spans="3:41" ht="13.15" customHeight="1" x14ac:dyDescent="0.2">
      <c r="C182" s="31"/>
      <c r="D182" s="117" t="str">
        <f>IF(dir!D155=0,"",dir!D155)</f>
        <v/>
      </c>
      <c r="E182" s="117" t="str">
        <f>IF(dir!E155=0,"",dir!E155)</f>
        <v/>
      </c>
      <c r="F182" s="33" t="str">
        <f t="shared" si="120"/>
        <v/>
      </c>
      <c r="G182" s="118" t="str">
        <f>IF(dir!G155=0,"",dir!G155)</f>
        <v/>
      </c>
      <c r="H182" s="119" t="str">
        <f t="shared" si="121"/>
        <v/>
      </c>
      <c r="I182" s="119" t="str">
        <f>IF(E182="","",IF(dir!I155+1&gt;VLOOKUP(H182,Schaal2016,22,FALSE),dir!I155,dir!I155+1))</f>
        <v/>
      </c>
      <c r="J182" s="120" t="str">
        <f>IF(dir!J155=0,0,dir!J155)</f>
        <v/>
      </c>
      <c r="K182" s="121"/>
      <c r="L182" s="1259">
        <f>IF(dir!L155=0,0,dir!L155)</f>
        <v>0</v>
      </c>
      <c r="M182" s="1259">
        <f>IF(dir!M155=0,0,dir!M155)</f>
        <v>0</v>
      </c>
      <c r="N182" s="843" t="str">
        <f t="shared" si="110"/>
        <v/>
      </c>
      <c r="O182" s="843"/>
      <c r="P182" s="843" t="str">
        <f t="shared" si="122"/>
        <v/>
      </c>
      <c r="Q182" s="592" t="str">
        <f t="shared" si="111"/>
        <v/>
      </c>
      <c r="R182" s="814" t="str">
        <f t="shared" si="112"/>
        <v/>
      </c>
      <c r="S182" s="844" t="str">
        <f t="shared" si="123"/>
        <v/>
      </c>
      <c r="T182" s="520"/>
      <c r="U182" s="149"/>
      <c r="V182" s="808"/>
      <c r="W182" s="808"/>
      <c r="X182" s="782" t="str">
        <f t="shared" si="113"/>
        <v/>
      </c>
      <c r="Y182" s="783">
        <f t="shared" si="124"/>
        <v>0.6</v>
      </c>
      <c r="Z182" s="784" t="e">
        <f t="shared" si="114"/>
        <v>#VALUE!</v>
      </c>
      <c r="AA182" s="784" t="e">
        <f t="shared" si="115"/>
        <v>#VALUE!</v>
      </c>
      <c r="AB182" s="785" t="e">
        <f t="shared" si="125"/>
        <v>#VALUE!</v>
      </c>
      <c r="AC182" s="765" t="e">
        <f t="shared" si="116"/>
        <v>#VALUE!</v>
      </c>
      <c r="AD182" s="726">
        <f t="shared" si="117"/>
        <v>0</v>
      </c>
      <c r="AE182" s="786">
        <f>IF(H182&gt;8,tab!D$168,tab!D$171)</f>
        <v>0.5</v>
      </c>
      <c r="AF182" s="566">
        <f t="shared" si="118"/>
        <v>0</v>
      </c>
      <c r="AG182" s="787">
        <f t="shared" si="119"/>
        <v>0</v>
      </c>
      <c r="AN182" s="566"/>
      <c r="AO182" s="566"/>
    </row>
    <row r="183" spans="3:41" ht="13.15" customHeight="1" x14ac:dyDescent="0.2">
      <c r="C183" s="31"/>
      <c r="D183" s="117" t="str">
        <f>IF(dir!D156=0,"",dir!D156)</f>
        <v/>
      </c>
      <c r="E183" s="117" t="str">
        <f>IF(dir!E156=0,"",dir!E156)</f>
        <v/>
      </c>
      <c r="F183" s="33" t="str">
        <f t="shared" si="120"/>
        <v/>
      </c>
      <c r="G183" s="118" t="str">
        <f>IF(dir!G156=0,"",dir!G156)</f>
        <v/>
      </c>
      <c r="H183" s="119" t="str">
        <f t="shared" si="121"/>
        <v/>
      </c>
      <c r="I183" s="119" t="str">
        <f>IF(E183="","",IF(dir!I156+1&gt;VLOOKUP(H183,Schaal2016,22,FALSE),dir!I156,dir!I156+1))</f>
        <v/>
      </c>
      <c r="J183" s="120" t="str">
        <f>IF(dir!J156=0,0,dir!J156)</f>
        <v/>
      </c>
      <c r="K183" s="121"/>
      <c r="L183" s="1259">
        <f>IF(dir!L156=0,0,dir!L156)</f>
        <v>0</v>
      </c>
      <c r="M183" s="1259">
        <f>IF(dir!M156=0,0,dir!M156)</f>
        <v>0</v>
      </c>
      <c r="N183" s="843" t="str">
        <f t="shared" si="110"/>
        <v/>
      </c>
      <c r="O183" s="843"/>
      <c r="P183" s="843" t="str">
        <f t="shared" si="122"/>
        <v/>
      </c>
      <c r="Q183" s="592" t="str">
        <f t="shared" si="111"/>
        <v/>
      </c>
      <c r="R183" s="814" t="str">
        <f t="shared" si="112"/>
        <v/>
      </c>
      <c r="S183" s="844" t="str">
        <f t="shared" si="123"/>
        <v/>
      </c>
      <c r="T183" s="520"/>
      <c r="U183" s="149"/>
      <c r="V183" s="808"/>
      <c r="W183" s="808"/>
      <c r="X183" s="782" t="str">
        <f t="shared" si="113"/>
        <v/>
      </c>
      <c r="Y183" s="783">
        <f t="shared" si="124"/>
        <v>0.6</v>
      </c>
      <c r="Z183" s="784" t="e">
        <f t="shared" si="114"/>
        <v>#VALUE!</v>
      </c>
      <c r="AA183" s="784" t="e">
        <f t="shared" si="115"/>
        <v>#VALUE!</v>
      </c>
      <c r="AB183" s="785" t="e">
        <f t="shared" si="125"/>
        <v>#VALUE!</v>
      </c>
      <c r="AC183" s="765" t="e">
        <f t="shared" si="116"/>
        <v>#VALUE!</v>
      </c>
      <c r="AD183" s="726">
        <f t="shared" si="117"/>
        <v>0</v>
      </c>
      <c r="AE183" s="786">
        <f>IF(H183&gt;8,tab!D$168,tab!D$171)</f>
        <v>0.5</v>
      </c>
      <c r="AF183" s="566">
        <f t="shared" si="118"/>
        <v>0</v>
      </c>
      <c r="AG183" s="787">
        <f t="shared" si="119"/>
        <v>0</v>
      </c>
      <c r="AN183" s="566"/>
      <c r="AO183" s="566"/>
    </row>
    <row r="184" spans="3:41" ht="13.15" customHeight="1" x14ac:dyDescent="0.2">
      <c r="C184" s="31"/>
      <c r="D184" s="117" t="str">
        <f>IF(dir!D157=0,"",dir!D157)</f>
        <v/>
      </c>
      <c r="E184" s="117" t="str">
        <f>IF(dir!E157=0,"",dir!E157)</f>
        <v/>
      </c>
      <c r="F184" s="33" t="str">
        <f t="shared" si="120"/>
        <v/>
      </c>
      <c r="G184" s="118" t="str">
        <f>IF(dir!G157=0,"",dir!G157)</f>
        <v/>
      </c>
      <c r="H184" s="119" t="str">
        <f t="shared" si="121"/>
        <v/>
      </c>
      <c r="I184" s="119" t="str">
        <f>IF(E184="","",IF(dir!I157+1&gt;VLOOKUP(H184,Schaal2016,22,FALSE),dir!I157,dir!I157+1))</f>
        <v/>
      </c>
      <c r="J184" s="120" t="str">
        <f>IF(dir!J157=0,0,dir!J157)</f>
        <v/>
      </c>
      <c r="K184" s="121"/>
      <c r="L184" s="1259">
        <f>IF(dir!L157=0,0,dir!L157)</f>
        <v>0</v>
      </c>
      <c r="M184" s="1259">
        <f>IF(dir!M157=0,0,dir!M157)</f>
        <v>0</v>
      </c>
      <c r="N184" s="843" t="str">
        <f t="shared" si="110"/>
        <v/>
      </c>
      <c r="O184" s="843"/>
      <c r="P184" s="843" t="str">
        <f t="shared" si="122"/>
        <v/>
      </c>
      <c r="Q184" s="592" t="str">
        <f t="shared" si="111"/>
        <v/>
      </c>
      <c r="R184" s="814" t="str">
        <f t="shared" si="112"/>
        <v/>
      </c>
      <c r="S184" s="844" t="str">
        <f t="shared" si="123"/>
        <v/>
      </c>
      <c r="T184" s="520"/>
      <c r="U184" s="149"/>
      <c r="V184" s="808"/>
      <c r="W184" s="808"/>
      <c r="X184" s="782" t="str">
        <f t="shared" si="113"/>
        <v/>
      </c>
      <c r="Y184" s="783">
        <f t="shared" si="124"/>
        <v>0.6</v>
      </c>
      <c r="Z184" s="784" t="e">
        <f t="shared" si="114"/>
        <v>#VALUE!</v>
      </c>
      <c r="AA184" s="784" t="e">
        <f t="shared" si="115"/>
        <v>#VALUE!</v>
      </c>
      <c r="AB184" s="785" t="e">
        <f t="shared" si="125"/>
        <v>#VALUE!</v>
      </c>
      <c r="AC184" s="765" t="e">
        <f t="shared" si="116"/>
        <v>#VALUE!</v>
      </c>
      <c r="AD184" s="726">
        <f t="shared" si="117"/>
        <v>0</v>
      </c>
      <c r="AE184" s="786">
        <f>IF(H184&gt;8,tab!D$168,tab!D$171)</f>
        <v>0.5</v>
      </c>
      <c r="AF184" s="566">
        <f t="shared" si="118"/>
        <v>0</v>
      </c>
      <c r="AG184" s="787">
        <f t="shared" si="119"/>
        <v>0</v>
      </c>
      <c r="AN184" s="566"/>
      <c r="AO184" s="566"/>
    </row>
    <row r="185" spans="3:41" ht="13.15" customHeight="1" x14ac:dyDescent="0.2">
      <c r="C185" s="31"/>
      <c r="D185" s="117" t="str">
        <f>IF(dir!D158=0,"",dir!D158)</f>
        <v/>
      </c>
      <c r="E185" s="117" t="str">
        <f>IF(dir!E158=0,"",dir!E158)</f>
        <v/>
      </c>
      <c r="F185" s="33" t="str">
        <f t="shared" si="120"/>
        <v/>
      </c>
      <c r="G185" s="118" t="str">
        <f>IF(dir!G158=0,"",dir!G158)</f>
        <v/>
      </c>
      <c r="H185" s="119" t="str">
        <f t="shared" si="121"/>
        <v/>
      </c>
      <c r="I185" s="119" t="str">
        <f>IF(E185="","",IF(dir!I158+1&gt;VLOOKUP(H185,Schaal2016,22,FALSE),dir!I158,dir!I158+1))</f>
        <v/>
      </c>
      <c r="J185" s="120" t="str">
        <f>IF(dir!J158=0,0,dir!J158)</f>
        <v/>
      </c>
      <c r="K185" s="121"/>
      <c r="L185" s="1259">
        <f>IF(dir!L158=0,0,dir!L158)</f>
        <v>0</v>
      </c>
      <c r="M185" s="1259">
        <f>IF(dir!M158=0,0,dir!M158)</f>
        <v>0</v>
      </c>
      <c r="N185" s="843" t="str">
        <f t="shared" si="110"/>
        <v/>
      </c>
      <c r="O185" s="843"/>
      <c r="P185" s="843" t="str">
        <f t="shared" si="122"/>
        <v/>
      </c>
      <c r="Q185" s="592" t="str">
        <f t="shared" si="111"/>
        <v/>
      </c>
      <c r="R185" s="814" t="str">
        <f t="shared" si="112"/>
        <v/>
      </c>
      <c r="S185" s="844" t="str">
        <f t="shared" si="123"/>
        <v/>
      </c>
      <c r="T185" s="520"/>
      <c r="U185" s="149"/>
      <c r="V185" s="808"/>
      <c r="W185" s="808"/>
      <c r="X185" s="782" t="str">
        <f t="shared" si="113"/>
        <v/>
      </c>
      <c r="Y185" s="783">
        <f t="shared" si="124"/>
        <v>0.6</v>
      </c>
      <c r="Z185" s="784" t="e">
        <f t="shared" si="114"/>
        <v>#VALUE!</v>
      </c>
      <c r="AA185" s="784" t="e">
        <f t="shared" si="115"/>
        <v>#VALUE!</v>
      </c>
      <c r="AB185" s="785" t="e">
        <f t="shared" si="125"/>
        <v>#VALUE!</v>
      </c>
      <c r="AC185" s="765" t="e">
        <f t="shared" si="116"/>
        <v>#VALUE!</v>
      </c>
      <c r="AD185" s="726">
        <f t="shared" si="117"/>
        <v>0</v>
      </c>
      <c r="AE185" s="786">
        <f>IF(H185&gt;8,tab!D$168,tab!D$171)</f>
        <v>0.5</v>
      </c>
      <c r="AF185" s="566">
        <f t="shared" si="118"/>
        <v>0</v>
      </c>
      <c r="AG185" s="787">
        <f t="shared" si="119"/>
        <v>0</v>
      </c>
      <c r="AN185" s="566"/>
      <c r="AO185" s="566"/>
    </row>
    <row r="186" spans="3:41" ht="13.15" customHeight="1" x14ac:dyDescent="0.2">
      <c r="C186" s="31"/>
      <c r="D186" s="117" t="str">
        <f>IF(dir!D159=0,"",dir!D159)</f>
        <v/>
      </c>
      <c r="E186" s="117" t="str">
        <f>IF(dir!E159=0,"",dir!E159)</f>
        <v/>
      </c>
      <c r="F186" s="33" t="str">
        <f t="shared" si="120"/>
        <v/>
      </c>
      <c r="G186" s="118" t="str">
        <f>IF(dir!G159=0,"",dir!G159)</f>
        <v/>
      </c>
      <c r="H186" s="119" t="str">
        <f t="shared" si="121"/>
        <v/>
      </c>
      <c r="I186" s="119" t="str">
        <f>IF(E186="","",IF(dir!I159+1&gt;VLOOKUP(H186,Schaal2016,22,FALSE),dir!I159,dir!I159+1))</f>
        <v/>
      </c>
      <c r="J186" s="120" t="str">
        <f>IF(dir!J159=0,0,dir!J159)</f>
        <v/>
      </c>
      <c r="K186" s="121"/>
      <c r="L186" s="1259">
        <f>IF(dir!L159=0,0,dir!L159)</f>
        <v>0</v>
      </c>
      <c r="M186" s="1259">
        <f>IF(dir!M159=0,0,dir!M159)</f>
        <v>0</v>
      </c>
      <c r="N186" s="843" t="str">
        <f t="shared" si="110"/>
        <v/>
      </c>
      <c r="O186" s="843"/>
      <c r="P186" s="843" t="str">
        <f t="shared" si="122"/>
        <v/>
      </c>
      <c r="Q186" s="592" t="str">
        <f t="shared" si="111"/>
        <v/>
      </c>
      <c r="R186" s="814" t="str">
        <f t="shared" si="112"/>
        <v/>
      </c>
      <c r="S186" s="844" t="str">
        <f t="shared" si="123"/>
        <v/>
      </c>
      <c r="T186" s="520"/>
      <c r="U186" s="149"/>
      <c r="V186" s="808"/>
      <c r="W186" s="808"/>
      <c r="X186" s="782" t="str">
        <f t="shared" si="113"/>
        <v/>
      </c>
      <c r="Y186" s="783">
        <f t="shared" si="124"/>
        <v>0.6</v>
      </c>
      <c r="Z186" s="784" t="e">
        <f t="shared" si="114"/>
        <v>#VALUE!</v>
      </c>
      <c r="AA186" s="784" t="e">
        <f t="shared" si="115"/>
        <v>#VALUE!</v>
      </c>
      <c r="AB186" s="785" t="e">
        <f t="shared" si="125"/>
        <v>#VALUE!</v>
      </c>
      <c r="AC186" s="765" t="e">
        <f t="shared" si="116"/>
        <v>#VALUE!</v>
      </c>
      <c r="AD186" s="726">
        <f t="shared" si="117"/>
        <v>0</v>
      </c>
      <c r="AE186" s="786">
        <f>IF(H186&gt;8,tab!D$168,tab!D$171)</f>
        <v>0.5</v>
      </c>
      <c r="AF186" s="566">
        <f t="shared" si="118"/>
        <v>0</v>
      </c>
      <c r="AG186" s="787">
        <f t="shared" si="119"/>
        <v>0</v>
      </c>
      <c r="AN186" s="566"/>
      <c r="AO186" s="566"/>
    </row>
    <row r="187" spans="3:41" ht="13.15" customHeight="1" x14ac:dyDescent="0.2">
      <c r="C187" s="31"/>
      <c r="D187" s="117" t="str">
        <f>IF(dir!D160=0,"",dir!D160)</f>
        <v/>
      </c>
      <c r="E187" s="117" t="str">
        <f>IF(dir!E160=0,"",dir!E160)</f>
        <v/>
      </c>
      <c r="F187" s="33" t="str">
        <f t="shared" si="120"/>
        <v/>
      </c>
      <c r="G187" s="118" t="str">
        <f>IF(dir!G160=0,"",dir!G160)</f>
        <v/>
      </c>
      <c r="H187" s="119" t="str">
        <f t="shared" si="121"/>
        <v/>
      </c>
      <c r="I187" s="119" t="str">
        <f>IF(E187="","",IF(dir!I160+1&gt;VLOOKUP(H187,Schaal2016,22,FALSE),dir!I160,dir!I160+1))</f>
        <v/>
      </c>
      <c r="J187" s="120" t="str">
        <f>IF(dir!J160=0,0,dir!J160)</f>
        <v/>
      </c>
      <c r="K187" s="121"/>
      <c r="L187" s="1259">
        <f>IF(dir!L160=0,0,dir!L160)</f>
        <v>0</v>
      </c>
      <c r="M187" s="1259">
        <f>IF(dir!M160=0,0,dir!M160)</f>
        <v>0</v>
      </c>
      <c r="N187" s="843" t="str">
        <f t="shared" si="110"/>
        <v/>
      </c>
      <c r="O187" s="843"/>
      <c r="P187" s="843" t="str">
        <f t="shared" si="122"/>
        <v/>
      </c>
      <c r="Q187" s="592" t="str">
        <f t="shared" si="111"/>
        <v/>
      </c>
      <c r="R187" s="814" t="str">
        <f t="shared" si="112"/>
        <v/>
      </c>
      <c r="S187" s="844" t="str">
        <f t="shared" si="123"/>
        <v/>
      </c>
      <c r="T187" s="520"/>
      <c r="U187" s="149"/>
      <c r="V187" s="808"/>
      <c r="W187" s="808"/>
      <c r="X187" s="782" t="str">
        <f t="shared" si="113"/>
        <v/>
      </c>
      <c r="Y187" s="783">
        <f t="shared" si="124"/>
        <v>0.6</v>
      </c>
      <c r="Z187" s="784" t="e">
        <f t="shared" si="114"/>
        <v>#VALUE!</v>
      </c>
      <c r="AA187" s="784" t="e">
        <f t="shared" si="115"/>
        <v>#VALUE!</v>
      </c>
      <c r="AB187" s="785" t="e">
        <f t="shared" si="125"/>
        <v>#VALUE!</v>
      </c>
      <c r="AC187" s="765" t="e">
        <f t="shared" si="116"/>
        <v>#VALUE!</v>
      </c>
      <c r="AD187" s="726">
        <f t="shared" si="117"/>
        <v>0</v>
      </c>
      <c r="AE187" s="786">
        <f>IF(H187&gt;8,tab!D$168,tab!D$171)</f>
        <v>0.5</v>
      </c>
      <c r="AF187" s="566">
        <f t="shared" si="118"/>
        <v>0</v>
      </c>
      <c r="AG187" s="787">
        <f t="shared" si="119"/>
        <v>0</v>
      </c>
      <c r="AN187" s="566"/>
      <c r="AO187" s="566"/>
    </row>
    <row r="188" spans="3:41" ht="13.15" customHeight="1" x14ac:dyDescent="0.2">
      <c r="C188" s="31"/>
      <c r="D188" s="117" t="str">
        <f>IF(dir!D161=0,"",dir!D161)</f>
        <v/>
      </c>
      <c r="E188" s="117" t="str">
        <f>IF(dir!E161=0,"",dir!E161)</f>
        <v/>
      </c>
      <c r="F188" s="33" t="str">
        <f t="shared" si="120"/>
        <v/>
      </c>
      <c r="G188" s="118" t="str">
        <f>IF(dir!G161=0,"",dir!G161)</f>
        <v/>
      </c>
      <c r="H188" s="119" t="str">
        <f t="shared" si="121"/>
        <v/>
      </c>
      <c r="I188" s="119" t="str">
        <f>IF(E188="","",IF(dir!I161+1&gt;VLOOKUP(H188,Schaal2016,22,FALSE),dir!I161,dir!I161+1))</f>
        <v/>
      </c>
      <c r="J188" s="120" t="str">
        <f>IF(dir!J161=0,0,dir!J161)</f>
        <v/>
      </c>
      <c r="K188" s="121"/>
      <c r="L188" s="1259">
        <f>IF(dir!L161=0,0,dir!L161)</f>
        <v>0</v>
      </c>
      <c r="M188" s="1259">
        <f>IF(dir!M161=0,0,dir!M161)</f>
        <v>0</v>
      </c>
      <c r="N188" s="843" t="str">
        <f t="shared" si="110"/>
        <v/>
      </c>
      <c r="O188" s="843"/>
      <c r="P188" s="843" t="str">
        <f t="shared" si="122"/>
        <v/>
      </c>
      <c r="Q188" s="592" t="str">
        <f t="shared" si="111"/>
        <v/>
      </c>
      <c r="R188" s="814" t="str">
        <f t="shared" si="112"/>
        <v/>
      </c>
      <c r="S188" s="844" t="str">
        <f t="shared" si="123"/>
        <v/>
      </c>
      <c r="T188" s="520"/>
      <c r="U188" s="149"/>
      <c r="V188" s="808"/>
      <c r="W188" s="808"/>
      <c r="X188" s="782" t="str">
        <f t="shared" si="113"/>
        <v/>
      </c>
      <c r="Y188" s="783">
        <f t="shared" si="124"/>
        <v>0.6</v>
      </c>
      <c r="Z188" s="784" t="e">
        <f t="shared" si="114"/>
        <v>#VALUE!</v>
      </c>
      <c r="AA188" s="784" t="e">
        <f t="shared" si="115"/>
        <v>#VALUE!</v>
      </c>
      <c r="AB188" s="785" t="e">
        <f t="shared" si="125"/>
        <v>#VALUE!</v>
      </c>
      <c r="AC188" s="765" t="e">
        <f t="shared" si="116"/>
        <v>#VALUE!</v>
      </c>
      <c r="AD188" s="726">
        <f t="shared" si="117"/>
        <v>0</v>
      </c>
      <c r="AE188" s="786">
        <f>IF(H188&gt;8,tab!D$168,tab!D$171)</f>
        <v>0.5</v>
      </c>
      <c r="AF188" s="566">
        <f t="shared" si="118"/>
        <v>0</v>
      </c>
      <c r="AG188" s="787">
        <f t="shared" si="119"/>
        <v>0</v>
      </c>
      <c r="AN188" s="566"/>
      <c r="AO188" s="566"/>
    </row>
    <row r="189" spans="3:41" ht="13.15" customHeight="1" x14ac:dyDescent="0.2">
      <c r="C189" s="31"/>
      <c r="D189" s="117" t="str">
        <f>IF(dir!D162=0,"",dir!D162)</f>
        <v/>
      </c>
      <c r="E189" s="117" t="str">
        <f>IF(dir!E162=0,"",dir!E162)</f>
        <v/>
      </c>
      <c r="F189" s="33" t="str">
        <f t="shared" si="120"/>
        <v/>
      </c>
      <c r="G189" s="118" t="str">
        <f>IF(dir!G162=0,"",dir!G162)</f>
        <v/>
      </c>
      <c r="H189" s="119" t="str">
        <f t="shared" si="121"/>
        <v/>
      </c>
      <c r="I189" s="119" t="str">
        <f>IF(E189="","",IF(dir!I162+1&gt;VLOOKUP(H189,Schaal2016,22,FALSE),dir!I162,dir!I162+1))</f>
        <v/>
      </c>
      <c r="J189" s="120" t="str">
        <f>IF(dir!J162=0,0,dir!J162)</f>
        <v/>
      </c>
      <c r="K189" s="121"/>
      <c r="L189" s="1259">
        <f>IF(dir!L162=0,0,dir!L162)</f>
        <v>0</v>
      </c>
      <c r="M189" s="1259">
        <f>IF(dir!M162=0,0,dir!M162)</f>
        <v>0</v>
      </c>
      <c r="N189" s="843" t="str">
        <f t="shared" si="110"/>
        <v/>
      </c>
      <c r="O189" s="843"/>
      <c r="P189" s="843" t="str">
        <f t="shared" si="122"/>
        <v/>
      </c>
      <c r="Q189" s="592" t="str">
        <f t="shared" si="111"/>
        <v/>
      </c>
      <c r="R189" s="814" t="str">
        <f t="shared" si="112"/>
        <v/>
      </c>
      <c r="S189" s="844" t="str">
        <f t="shared" si="123"/>
        <v/>
      </c>
      <c r="T189" s="520"/>
      <c r="U189" s="149"/>
      <c r="V189" s="808"/>
      <c r="W189" s="808"/>
      <c r="X189" s="782" t="str">
        <f t="shared" si="113"/>
        <v/>
      </c>
      <c r="Y189" s="783">
        <f t="shared" si="124"/>
        <v>0.6</v>
      </c>
      <c r="Z189" s="784" t="e">
        <f t="shared" si="114"/>
        <v>#VALUE!</v>
      </c>
      <c r="AA189" s="784" t="e">
        <f t="shared" si="115"/>
        <v>#VALUE!</v>
      </c>
      <c r="AB189" s="785" t="e">
        <f t="shared" si="125"/>
        <v>#VALUE!</v>
      </c>
      <c r="AC189" s="765" t="e">
        <f t="shared" si="116"/>
        <v>#VALUE!</v>
      </c>
      <c r="AD189" s="726">
        <f t="shared" si="117"/>
        <v>0</v>
      </c>
      <c r="AE189" s="786">
        <f>IF(H189&gt;8,tab!D$168,tab!D$171)</f>
        <v>0.5</v>
      </c>
      <c r="AF189" s="566">
        <f t="shared" si="118"/>
        <v>0</v>
      </c>
      <c r="AG189" s="787">
        <f t="shared" si="119"/>
        <v>0</v>
      </c>
      <c r="AN189" s="566"/>
      <c r="AO189" s="566"/>
    </row>
    <row r="190" spans="3:41" ht="13.15" customHeight="1" x14ac:dyDescent="0.2">
      <c r="C190" s="31"/>
      <c r="D190" s="117" t="str">
        <f>IF(dir!D163=0,"",dir!D163)</f>
        <v/>
      </c>
      <c r="E190" s="117" t="str">
        <f>IF(dir!E163=0,"",dir!E163)</f>
        <v/>
      </c>
      <c r="F190" s="33" t="str">
        <f t="shared" si="120"/>
        <v/>
      </c>
      <c r="G190" s="118" t="str">
        <f>IF(dir!G163=0,"",dir!G163)</f>
        <v/>
      </c>
      <c r="H190" s="119" t="str">
        <f t="shared" si="121"/>
        <v/>
      </c>
      <c r="I190" s="119" t="str">
        <f>IF(E190="","",IF(dir!I163+1&gt;VLOOKUP(H190,Schaal2016,22,FALSE),dir!I163,dir!I163+1))</f>
        <v/>
      </c>
      <c r="J190" s="120" t="str">
        <f>IF(dir!J163=0,0,dir!J163)</f>
        <v/>
      </c>
      <c r="K190" s="121"/>
      <c r="L190" s="1259">
        <f>IF(dir!L163=0,0,dir!L163)</f>
        <v>0</v>
      </c>
      <c r="M190" s="1259">
        <f>IF(dir!M163=0,0,dir!M163)</f>
        <v>0</v>
      </c>
      <c r="N190" s="843" t="str">
        <f t="shared" si="110"/>
        <v/>
      </c>
      <c r="O190" s="843"/>
      <c r="P190" s="843" t="str">
        <f t="shared" si="122"/>
        <v/>
      </c>
      <c r="Q190" s="592" t="str">
        <f t="shared" si="111"/>
        <v/>
      </c>
      <c r="R190" s="814" t="str">
        <f t="shared" si="112"/>
        <v/>
      </c>
      <c r="S190" s="844" t="str">
        <f t="shared" si="123"/>
        <v/>
      </c>
      <c r="T190" s="520"/>
      <c r="U190" s="149"/>
      <c r="V190" s="808"/>
      <c r="W190" s="808"/>
      <c r="X190" s="782" t="str">
        <f t="shared" si="113"/>
        <v/>
      </c>
      <c r="Y190" s="783">
        <f t="shared" si="124"/>
        <v>0.6</v>
      </c>
      <c r="Z190" s="784" t="e">
        <f t="shared" si="114"/>
        <v>#VALUE!</v>
      </c>
      <c r="AA190" s="784" t="e">
        <f t="shared" si="115"/>
        <v>#VALUE!</v>
      </c>
      <c r="AB190" s="785" t="e">
        <f t="shared" si="125"/>
        <v>#VALUE!</v>
      </c>
      <c r="AC190" s="765" t="e">
        <f t="shared" si="116"/>
        <v>#VALUE!</v>
      </c>
      <c r="AD190" s="726">
        <f t="shared" si="117"/>
        <v>0</v>
      </c>
      <c r="AE190" s="786">
        <f>IF(H190&gt;8,tab!D$168,tab!D$171)</f>
        <v>0.5</v>
      </c>
      <c r="AF190" s="566">
        <f t="shared" si="118"/>
        <v>0</v>
      </c>
      <c r="AG190" s="787">
        <f t="shared" si="119"/>
        <v>0</v>
      </c>
      <c r="AN190" s="566"/>
      <c r="AO190" s="566"/>
    </row>
    <row r="191" spans="3:41" ht="13.15" customHeight="1" x14ac:dyDescent="0.2">
      <c r="C191" s="31"/>
      <c r="D191" s="117" t="str">
        <f>IF(dir!D164=0,"",dir!D164)</f>
        <v/>
      </c>
      <c r="E191" s="117" t="str">
        <f>IF(dir!E164=0,"",dir!E164)</f>
        <v/>
      </c>
      <c r="F191" s="33" t="str">
        <f t="shared" si="120"/>
        <v/>
      </c>
      <c r="G191" s="118" t="str">
        <f>IF(dir!G164=0,"",dir!G164)</f>
        <v/>
      </c>
      <c r="H191" s="119" t="str">
        <f t="shared" si="121"/>
        <v/>
      </c>
      <c r="I191" s="119" t="str">
        <f>IF(E191="","",IF(dir!I164+1&gt;VLOOKUP(H191,Schaal2016,22,FALSE),dir!I164,dir!I164+1))</f>
        <v/>
      </c>
      <c r="J191" s="120" t="str">
        <f>IF(dir!J164=0,0,dir!J164)</f>
        <v/>
      </c>
      <c r="K191" s="121"/>
      <c r="L191" s="1259">
        <f>IF(dir!L164=0,0,dir!L164)</f>
        <v>0</v>
      </c>
      <c r="M191" s="1259">
        <f>IF(dir!M164=0,0,dir!M164)</f>
        <v>0</v>
      </c>
      <c r="N191" s="843" t="str">
        <f t="shared" si="110"/>
        <v/>
      </c>
      <c r="O191" s="843"/>
      <c r="P191" s="843" t="str">
        <f t="shared" si="122"/>
        <v/>
      </c>
      <c r="Q191" s="592" t="str">
        <f t="shared" si="111"/>
        <v/>
      </c>
      <c r="R191" s="814" t="str">
        <f t="shared" si="112"/>
        <v/>
      </c>
      <c r="S191" s="844" t="str">
        <f t="shared" si="123"/>
        <v/>
      </c>
      <c r="T191" s="520"/>
      <c r="U191" s="149"/>
      <c r="V191" s="808"/>
      <c r="W191" s="808"/>
      <c r="X191" s="782" t="str">
        <f t="shared" si="113"/>
        <v/>
      </c>
      <c r="Y191" s="783">
        <f t="shared" si="124"/>
        <v>0.6</v>
      </c>
      <c r="Z191" s="784" t="e">
        <f t="shared" si="114"/>
        <v>#VALUE!</v>
      </c>
      <c r="AA191" s="784" t="e">
        <f t="shared" si="115"/>
        <v>#VALUE!</v>
      </c>
      <c r="AB191" s="785" t="e">
        <f t="shared" si="125"/>
        <v>#VALUE!</v>
      </c>
      <c r="AC191" s="765" t="e">
        <f t="shared" si="116"/>
        <v>#VALUE!</v>
      </c>
      <c r="AD191" s="726">
        <f t="shared" si="117"/>
        <v>0</v>
      </c>
      <c r="AE191" s="786">
        <f>IF(H191&gt;8,tab!D$168,tab!D$171)</f>
        <v>0.5</v>
      </c>
      <c r="AF191" s="566">
        <f t="shared" si="118"/>
        <v>0</v>
      </c>
      <c r="AG191" s="787">
        <f t="shared" si="119"/>
        <v>0</v>
      </c>
      <c r="AN191" s="566"/>
      <c r="AO191" s="566"/>
    </row>
    <row r="192" spans="3:41" ht="13.15" customHeight="1" x14ac:dyDescent="0.2">
      <c r="C192" s="31"/>
      <c r="D192" s="117" t="str">
        <f>IF(dir!D165=0,"",dir!D165)</f>
        <v/>
      </c>
      <c r="E192" s="117" t="str">
        <f>IF(dir!E165=0,"",dir!E165)</f>
        <v/>
      </c>
      <c r="F192" s="33" t="str">
        <f t="shared" si="120"/>
        <v/>
      </c>
      <c r="G192" s="118" t="str">
        <f>IF(dir!G165=0,"",dir!G165)</f>
        <v/>
      </c>
      <c r="H192" s="119" t="str">
        <f t="shared" si="121"/>
        <v/>
      </c>
      <c r="I192" s="119" t="str">
        <f>IF(E192="","",IF(dir!I165+1&gt;VLOOKUP(H192,Schaal2016,22,FALSE),dir!I165,dir!I165+1))</f>
        <v/>
      </c>
      <c r="J192" s="120" t="str">
        <f>IF(dir!J165=0,0,dir!J165)</f>
        <v/>
      </c>
      <c r="K192" s="121"/>
      <c r="L192" s="1259">
        <f>IF(dir!L165=0,0,dir!L165)</f>
        <v>0</v>
      </c>
      <c r="M192" s="1259">
        <f>IF(dir!M165=0,0,dir!M165)</f>
        <v>0</v>
      </c>
      <c r="N192" s="843" t="str">
        <f t="shared" si="110"/>
        <v/>
      </c>
      <c r="O192" s="843"/>
      <c r="P192" s="843" t="str">
        <f t="shared" si="122"/>
        <v/>
      </c>
      <c r="Q192" s="592" t="str">
        <f t="shared" si="111"/>
        <v/>
      </c>
      <c r="R192" s="814" t="str">
        <f t="shared" si="112"/>
        <v/>
      </c>
      <c r="S192" s="844" t="str">
        <f t="shared" si="123"/>
        <v/>
      </c>
      <c r="T192" s="520"/>
      <c r="U192" s="149"/>
      <c r="V192" s="808"/>
      <c r="W192" s="808"/>
      <c r="X192" s="782" t="str">
        <f t="shared" si="113"/>
        <v/>
      </c>
      <c r="Y192" s="783">
        <f t="shared" si="124"/>
        <v>0.6</v>
      </c>
      <c r="Z192" s="784" t="e">
        <f t="shared" si="114"/>
        <v>#VALUE!</v>
      </c>
      <c r="AA192" s="784" t="e">
        <f t="shared" si="115"/>
        <v>#VALUE!</v>
      </c>
      <c r="AB192" s="785" t="e">
        <f t="shared" si="125"/>
        <v>#VALUE!</v>
      </c>
      <c r="AC192" s="765" t="e">
        <f t="shared" si="116"/>
        <v>#VALUE!</v>
      </c>
      <c r="AD192" s="726">
        <f t="shared" si="117"/>
        <v>0</v>
      </c>
      <c r="AE192" s="786">
        <f>IF(H192&gt;8,tab!D$168,tab!D$171)</f>
        <v>0.5</v>
      </c>
      <c r="AF192" s="566">
        <f t="shared" si="118"/>
        <v>0</v>
      </c>
      <c r="AG192" s="787">
        <f t="shared" si="119"/>
        <v>0</v>
      </c>
      <c r="AN192" s="566"/>
      <c r="AO192" s="566"/>
    </row>
    <row r="193" spans="3:41" ht="13.15" customHeight="1" x14ac:dyDescent="0.2">
      <c r="C193" s="31"/>
      <c r="D193" s="28"/>
      <c r="E193" s="28"/>
      <c r="F193" s="125"/>
      <c r="G193" s="126"/>
      <c r="H193" s="32"/>
      <c r="I193" s="32"/>
      <c r="J193" s="815">
        <f>SUM(J178:J192)</f>
        <v>1</v>
      </c>
      <c r="K193" s="125"/>
      <c r="L193" s="845">
        <f t="shared" ref="L193:P193" si="126">SUM(L178:L192)</f>
        <v>0</v>
      </c>
      <c r="M193" s="845">
        <f t="shared" si="126"/>
        <v>0</v>
      </c>
      <c r="N193" s="845">
        <f t="shared" si="126"/>
        <v>40</v>
      </c>
      <c r="O193" s="845">
        <f t="shared" si="126"/>
        <v>0</v>
      </c>
      <c r="P193" s="845">
        <f t="shared" si="126"/>
        <v>40</v>
      </c>
      <c r="Q193" s="593">
        <f t="shared" ref="Q193:S193" si="127">SUM(Q178:Q192)</f>
        <v>89769.304882459328</v>
      </c>
      <c r="R193" s="846">
        <f t="shared" si="127"/>
        <v>2217.8951175406874</v>
      </c>
      <c r="S193" s="847">
        <f t="shared" si="127"/>
        <v>91987.200000000012</v>
      </c>
      <c r="T193" s="631"/>
      <c r="U193" s="172"/>
      <c r="V193" s="809"/>
      <c r="W193" s="809"/>
      <c r="X193" s="788">
        <f t="shared" ref="X193" si="128">SUM(X178:X192)</f>
        <v>4791</v>
      </c>
      <c r="Y193" s="789"/>
      <c r="Z193" s="790"/>
      <c r="AA193" s="790"/>
      <c r="AB193" s="687"/>
      <c r="AC193" s="765"/>
      <c r="AD193" s="756"/>
      <c r="AE193" s="566"/>
      <c r="AF193" s="566"/>
      <c r="AG193" s="787">
        <f>SUM(AG178:AG192)</f>
        <v>0</v>
      </c>
      <c r="AN193" s="566"/>
      <c r="AO193" s="566"/>
    </row>
    <row r="194" spans="3:41" ht="13.15" customHeight="1" x14ac:dyDescent="0.2">
      <c r="U194" s="78"/>
    </row>
    <row r="195" spans="3:41" ht="13.15" customHeight="1" x14ac:dyDescent="0.2">
      <c r="U195" s="78"/>
    </row>
    <row r="196" spans="3:41" ht="13.15" customHeight="1" x14ac:dyDescent="0.2">
      <c r="U196" s="78"/>
    </row>
    <row r="197" spans="3:41" ht="13.15" customHeight="1" x14ac:dyDescent="0.2">
      <c r="U197" s="78"/>
    </row>
    <row r="198" spans="3:41" ht="13.15" customHeight="1" x14ac:dyDescent="0.2">
      <c r="U198" s="78"/>
    </row>
    <row r="199" spans="3:41" ht="13.15" customHeight="1" x14ac:dyDescent="0.2">
      <c r="U199" s="78"/>
    </row>
    <row r="200" spans="3:41" ht="13.15" customHeight="1" x14ac:dyDescent="0.2">
      <c r="U200" s="78"/>
    </row>
    <row r="201" spans="3:41" ht="13.15" customHeight="1" x14ac:dyDescent="0.2">
      <c r="U201" s="78"/>
    </row>
    <row r="202" spans="3:41" ht="13.15" customHeight="1" x14ac:dyDescent="0.2">
      <c r="U202" s="78"/>
    </row>
    <row r="203" spans="3:41" ht="13.15" customHeight="1" x14ac:dyDescent="0.2">
      <c r="U203" s="78"/>
    </row>
    <row r="204" spans="3:41" ht="13.15" customHeight="1" x14ac:dyDescent="0.2">
      <c r="U204" s="78"/>
    </row>
    <row r="205" spans="3:41" ht="13.15" customHeight="1" x14ac:dyDescent="0.2">
      <c r="U205" s="78"/>
    </row>
    <row r="206" spans="3:41" ht="13.15" customHeight="1" x14ac:dyDescent="0.2">
      <c r="U206" s="78"/>
    </row>
    <row r="207" spans="3:41" ht="13.15" customHeight="1" x14ac:dyDescent="0.2">
      <c r="U207" s="78"/>
    </row>
    <row r="208" spans="3:41" ht="13.15" customHeight="1" x14ac:dyDescent="0.2">
      <c r="U208" s="78"/>
    </row>
    <row r="209" spans="21:21" ht="13.15" customHeight="1" x14ac:dyDescent="0.2">
      <c r="U209" s="78"/>
    </row>
    <row r="210" spans="21:21" ht="13.15" customHeight="1" x14ac:dyDescent="0.2">
      <c r="U210" s="78"/>
    </row>
    <row r="211" spans="21:21" ht="13.15" customHeight="1" x14ac:dyDescent="0.2">
      <c r="U211" s="78"/>
    </row>
    <row r="212" spans="21:21" ht="13.15" customHeight="1" x14ac:dyDescent="0.2">
      <c r="U212" s="78"/>
    </row>
    <row r="213" spans="21:21" ht="13.15" customHeight="1" x14ac:dyDescent="0.2">
      <c r="U213" s="78"/>
    </row>
    <row r="214" spans="21:21" ht="13.15" customHeight="1" x14ac:dyDescent="0.2">
      <c r="U214" s="78"/>
    </row>
    <row r="215" spans="21:21" ht="13.15" customHeight="1" x14ac:dyDescent="0.2">
      <c r="U215" s="78"/>
    </row>
    <row r="216" spans="21:21" ht="13.15" customHeight="1" x14ac:dyDescent="0.2">
      <c r="U216" s="78"/>
    </row>
    <row r="217" spans="21:21" ht="13.15" customHeight="1" x14ac:dyDescent="0.2">
      <c r="U217" s="78"/>
    </row>
    <row r="218" spans="21:21" ht="13.15" customHeight="1" x14ac:dyDescent="0.2">
      <c r="U218" s="78"/>
    </row>
    <row r="219" spans="21:21" ht="13.15" customHeight="1" x14ac:dyDescent="0.2">
      <c r="U219" s="78"/>
    </row>
    <row r="220" spans="21:21" ht="13.15" customHeight="1" x14ac:dyDescent="0.2">
      <c r="U220" s="78"/>
    </row>
    <row r="221" spans="21:21" ht="13.15" customHeight="1" x14ac:dyDescent="0.2">
      <c r="U221" s="78"/>
    </row>
    <row r="222" spans="21:21" ht="13.15" customHeight="1" x14ac:dyDescent="0.2">
      <c r="U222" s="78"/>
    </row>
    <row r="223" spans="21:21" ht="13.15" customHeight="1" x14ac:dyDescent="0.2">
      <c r="U223" s="78"/>
    </row>
    <row r="224" spans="21:21" ht="13.15" customHeight="1" x14ac:dyDescent="0.2">
      <c r="U224" s="78"/>
    </row>
    <row r="225" spans="21:21" ht="13.15" customHeight="1" x14ac:dyDescent="0.2">
      <c r="U225" s="78"/>
    </row>
    <row r="226" spans="21:21" ht="13.15" customHeight="1" x14ac:dyDescent="0.2">
      <c r="U226" s="78"/>
    </row>
    <row r="227" spans="21:21" ht="13.15" customHeight="1" x14ac:dyDescent="0.2">
      <c r="U227" s="78"/>
    </row>
    <row r="228" spans="21:21" ht="13.15" customHeight="1" x14ac:dyDescent="0.2">
      <c r="U228" s="78"/>
    </row>
    <row r="229" spans="21:21" ht="13.15" customHeight="1" x14ac:dyDescent="0.2">
      <c r="U229" s="78"/>
    </row>
    <row r="230" spans="21:21" ht="13.15" customHeight="1" x14ac:dyDescent="0.2">
      <c r="U230" s="78"/>
    </row>
    <row r="231" spans="21:21" ht="13.15" customHeight="1" x14ac:dyDescent="0.2">
      <c r="U231" s="78"/>
    </row>
    <row r="232" spans="21:21" ht="13.15" customHeight="1" x14ac:dyDescent="0.2">
      <c r="U232" s="78"/>
    </row>
    <row r="233" spans="21:21" ht="13.15" customHeight="1" x14ac:dyDescent="0.2">
      <c r="U233" s="78"/>
    </row>
    <row r="234" spans="21:21" ht="13.15" customHeight="1" x14ac:dyDescent="0.2">
      <c r="U234" s="78"/>
    </row>
    <row r="235" spans="21:21" ht="13.15" customHeight="1" x14ac:dyDescent="0.2">
      <c r="U235" s="78"/>
    </row>
    <row r="236" spans="21:21" ht="13.15" customHeight="1" x14ac:dyDescent="0.2">
      <c r="U236" s="78"/>
    </row>
    <row r="237" spans="21:21" ht="13.15" customHeight="1" x14ac:dyDescent="0.2">
      <c r="U237" s="78"/>
    </row>
    <row r="238" spans="21:21" ht="13.15" customHeight="1" x14ac:dyDescent="0.2">
      <c r="U238" s="78"/>
    </row>
    <row r="239" spans="21:21" ht="13.15" customHeight="1" x14ac:dyDescent="0.2">
      <c r="U239" s="78"/>
    </row>
    <row r="240" spans="21:21" ht="13.15" customHeight="1" x14ac:dyDescent="0.2">
      <c r="U240" s="78"/>
    </row>
    <row r="241" spans="21:21" ht="13.15" customHeight="1" x14ac:dyDescent="0.2">
      <c r="U241" s="78"/>
    </row>
    <row r="242" spans="21:21" ht="13.15" customHeight="1" x14ac:dyDescent="0.2">
      <c r="U242" s="78"/>
    </row>
    <row r="243" spans="21:21" ht="13.15" customHeight="1" x14ac:dyDescent="0.2">
      <c r="U243" s="78"/>
    </row>
    <row r="244" spans="21:21" ht="13.15" customHeight="1" x14ac:dyDescent="0.2">
      <c r="U244" s="78"/>
    </row>
    <row r="245" spans="21:21" ht="13.15" customHeight="1" x14ac:dyDescent="0.2">
      <c r="U245" s="78"/>
    </row>
    <row r="246" spans="21:21" ht="13.15" customHeight="1" x14ac:dyDescent="0.2">
      <c r="U246" s="78"/>
    </row>
    <row r="247" spans="21:21" ht="13.15" customHeight="1" x14ac:dyDescent="0.2">
      <c r="U247" s="78"/>
    </row>
    <row r="248" spans="21:21" ht="13.15" customHeight="1" x14ac:dyDescent="0.2">
      <c r="U248" s="78"/>
    </row>
    <row r="249" spans="21:21" ht="13.15" customHeight="1" x14ac:dyDescent="0.2">
      <c r="U249" s="78"/>
    </row>
    <row r="250" spans="21:21" ht="13.15" customHeight="1" x14ac:dyDescent="0.2">
      <c r="U250" s="78"/>
    </row>
    <row r="251" spans="21:21" ht="13.15" customHeight="1" x14ac:dyDescent="0.2">
      <c r="U251" s="78"/>
    </row>
    <row r="252" spans="21:21" ht="13.15" customHeight="1" x14ac:dyDescent="0.2">
      <c r="U252" s="78"/>
    </row>
    <row r="253" spans="21:21" ht="13.15" customHeight="1" x14ac:dyDescent="0.2">
      <c r="U253" s="78"/>
    </row>
    <row r="254" spans="21:21" ht="13.15" customHeight="1" x14ac:dyDescent="0.2">
      <c r="U254" s="78"/>
    </row>
    <row r="255" spans="21:21" ht="13.15" customHeight="1" x14ac:dyDescent="0.2">
      <c r="U255" s="78"/>
    </row>
    <row r="256" spans="21:21" ht="13.15" customHeight="1" x14ac:dyDescent="0.2">
      <c r="U256" s="78"/>
    </row>
    <row r="257" spans="4:41" ht="13.15" customHeight="1" x14ac:dyDescent="0.2">
      <c r="U257" s="78"/>
    </row>
    <row r="258" spans="4:41" ht="13.15" customHeight="1" x14ac:dyDescent="0.2">
      <c r="U258" s="78"/>
    </row>
    <row r="259" spans="4:41" ht="13.15" customHeight="1" x14ac:dyDescent="0.2">
      <c r="U259" s="78"/>
    </row>
    <row r="260" spans="4:41" ht="13.15" customHeight="1" x14ac:dyDescent="0.2">
      <c r="U260" s="78"/>
    </row>
    <row r="261" spans="4:41" ht="13.15" customHeight="1" x14ac:dyDescent="0.2">
      <c r="U261" s="78"/>
    </row>
    <row r="262" spans="4:41" ht="13.15" customHeight="1" x14ac:dyDescent="0.2">
      <c r="U262" s="78"/>
    </row>
    <row r="263" spans="4:41" ht="13.15" customHeight="1" x14ac:dyDescent="0.2">
      <c r="U263" s="78"/>
    </row>
    <row r="264" spans="4:41" ht="13.15" customHeight="1" x14ac:dyDescent="0.2">
      <c r="U264" s="78"/>
    </row>
    <row r="265" spans="4:41" ht="13.15" customHeight="1" x14ac:dyDescent="0.2">
      <c r="D265" s="34"/>
      <c r="E265" s="152" t="s">
        <v>110</v>
      </c>
      <c r="F265" s="34"/>
      <c r="G265" s="34"/>
      <c r="H265" s="34"/>
      <c r="I265" s="34"/>
      <c r="J265" s="34"/>
      <c r="L265" s="8"/>
      <c r="R265" s="8"/>
      <c r="S265" s="8"/>
      <c r="T265" s="34"/>
      <c r="U265" s="34"/>
      <c r="V265" s="566"/>
      <c r="W265" s="566"/>
      <c r="X265" s="566"/>
      <c r="AE265" s="566"/>
      <c r="AF265" s="566"/>
      <c r="AN265" s="566"/>
      <c r="AO265" s="566"/>
    </row>
    <row r="266" spans="4:41" ht="13.15" customHeight="1" x14ac:dyDescent="0.2">
      <c r="D266" s="34"/>
      <c r="E266" s="152" t="s">
        <v>111</v>
      </c>
      <c r="F266" s="34"/>
      <c r="G266" s="34"/>
      <c r="H266" s="34"/>
      <c r="I266" s="34"/>
      <c r="J266" s="34"/>
      <c r="L266" s="8"/>
      <c r="R266" s="8"/>
      <c r="S266" s="8"/>
      <c r="T266" s="34"/>
      <c r="U266" s="34"/>
      <c r="V266" s="566"/>
      <c r="W266" s="566"/>
      <c r="X266" s="566"/>
      <c r="AE266" s="566"/>
      <c r="AF266" s="566"/>
      <c r="AN266" s="566"/>
      <c r="AO266" s="566"/>
    </row>
    <row r="267" spans="4:41" ht="13.15" customHeight="1" x14ac:dyDescent="0.2">
      <c r="D267" s="34"/>
      <c r="E267" s="152" t="s">
        <v>112</v>
      </c>
      <c r="F267" s="34"/>
      <c r="G267" s="34"/>
      <c r="H267" s="34"/>
      <c r="I267" s="34"/>
      <c r="J267" s="34"/>
      <c r="L267" s="8"/>
      <c r="R267" s="8"/>
      <c r="S267" s="8"/>
      <c r="T267" s="34"/>
      <c r="U267" s="34"/>
      <c r="V267" s="566"/>
      <c r="W267" s="566"/>
      <c r="X267" s="566"/>
      <c r="AE267" s="566"/>
      <c r="AF267" s="566"/>
      <c r="AN267" s="566"/>
      <c r="AO267" s="566"/>
    </row>
    <row r="268" spans="4:41" ht="13.15" customHeight="1" x14ac:dyDescent="0.2">
      <c r="D268" s="34"/>
      <c r="E268" s="152" t="s">
        <v>113</v>
      </c>
      <c r="F268" s="34"/>
      <c r="G268" s="34"/>
      <c r="H268" s="34"/>
      <c r="I268" s="34"/>
      <c r="J268" s="34"/>
      <c r="L268" s="8"/>
      <c r="R268" s="8"/>
      <c r="S268" s="8"/>
      <c r="T268" s="34"/>
      <c r="U268" s="34"/>
      <c r="V268" s="566"/>
      <c r="W268" s="566"/>
      <c r="X268" s="566"/>
      <c r="AE268" s="566"/>
      <c r="AF268" s="566"/>
      <c r="AN268" s="566"/>
      <c r="AO268" s="566"/>
    </row>
    <row r="269" spans="4:41" ht="13.15" customHeight="1" x14ac:dyDescent="0.2">
      <c r="D269" s="34"/>
      <c r="E269" s="152" t="s">
        <v>114</v>
      </c>
      <c r="F269" s="34"/>
      <c r="G269" s="34"/>
      <c r="H269" s="34"/>
      <c r="I269" s="34"/>
      <c r="J269" s="34"/>
      <c r="L269" s="8"/>
      <c r="R269" s="8"/>
      <c r="S269" s="8"/>
      <c r="T269" s="34"/>
      <c r="U269" s="34"/>
      <c r="V269" s="566"/>
      <c r="W269" s="566"/>
      <c r="X269" s="566"/>
      <c r="AE269" s="566"/>
      <c r="AF269" s="566"/>
      <c r="AN269" s="566"/>
      <c r="AO269" s="566"/>
    </row>
    <row r="270" spans="4:41" ht="13.15" customHeight="1" x14ac:dyDescent="0.2">
      <c r="D270" s="34"/>
      <c r="E270" s="152" t="s">
        <v>115</v>
      </c>
      <c r="F270" s="34"/>
      <c r="G270" s="34"/>
      <c r="H270" s="34"/>
      <c r="I270" s="34"/>
      <c r="J270" s="34"/>
      <c r="L270" s="8"/>
      <c r="R270" s="8"/>
      <c r="S270" s="8"/>
      <c r="T270" s="34"/>
      <c r="U270" s="34"/>
      <c r="V270" s="566"/>
      <c r="W270" s="566"/>
      <c r="X270" s="566"/>
      <c r="AE270" s="566"/>
      <c r="AF270" s="566"/>
      <c r="AN270" s="566"/>
      <c r="AO270" s="566"/>
    </row>
    <row r="271" spans="4:41" ht="13.15" customHeight="1" x14ac:dyDescent="0.2">
      <c r="D271" s="34"/>
      <c r="E271" s="152" t="s">
        <v>116</v>
      </c>
      <c r="F271" s="34"/>
      <c r="G271" s="34"/>
      <c r="H271" s="34"/>
      <c r="I271" s="34"/>
      <c r="J271" s="34"/>
      <c r="L271" s="8"/>
      <c r="R271" s="8"/>
      <c r="S271" s="8"/>
      <c r="T271" s="34"/>
      <c r="U271" s="34"/>
      <c r="V271" s="566"/>
      <c r="W271" s="566"/>
      <c r="X271" s="566"/>
      <c r="AE271" s="566"/>
      <c r="AF271" s="566"/>
      <c r="AN271" s="566"/>
      <c r="AO271" s="566"/>
    </row>
    <row r="272" spans="4:41" ht="13.15" customHeight="1" x14ac:dyDescent="0.2">
      <c r="D272" s="34"/>
      <c r="E272" s="152" t="s">
        <v>117</v>
      </c>
      <c r="F272" s="34"/>
      <c r="G272" s="34"/>
      <c r="H272" s="34"/>
      <c r="I272" s="34"/>
      <c r="J272" s="34"/>
      <c r="L272" s="8"/>
      <c r="R272" s="8"/>
      <c r="S272" s="8"/>
      <c r="T272" s="34"/>
      <c r="U272" s="34"/>
      <c r="V272" s="566"/>
      <c r="W272" s="566"/>
      <c r="X272" s="566"/>
      <c r="AE272" s="566"/>
      <c r="AF272" s="566"/>
      <c r="AN272" s="566"/>
      <c r="AO272" s="566"/>
    </row>
    <row r="273" spans="4:41" ht="13.15" customHeight="1" x14ac:dyDescent="0.2">
      <c r="D273" s="34"/>
      <c r="E273" s="152" t="s">
        <v>118</v>
      </c>
      <c r="F273" s="34"/>
      <c r="G273" s="34"/>
      <c r="H273" s="34"/>
      <c r="I273" s="34"/>
      <c r="J273" s="34"/>
      <c r="L273" s="8"/>
      <c r="R273" s="8"/>
      <c r="S273" s="8"/>
      <c r="T273" s="34"/>
      <c r="U273" s="34"/>
      <c r="V273" s="566"/>
      <c r="W273" s="566"/>
      <c r="X273" s="566"/>
      <c r="AE273" s="566"/>
      <c r="AF273" s="566"/>
      <c r="AN273" s="566"/>
      <c r="AO273" s="566"/>
    </row>
    <row r="274" spans="4:41" ht="13.15" customHeight="1" x14ac:dyDescent="0.2">
      <c r="D274" s="34"/>
      <c r="E274" s="152" t="s">
        <v>119</v>
      </c>
      <c r="F274" s="34"/>
      <c r="G274" s="34"/>
      <c r="H274" s="34"/>
      <c r="I274" s="34"/>
      <c r="J274" s="34"/>
      <c r="L274" s="8"/>
      <c r="R274" s="8"/>
      <c r="S274" s="8"/>
      <c r="T274" s="34"/>
      <c r="U274" s="34"/>
      <c r="V274" s="566"/>
      <c r="W274" s="566"/>
      <c r="X274" s="566"/>
      <c r="AE274" s="566"/>
      <c r="AF274" s="566"/>
      <c r="AN274" s="566"/>
      <c r="AO274" s="566"/>
    </row>
    <row r="275" spans="4:41" ht="13.15" customHeight="1" x14ac:dyDescent="0.2">
      <c r="D275" s="34"/>
      <c r="E275" s="152" t="s">
        <v>120</v>
      </c>
      <c r="F275" s="34"/>
      <c r="G275" s="34"/>
      <c r="H275" s="34"/>
      <c r="I275" s="34"/>
      <c r="J275" s="34"/>
      <c r="L275" s="8"/>
      <c r="R275" s="8"/>
      <c r="S275" s="8"/>
      <c r="T275" s="34"/>
      <c r="U275" s="34"/>
      <c r="V275" s="566"/>
      <c r="W275" s="566"/>
      <c r="X275" s="566"/>
      <c r="AE275" s="566"/>
      <c r="AF275" s="566"/>
      <c r="AN275" s="566"/>
      <c r="AO275" s="566"/>
    </row>
    <row r="276" spans="4:41" ht="13.15" customHeight="1" x14ac:dyDescent="0.2">
      <c r="D276" s="34"/>
      <c r="E276" s="152" t="s">
        <v>121</v>
      </c>
      <c r="F276" s="34"/>
      <c r="G276" s="34"/>
      <c r="H276" s="34"/>
      <c r="I276" s="34"/>
      <c r="J276" s="34"/>
      <c r="L276" s="8"/>
      <c r="R276" s="8"/>
      <c r="S276" s="8"/>
      <c r="T276" s="34"/>
      <c r="U276" s="34"/>
      <c r="V276" s="566"/>
      <c r="W276" s="566"/>
      <c r="X276" s="566"/>
      <c r="AE276" s="566"/>
      <c r="AF276" s="566"/>
      <c r="AN276" s="566"/>
      <c r="AO276" s="566"/>
    </row>
    <row r="277" spans="4:41" ht="13.15" customHeight="1" x14ac:dyDescent="0.2">
      <c r="D277" s="34"/>
      <c r="E277" s="153" t="s">
        <v>127</v>
      </c>
      <c r="F277" s="34"/>
      <c r="G277" s="34"/>
      <c r="H277" s="34"/>
      <c r="I277" s="34"/>
      <c r="J277" s="34"/>
      <c r="L277" s="8"/>
      <c r="R277" s="8"/>
      <c r="S277" s="8"/>
      <c r="T277" s="34"/>
      <c r="U277" s="34"/>
      <c r="V277" s="566"/>
      <c r="W277" s="566"/>
      <c r="X277" s="566"/>
      <c r="AE277" s="566"/>
      <c r="AF277" s="566"/>
      <c r="AN277" s="566"/>
      <c r="AO277" s="566"/>
    </row>
    <row r="278" spans="4:41" ht="13.15" customHeight="1" x14ac:dyDescent="0.2">
      <c r="D278" s="34"/>
      <c r="E278" s="153" t="s">
        <v>128</v>
      </c>
      <c r="F278" s="34"/>
      <c r="G278" s="34"/>
      <c r="H278" s="34"/>
      <c r="I278" s="34"/>
      <c r="J278" s="34"/>
      <c r="L278" s="8"/>
      <c r="R278" s="8"/>
      <c r="S278" s="8"/>
      <c r="T278" s="34"/>
      <c r="U278" s="34"/>
      <c r="V278" s="566"/>
      <c r="W278" s="566"/>
      <c r="X278" s="566"/>
      <c r="AE278" s="566"/>
      <c r="AF278" s="566"/>
      <c r="AN278" s="566"/>
      <c r="AO278" s="566"/>
    </row>
    <row r="279" spans="4:41" ht="13.15" customHeight="1" x14ac:dyDescent="0.2">
      <c r="D279" s="34"/>
      <c r="E279" s="153" t="s">
        <v>129</v>
      </c>
      <c r="F279" s="34"/>
      <c r="G279" s="34"/>
      <c r="H279" s="34"/>
      <c r="I279" s="34"/>
      <c r="J279" s="34"/>
      <c r="L279" s="8"/>
      <c r="R279" s="8"/>
      <c r="S279" s="8"/>
      <c r="T279" s="34"/>
      <c r="U279" s="34"/>
      <c r="V279" s="566"/>
      <c r="W279" s="566"/>
      <c r="X279" s="566"/>
      <c r="AE279" s="566"/>
      <c r="AF279" s="566"/>
      <c r="AN279" s="566"/>
      <c r="AO279" s="566"/>
    </row>
    <row r="280" spans="4:41" ht="13.15" customHeight="1" x14ac:dyDescent="0.2">
      <c r="D280" s="34"/>
      <c r="E280" s="153" t="s">
        <v>130</v>
      </c>
      <c r="F280" s="34"/>
      <c r="G280" s="34"/>
      <c r="H280" s="34"/>
      <c r="I280" s="34"/>
      <c r="J280" s="34"/>
      <c r="L280" s="8"/>
      <c r="R280" s="8"/>
      <c r="S280" s="8"/>
      <c r="T280" s="34"/>
      <c r="U280" s="34"/>
      <c r="V280" s="566"/>
      <c r="W280" s="566"/>
      <c r="X280" s="566"/>
      <c r="AE280" s="566"/>
      <c r="AF280" s="566"/>
      <c r="AN280" s="566"/>
      <c r="AO280" s="566"/>
    </row>
    <row r="281" spans="4:41" ht="13.15" customHeight="1" x14ac:dyDescent="0.2">
      <c r="D281" s="34"/>
      <c r="E281" s="153" t="s">
        <v>131</v>
      </c>
      <c r="F281" s="34"/>
      <c r="G281" s="34"/>
      <c r="H281" s="34"/>
      <c r="I281" s="34"/>
      <c r="J281" s="34"/>
      <c r="L281" s="8"/>
      <c r="R281" s="8"/>
      <c r="S281" s="8"/>
      <c r="T281" s="34"/>
      <c r="U281" s="34"/>
      <c r="V281" s="566"/>
      <c r="W281" s="566"/>
      <c r="X281" s="566"/>
      <c r="AE281" s="566"/>
      <c r="AF281" s="566"/>
      <c r="AN281" s="566"/>
      <c r="AO281" s="566"/>
    </row>
    <row r="282" spans="4:41" ht="13.15" customHeight="1" x14ac:dyDescent="0.2">
      <c r="U282" s="78"/>
    </row>
    <row r="283" spans="4:41" ht="13.15" customHeight="1" x14ac:dyDescent="0.2">
      <c r="U283" s="78"/>
    </row>
    <row r="284" spans="4:41" ht="13.15" customHeight="1" x14ac:dyDescent="0.2">
      <c r="U284" s="78"/>
    </row>
    <row r="285" spans="4:41" ht="13.15" customHeight="1" x14ac:dyDescent="0.2">
      <c r="U285" s="78"/>
    </row>
    <row r="286" spans="4:41" ht="13.15" customHeight="1" x14ac:dyDescent="0.2">
      <c r="U286" s="78"/>
    </row>
    <row r="287" spans="4:41" ht="13.15" customHeight="1" x14ac:dyDescent="0.2">
      <c r="U287" s="78"/>
    </row>
    <row r="288" spans="4:41" ht="13.15" customHeight="1" x14ac:dyDescent="0.2">
      <c r="U288" s="78"/>
    </row>
    <row r="289" spans="21:21" ht="13.15" customHeight="1" x14ac:dyDescent="0.2">
      <c r="U289" s="78"/>
    </row>
    <row r="290" spans="21:21" ht="13.15" customHeight="1" x14ac:dyDescent="0.2">
      <c r="U290" s="78"/>
    </row>
    <row r="291" spans="21:21" ht="13.15" customHeight="1" x14ac:dyDescent="0.2">
      <c r="U291" s="78"/>
    </row>
    <row r="292" spans="21:21" ht="13.15" customHeight="1" x14ac:dyDescent="0.2">
      <c r="U292" s="78"/>
    </row>
    <row r="293" spans="21:21" ht="13.15" customHeight="1" x14ac:dyDescent="0.2">
      <c r="U293" s="78"/>
    </row>
    <row r="294" spans="21:21" ht="13.15" customHeight="1" x14ac:dyDescent="0.2">
      <c r="U294" s="78"/>
    </row>
    <row r="295" spans="21:21" ht="13.15" customHeight="1" x14ac:dyDescent="0.2">
      <c r="U295" s="78"/>
    </row>
    <row r="296" spans="21:21" ht="13.15" customHeight="1" x14ac:dyDescent="0.2">
      <c r="U296" s="78"/>
    </row>
    <row r="297" spans="21:21" ht="13.15" customHeight="1" x14ac:dyDescent="0.2">
      <c r="U297" s="78"/>
    </row>
    <row r="298" spans="21:21" ht="13.15" customHeight="1" x14ac:dyDescent="0.2">
      <c r="U298" s="78"/>
    </row>
    <row r="299" spans="21:21" ht="13.15" customHeight="1" x14ac:dyDescent="0.2">
      <c r="U299" s="78"/>
    </row>
    <row r="300" spans="21:21" ht="13.15" customHeight="1" x14ac:dyDescent="0.2">
      <c r="U300" s="78"/>
    </row>
    <row r="301" spans="21:21" ht="13.15" customHeight="1" x14ac:dyDescent="0.2">
      <c r="U301" s="78"/>
    </row>
    <row r="302" spans="21:21" ht="13.15" customHeight="1" x14ac:dyDescent="0.2">
      <c r="U302" s="78"/>
    </row>
    <row r="303" spans="21:21" ht="13.15" customHeight="1" x14ac:dyDescent="0.2">
      <c r="U303" s="78"/>
    </row>
    <row r="304" spans="21:21" ht="13.15" customHeight="1" x14ac:dyDescent="0.2">
      <c r="U304" s="78"/>
    </row>
    <row r="305" spans="21:21" ht="13.15" customHeight="1" x14ac:dyDescent="0.2">
      <c r="U305" s="78"/>
    </row>
    <row r="306" spans="21:21" ht="13.15" customHeight="1" x14ac:dyDescent="0.2">
      <c r="U306" s="78"/>
    </row>
    <row r="307" spans="21:21" ht="13.15" customHeight="1" x14ac:dyDescent="0.2">
      <c r="U307" s="78"/>
    </row>
    <row r="308" spans="21:21" ht="13.15" customHeight="1" x14ac:dyDescent="0.2">
      <c r="U308" s="78"/>
    </row>
    <row r="309" spans="21:21" ht="13.15" customHeight="1" x14ac:dyDescent="0.2">
      <c r="U309" s="78"/>
    </row>
    <row r="310" spans="21:21" ht="13.15" customHeight="1" x14ac:dyDescent="0.2">
      <c r="U310" s="78"/>
    </row>
    <row r="311" spans="21:21" ht="13.15" customHeight="1" x14ac:dyDescent="0.2">
      <c r="U311" s="78"/>
    </row>
    <row r="312" spans="21:21" ht="13.15" customHeight="1" x14ac:dyDescent="0.2">
      <c r="U312" s="78"/>
    </row>
    <row r="313" spans="21:21" ht="13.15" customHeight="1" x14ac:dyDescent="0.2">
      <c r="U313" s="78"/>
    </row>
    <row r="314" spans="21:21" ht="13.15" customHeight="1" x14ac:dyDescent="0.2">
      <c r="U314" s="78"/>
    </row>
    <row r="315" spans="21:21" ht="13.15" customHeight="1" x14ac:dyDescent="0.2">
      <c r="U315" s="78"/>
    </row>
    <row r="316" spans="21:21" ht="13.15" customHeight="1" x14ac:dyDescent="0.2">
      <c r="U316" s="78"/>
    </row>
    <row r="317" spans="21:21" ht="13.15" customHeight="1" x14ac:dyDescent="0.2">
      <c r="U317" s="78"/>
    </row>
    <row r="318" spans="21:21" ht="13.15" customHeight="1" x14ac:dyDescent="0.2">
      <c r="U318" s="78"/>
    </row>
    <row r="319" spans="21:21" ht="13.15" customHeight="1" x14ac:dyDescent="0.2">
      <c r="U319" s="78"/>
    </row>
    <row r="320" spans="21:21" ht="13.15" customHeight="1" x14ac:dyDescent="0.2">
      <c r="U320" s="78"/>
    </row>
    <row r="321" spans="21:21" ht="13.15" customHeight="1" x14ac:dyDescent="0.2">
      <c r="U321" s="78"/>
    </row>
    <row r="322" spans="21:21" ht="13.15" customHeight="1" x14ac:dyDescent="0.2">
      <c r="U322" s="78"/>
    </row>
    <row r="323" spans="21:21" ht="13.15" customHeight="1" x14ac:dyDescent="0.2">
      <c r="U323" s="78"/>
    </row>
    <row r="324" spans="21:21" ht="13.15" customHeight="1" x14ac:dyDescent="0.2">
      <c r="U324" s="78"/>
    </row>
    <row r="325" spans="21:21" ht="13.15" customHeight="1" x14ac:dyDescent="0.2">
      <c r="U325" s="78"/>
    </row>
    <row r="326" spans="21:21" ht="13.15" customHeight="1" x14ac:dyDescent="0.2">
      <c r="U326" s="78"/>
    </row>
    <row r="327" spans="21:21" ht="13.15" customHeight="1" x14ac:dyDescent="0.2">
      <c r="U327" s="78"/>
    </row>
    <row r="328" spans="21:21" ht="13.15" customHeight="1" x14ac:dyDescent="0.2">
      <c r="U328" s="78"/>
    </row>
    <row r="329" spans="21:21" ht="13.15" customHeight="1" x14ac:dyDescent="0.2">
      <c r="U329" s="78"/>
    </row>
    <row r="330" spans="21:21" ht="13.15" customHeight="1" x14ac:dyDescent="0.2">
      <c r="U330" s="78"/>
    </row>
    <row r="331" spans="21:21" ht="13.15" customHeight="1" x14ac:dyDescent="0.2">
      <c r="U331" s="78"/>
    </row>
    <row r="332" spans="21:21" ht="13.15" customHeight="1" x14ac:dyDescent="0.2">
      <c r="U332" s="78"/>
    </row>
    <row r="333" spans="21:21" ht="13.15" customHeight="1" x14ac:dyDescent="0.2">
      <c r="U333" s="78"/>
    </row>
    <row r="334" spans="21:21" ht="13.15" customHeight="1" x14ac:dyDescent="0.2">
      <c r="U334" s="78"/>
    </row>
    <row r="335" spans="21:21" ht="13.15" customHeight="1" x14ac:dyDescent="0.2">
      <c r="U335" s="78"/>
    </row>
    <row r="336" spans="21:21" ht="13.15" customHeight="1" x14ac:dyDescent="0.2">
      <c r="U336" s="78"/>
    </row>
    <row r="337" spans="21:21" ht="13.15" customHeight="1" x14ac:dyDescent="0.2">
      <c r="U337" s="78"/>
    </row>
    <row r="338" spans="21:21" ht="13.15" customHeight="1" x14ac:dyDescent="0.2">
      <c r="U338" s="78"/>
    </row>
    <row r="339" spans="21:21" ht="13.15" customHeight="1" x14ac:dyDescent="0.2">
      <c r="U339" s="78"/>
    </row>
    <row r="340" spans="21:21" ht="13.15" customHeight="1" x14ac:dyDescent="0.2">
      <c r="U340" s="78"/>
    </row>
    <row r="341" spans="21:21" ht="13.15" customHeight="1" x14ac:dyDescent="0.2">
      <c r="U341" s="78"/>
    </row>
    <row r="342" spans="21:21" ht="13.15" customHeight="1" x14ac:dyDescent="0.2">
      <c r="U342" s="78"/>
    </row>
    <row r="343" spans="21:21" ht="13.15" customHeight="1" x14ac:dyDescent="0.2">
      <c r="U343" s="78"/>
    </row>
    <row r="344" spans="21:21" ht="13.15" customHeight="1" x14ac:dyDescent="0.2">
      <c r="U344" s="78"/>
    </row>
    <row r="345" spans="21:21" ht="13.15" customHeight="1" x14ac:dyDescent="0.2">
      <c r="U345" s="78"/>
    </row>
    <row r="346" spans="21:21" ht="13.15" customHeight="1" x14ac:dyDescent="0.2">
      <c r="U346" s="78"/>
    </row>
    <row r="347" spans="21:21" ht="13.15" customHeight="1" x14ac:dyDescent="0.2">
      <c r="U347" s="78"/>
    </row>
    <row r="348" spans="21:21" ht="13.15" customHeight="1" x14ac:dyDescent="0.2">
      <c r="U348" s="78"/>
    </row>
    <row r="349" spans="21:21" ht="13.15" customHeight="1" x14ac:dyDescent="0.2">
      <c r="U349" s="78"/>
    </row>
    <row r="350" spans="21:21" ht="13.15" customHeight="1" x14ac:dyDescent="0.2">
      <c r="U350" s="78"/>
    </row>
    <row r="351" spans="21:21" ht="13.15" customHeight="1" x14ac:dyDescent="0.2">
      <c r="U351" s="78"/>
    </row>
    <row r="352" spans="21:21" ht="13.15" customHeight="1" x14ac:dyDescent="0.2">
      <c r="U352" s="78"/>
    </row>
    <row r="353" spans="21:21" ht="13.15" customHeight="1" x14ac:dyDescent="0.2">
      <c r="U353" s="78"/>
    </row>
    <row r="354" spans="21:21" ht="13.15" customHeight="1" x14ac:dyDescent="0.2">
      <c r="U354" s="78"/>
    </row>
    <row r="355" spans="21:21" ht="13.15" customHeight="1" x14ac:dyDescent="0.2">
      <c r="U355" s="78"/>
    </row>
    <row r="356" spans="21:21" ht="13.15" customHeight="1" x14ac:dyDescent="0.2">
      <c r="U356" s="78"/>
    </row>
    <row r="357" spans="21:21" ht="13.15" customHeight="1" x14ac:dyDescent="0.2">
      <c r="U357" s="78"/>
    </row>
    <row r="358" spans="21:21" ht="13.15" customHeight="1" x14ac:dyDescent="0.2">
      <c r="U358" s="78"/>
    </row>
    <row r="359" spans="21:21" ht="13.15" customHeight="1" x14ac:dyDescent="0.2">
      <c r="U359" s="78"/>
    </row>
    <row r="360" spans="21:21" ht="13.15" customHeight="1" x14ac:dyDescent="0.2">
      <c r="U360" s="78"/>
    </row>
    <row r="361" spans="21:21" ht="13.15" customHeight="1" x14ac:dyDescent="0.2">
      <c r="U361" s="78"/>
    </row>
    <row r="362" spans="21:21" ht="13.15" customHeight="1" x14ac:dyDescent="0.2">
      <c r="U362" s="78"/>
    </row>
    <row r="363" spans="21:21" ht="13.15" customHeight="1" x14ac:dyDescent="0.2">
      <c r="U363" s="78"/>
    </row>
    <row r="364" spans="21:21" ht="13.15" customHeight="1" x14ac:dyDescent="0.2">
      <c r="U364" s="78"/>
    </row>
    <row r="365" spans="21:21" ht="13.15" customHeight="1" x14ac:dyDescent="0.2">
      <c r="U365" s="78"/>
    </row>
    <row r="366" spans="21:21" ht="13.15" customHeight="1" x14ac:dyDescent="0.2">
      <c r="U366" s="78"/>
    </row>
    <row r="367" spans="21:21" ht="13.15" customHeight="1" x14ac:dyDescent="0.2">
      <c r="U367" s="78"/>
    </row>
    <row r="368" spans="21:21" ht="13.15" customHeight="1" x14ac:dyDescent="0.2">
      <c r="U368" s="78"/>
    </row>
    <row r="369" spans="21:21" ht="13.15" customHeight="1" x14ac:dyDescent="0.2">
      <c r="U369" s="78"/>
    </row>
    <row r="370" spans="21:21" ht="13.15" customHeight="1" x14ac:dyDescent="0.2">
      <c r="U370" s="78"/>
    </row>
    <row r="371" spans="21:21" ht="13.15" customHeight="1" x14ac:dyDescent="0.2">
      <c r="U371" s="78"/>
    </row>
    <row r="372" spans="21:21" ht="13.15" customHeight="1" x14ac:dyDescent="0.2">
      <c r="U372" s="78"/>
    </row>
    <row r="373" spans="21:21" ht="13.15" customHeight="1" x14ac:dyDescent="0.2">
      <c r="U373" s="78"/>
    </row>
    <row r="374" spans="21:21" ht="13.15" customHeight="1" x14ac:dyDescent="0.2">
      <c r="U374" s="78"/>
    </row>
    <row r="375" spans="21:21" ht="13.15" customHeight="1" x14ac:dyDescent="0.2">
      <c r="U375" s="78"/>
    </row>
    <row r="376" spans="21:21" ht="13.15" customHeight="1" x14ac:dyDescent="0.2">
      <c r="U376" s="78"/>
    </row>
    <row r="377" spans="21:21" ht="13.15" customHeight="1" x14ac:dyDescent="0.2">
      <c r="U377" s="78"/>
    </row>
    <row r="378" spans="21:21" ht="13.15" customHeight="1" x14ac:dyDescent="0.2">
      <c r="U378" s="78"/>
    </row>
    <row r="379" spans="21:21" ht="13.15" customHeight="1" x14ac:dyDescent="0.2">
      <c r="U379" s="78"/>
    </row>
    <row r="380" spans="21:21" ht="13.15" customHeight="1" x14ac:dyDescent="0.2">
      <c r="U380" s="78"/>
    </row>
    <row r="381" spans="21:21" ht="13.15" customHeight="1" x14ac:dyDescent="0.2">
      <c r="U381" s="78"/>
    </row>
    <row r="382" spans="21:21" ht="13.15" customHeight="1" x14ac:dyDescent="0.2">
      <c r="U382" s="78"/>
    </row>
    <row r="383" spans="21:21" ht="13.15" customHeight="1" x14ac:dyDescent="0.2">
      <c r="U383" s="78"/>
    </row>
    <row r="384" spans="21:21" ht="13.15" customHeight="1" x14ac:dyDescent="0.2">
      <c r="U384" s="78"/>
    </row>
    <row r="385" spans="21:21" ht="13.15" customHeight="1" x14ac:dyDescent="0.2">
      <c r="U385" s="78"/>
    </row>
    <row r="386" spans="21:21" ht="13.15" customHeight="1" x14ac:dyDescent="0.2">
      <c r="U386" s="78"/>
    </row>
    <row r="387" spans="21:21" ht="13.15" customHeight="1" x14ac:dyDescent="0.2">
      <c r="U387" s="78"/>
    </row>
    <row r="388" spans="21:21" ht="13.15" customHeight="1" x14ac:dyDescent="0.2">
      <c r="U388" s="78"/>
    </row>
    <row r="389" spans="21:21" ht="13.15" customHeight="1" x14ac:dyDescent="0.2">
      <c r="U389" s="78"/>
    </row>
    <row r="390" spans="21:21" ht="13.15" customHeight="1" x14ac:dyDescent="0.2">
      <c r="U390" s="78"/>
    </row>
    <row r="391" spans="21:21" ht="13.15" customHeight="1" x14ac:dyDescent="0.2">
      <c r="U391" s="78"/>
    </row>
    <row r="392" spans="21:21" ht="13.15" customHeight="1" x14ac:dyDescent="0.2">
      <c r="U392" s="78"/>
    </row>
    <row r="393" spans="21:21" ht="13.15" customHeight="1" x14ac:dyDescent="0.2">
      <c r="U393" s="78"/>
    </row>
    <row r="394" spans="21:21" ht="13.15" customHeight="1" x14ac:dyDescent="0.2">
      <c r="U394" s="78"/>
    </row>
    <row r="395" spans="21:21" ht="13.15" customHeight="1" x14ac:dyDescent="0.2">
      <c r="U395" s="78"/>
    </row>
    <row r="396" spans="21:21" ht="13.15" customHeight="1" x14ac:dyDescent="0.2">
      <c r="U396" s="78"/>
    </row>
    <row r="397" spans="21:21" ht="13.15" customHeight="1" x14ac:dyDescent="0.2">
      <c r="U397" s="78"/>
    </row>
    <row r="398" spans="21:21" ht="13.15" customHeight="1" x14ac:dyDescent="0.2">
      <c r="U398" s="78"/>
    </row>
    <row r="399" spans="21:21" ht="13.15" customHeight="1" x14ac:dyDescent="0.2">
      <c r="U399" s="78"/>
    </row>
    <row r="400" spans="21:21" ht="13.15" customHeight="1" x14ac:dyDescent="0.2">
      <c r="U400" s="78"/>
    </row>
    <row r="401" spans="21:21" ht="13.15" customHeight="1" x14ac:dyDescent="0.2">
      <c r="U401" s="78"/>
    </row>
    <row r="402" spans="21:21" ht="13.15" customHeight="1" x14ac:dyDescent="0.2">
      <c r="U402" s="78"/>
    </row>
    <row r="403" spans="21:21" ht="13.15" customHeight="1" x14ac:dyDescent="0.2">
      <c r="U403" s="78"/>
    </row>
    <row r="404" spans="21:21" ht="13.15" customHeight="1" x14ac:dyDescent="0.2">
      <c r="U404" s="78"/>
    </row>
    <row r="405" spans="21:21" ht="13.15" customHeight="1" x14ac:dyDescent="0.2">
      <c r="U405" s="78"/>
    </row>
    <row r="406" spans="21:21" ht="13.15" customHeight="1" x14ac:dyDescent="0.2">
      <c r="U406" s="78"/>
    </row>
    <row r="407" spans="21:21" ht="13.15" customHeight="1" x14ac:dyDescent="0.2">
      <c r="U407" s="78"/>
    </row>
    <row r="408" spans="21:21" ht="13.15" customHeight="1" x14ac:dyDescent="0.2">
      <c r="U408" s="78"/>
    </row>
    <row r="409" spans="21:21" ht="13.15" customHeight="1" x14ac:dyDescent="0.2">
      <c r="U409" s="78"/>
    </row>
    <row r="410" spans="21:21" ht="13.15" customHeight="1" x14ac:dyDescent="0.2">
      <c r="U410" s="78"/>
    </row>
    <row r="411" spans="21:21" ht="13.15" customHeight="1" x14ac:dyDescent="0.2">
      <c r="U411" s="78"/>
    </row>
    <row r="412" spans="21:21" ht="13.15" customHeight="1" x14ac:dyDescent="0.2">
      <c r="U412" s="78"/>
    </row>
    <row r="413" spans="21:21" ht="13.15" customHeight="1" x14ac:dyDescent="0.2">
      <c r="U413" s="78"/>
    </row>
    <row r="414" spans="21:21" ht="13.15" customHeight="1" x14ac:dyDescent="0.2">
      <c r="U414" s="78"/>
    </row>
    <row r="415" spans="21:21" ht="13.15" customHeight="1" x14ac:dyDescent="0.2">
      <c r="U415" s="78"/>
    </row>
    <row r="416" spans="21:21" ht="13.15" customHeight="1" x14ac:dyDescent="0.2">
      <c r="U416" s="78"/>
    </row>
    <row r="417" spans="21:21" ht="13.15" customHeight="1" x14ac:dyDescent="0.2">
      <c r="U417" s="78"/>
    </row>
    <row r="418" spans="21:21" ht="13.15" customHeight="1" x14ac:dyDescent="0.2">
      <c r="U418" s="78"/>
    </row>
    <row r="419" spans="21:21" ht="13.15" customHeight="1" x14ac:dyDescent="0.2">
      <c r="U419" s="78"/>
    </row>
    <row r="420" spans="21:21" ht="13.15" customHeight="1" x14ac:dyDescent="0.2">
      <c r="U420" s="78"/>
    </row>
    <row r="421" spans="21:21" ht="13.15" customHeight="1" x14ac:dyDescent="0.2">
      <c r="U421" s="78"/>
    </row>
    <row r="422" spans="21:21" ht="13.15" customHeight="1" x14ac:dyDescent="0.2">
      <c r="U422" s="78"/>
    </row>
    <row r="423" spans="21:21" ht="13.15" customHeight="1" x14ac:dyDescent="0.2">
      <c r="U423" s="78"/>
    </row>
    <row r="424" spans="21:21" ht="13.15" customHeight="1" x14ac:dyDescent="0.2">
      <c r="U424" s="78"/>
    </row>
    <row r="425" spans="21:21" ht="13.15" customHeight="1" x14ac:dyDescent="0.2">
      <c r="U425" s="78"/>
    </row>
    <row r="426" spans="21:21" ht="13.15" customHeight="1" x14ac:dyDescent="0.2">
      <c r="U426" s="78"/>
    </row>
    <row r="427" spans="21:21" ht="13.15" customHeight="1" x14ac:dyDescent="0.2">
      <c r="U427" s="78"/>
    </row>
    <row r="428" spans="21:21" ht="13.15" customHeight="1" x14ac:dyDescent="0.2">
      <c r="U428" s="78"/>
    </row>
    <row r="429" spans="21:21" ht="13.15" customHeight="1" x14ac:dyDescent="0.2">
      <c r="U429" s="78"/>
    </row>
    <row r="430" spans="21:21" ht="13.15" customHeight="1" x14ac:dyDescent="0.2">
      <c r="U430" s="78"/>
    </row>
    <row r="431" spans="21:21" ht="13.15" customHeight="1" x14ac:dyDescent="0.2">
      <c r="U431" s="78"/>
    </row>
    <row r="432" spans="21:21" ht="13.15" customHeight="1" x14ac:dyDescent="0.2">
      <c r="U432" s="78"/>
    </row>
    <row r="433" spans="21:21" ht="13.15" customHeight="1" x14ac:dyDescent="0.2">
      <c r="U433" s="78"/>
    </row>
    <row r="434" spans="21:21" ht="13.15" customHeight="1" x14ac:dyDescent="0.2">
      <c r="U434" s="78"/>
    </row>
    <row r="435" spans="21:21" ht="13.15" customHeight="1" x14ac:dyDescent="0.2">
      <c r="U435" s="78"/>
    </row>
    <row r="436" spans="21:21" ht="13.15" customHeight="1" x14ac:dyDescent="0.2">
      <c r="U436" s="78"/>
    </row>
    <row r="437" spans="21:21" ht="13.15" customHeight="1" x14ac:dyDescent="0.2">
      <c r="U437" s="78"/>
    </row>
    <row r="438" spans="21:21" ht="13.15" customHeight="1" x14ac:dyDescent="0.2">
      <c r="U438" s="78"/>
    </row>
    <row r="439" spans="21:21" ht="13.15" customHeight="1" x14ac:dyDescent="0.2">
      <c r="U439" s="78"/>
    </row>
    <row r="440" spans="21:21" ht="13.15" customHeight="1" x14ac:dyDescent="0.2">
      <c r="U440" s="78"/>
    </row>
    <row r="441" spans="21:21" ht="13.15" customHeight="1" x14ac:dyDescent="0.2">
      <c r="U441" s="78"/>
    </row>
    <row r="442" spans="21:21" ht="13.15" customHeight="1" x14ac:dyDescent="0.2">
      <c r="U442" s="78"/>
    </row>
    <row r="443" spans="21:21" ht="13.15" customHeight="1" x14ac:dyDescent="0.2">
      <c r="U443" s="78"/>
    </row>
    <row r="444" spans="21:21" ht="13.15" customHeight="1" x14ac:dyDescent="0.2">
      <c r="U444" s="78"/>
    </row>
    <row r="445" spans="21:21" ht="13.15" customHeight="1" x14ac:dyDescent="0.2">
      <c r="U445" s="78"/>
    </row>
    <row r="446" spans="21:21" ht="13.15" customHeight="1" x14ac:dyDescent="0.2">
      <c r="U446" s="78"/>
    </row>
    <row r="447" spans="21:21" ht="13.15" customHeight="1" x14ac:dyDescent="0.2">
      <c r="U447" s="78"/>
    </row>
    <row r="448" spans="21:21" ht="13.15" customHeight="1" x14ac:dyDescent="0.2">
      <c r="U448" s="78"/>
    </row>
    <row r="449" spans="21:21" ht="13.15" customHeight="1" x14ac:dyDescent="0.2">
      <c r="U449" s="78"/>
    </row>
    <row r="450" spans="21:21" ht="13.15" customHeight="1" x14ac:dyDescent="0.2">
      <c r="U450" s="78"/>
    </row>
    <row r="451" spans="21:21" ht="13.15" customHeight="1" x14ac:dyDescent="0.2">
      <c r="U451" s="78"/>
    </row>
    <row r="452" spans="21:21" ht="13.15" customHeight="1" x14ac:dyDescent="0.2">
      <c r="U452" s="78"/>
    </row>
    <row r="453" spans="21:21" ht="13.15" customHeight="1" x14ac:dyDescent="0.2">
      <c r="U453" s="78"/>
    </row>
    <row r="454" spans="21:21" ht="13.15" customHeight="1" x14ac:dyDescent="0.2">
      <c r="U454" s="78"/>
    </row>
    <row r="455" spans="21:21" ht="13.15" customHeight="1" x14ac:dyDescent="0.2">
      <c r="U455" s="78"/>
    </row>
    <row r="456" spans="21:21" ht="13.15" customHeight="1" x14ac:dyDescent="0.2">
      <c r="U456" s="78"/>
    </row>
    <row r="457" spans="21:21" ht="13.15" customHeight="1" x14ac:dyDescent="0.2">
      <c r="U457" s="78"/>
    </row>
    <row r="458" spans="21:21" ht="13.15" customHeight="1" x14ac:dyDescent="0.2">
      <c r="U458" s="78"/>
    </row>
    <row r="459" spans="21:21" ht="13.15" customHeight="1" x14ac:dyDescent="0.2">
      <c r="U459" s="78"/>
    </row>
    <row r="460" spans="21:21" ht="13.15" customHeight="1" x14ac:dyDescent="0.2">
      <c r="U460" s="78"/>
    </row>
    <row r="461" spans="21:21" ht="13.15" customHeight="1" x14ac:dyDescent="0.2">
      <c r="U461" s="78"/>
    </row>
    <row r="462" spans="21:21" ht="13.15" customHeight="1" x14ac:dyDescent="0.2">
      <c r="U462" s="78"/>
    </row>
    <row r="463" spans="21:21" ht="13.15" customHeight="1" x14ac:dyDescent="0.2">
      <c r="U463" s="78"/>
    </row>
    <row r="464" spans="21:21" ht="13.15" customHeight="1" x14ac:dyDescent="0.2">
      <c r="U464" s="78"/>
    </row>
    <row r="465" spans="21:21" ht="13.15" customHeight="1" x14ac:dyDescent="0.2">
      <c r="U465" s="78"/>
    </row>
    <row r="466" spans="21:21" ht="13.15" customHeight="1" x14ac:dyDescent="0.2">
      <c r="U466" s="78"/>
    </row>
    <row r="467" spans="21:21" ht="13.15" customHeight="1" x14ac:dyDescent="0.2">
      <c r="U467" s="78"/>
    </row>
    <row r="468" spans="21:21" ht="13.15" customHeight="1" x14ac:dyDescent="0.2">
      <c r="U468" s="78"/>
    </row>
    <row r="469" spans="21:21" ht="13.15" customHeight="1" x14ac:dyDescent="0.2">
      <c r="U469" s="78"/>
    </row>
    <row r="470" spans="21:21" ht="13.15" customHeight="1" x14ac:dyDescent="0.2">
      <c r="U470" s="78"/>
    </row>
    <row r="471" spans="21:21" ht="13.15" customHeight="1" x14ac:dyDescent="0.2">
      <c r="U471" s="78"/>
    </row>
    <row r="472" spans="21:21" ht="13.15" customHeight="1" x14ac:dyDescent="0.2">
      <c r="U472" s="78"/>
    </row>
    <row r="473" spans="21:21" ht="13.15" customHeight="1" x14ac:dyDescent="0.2">
      <c r="U473" s="78"/>
    </row>
    <row r="474" spans="21:21" ht="13.15" customHeight="1" x14ac:dyDescent="0.2">
      <c r="U474" s="78"/>
    </row>
    <row r="475" spans="21:21" ht="13.15" customHeight="1" x14ac:dyDescent="0.2">
      <c r="U475" s="78"/>
    </row>
    <row r="476" spans="21:21" ht="13.15" customHeight="1" x14ac:dyDescent="0.2">
      <c r="U476" s="78"/>
    </row>
    <row r="477" spans="21:21" ht="13.15" customHeight="1" x14ac:dyDescent="0.2">
      <c r="U477" s="78"/>
    </row>
    <row r="478" spans="21:21" ht="13.15" customHeight="1" x14ac:dyDescent="0.2">
      <c r="U478" s="78"/>
    </row>
    <row r="479" spans="21:21" ht="13.15" customHeight="1" x14ac:dyDescent="0.2">
      <c r="U479" s="78"/>
    </row>
    <row r="480" spans="21:21" ht="13.15" customHeight="1" x14ac:dyDescent="0.2">
      <c r="U480" s="78"/>
    </row>
    <row r="481" spans="21:21" ht="13.15" customHeight="1" x14ac:dyDescent="0.2">
      <c r="U481" s="78"/>
    </row>
    <row r="482" spans="21:21" ht="13.15" customHeight="1" x14ac:dyDescent="0.2">
      <c r="U482" s="78"/>
    </row>
    <row r="483" spans="21:21" ht="13.15" customHeight="1" x14ac:dyDescent="0.2">
      <c r="U483" s="78"/>
    </row>
    <row r="484" spans="21:21" ht="13.15" customHeight="1" x14ac:dyDescent="0.2">
      <c r="U484" s="78"/>
    </row>
    <row r="485" spans="21:21" ht="13.15" customHeight="1" x14ac:dyDescent="0.2">
      <c r="U485" s="78"/>
    </row>
    <row r="486" spans="21:21" ht="13.15" customHeight="1" x14ac:dyDescent="0.2">
      <c r="U486" s="78"/>
    </row>
    <row r="487" spans="21:21" ht="13.15" customHeight="1" x14ac:dyDescent="0.2">
      <c r="U487" s="78"/>
    </row>
    <row r="488" spans="21:21" ht="13.15" customHeight="1" x14ac:dyDescent="0.2">
      <c r="U488" s="78"/>
    </row>
    <row r="489" spans="21:21" ht="13.15" customHeight="1" x14ac:dyDescent="0.2">
      <c r="U489" s="78"/>
    </row>
    <row r="490" spans="21:21" ht="13.15" customHeight="1" x14ac:dyDescent="0.2">
      <c r="U490" s="78"/>
    </row>
    <row r="491" spans="21:21" ht="13.15" customHeight="1" x14ac:dyDescent="0.2">
      <c r="U491" s="78"/>
    </row>
    <row r="492" spans="21:21" ht="13.15" customHeight="1" x14ac:dyDescent="0.2">
      <c r="U492" s="78"/>
    </row>
    <row r="493" spans="21:21" ht="13.15" customHeight="1" x14ac:dyDescent="0.2">
      <c r="U493" s="78"/>
    </row>
    <row r="494" spans="21:21" ht="13.15" customHeight="1" x14ac:dyDescent="0.2">
      <c r="U494" s="78"/>
    </row>
    <row r="495" spans="21:21" ht="13.15" customHeight="1" x14ac:dyDescent="0.2">
      <c r="U495" s="78"/>
    </row>
    <row r="496" spans="21:21" ht="13.15" customHeight="1" x14ac:dyDescent="0.2">
      <c r="U496" s="78"/>
    </row>
    <row r="497" spans="21:21" ht="13.15" customHeight="1" x14ac:dyDescent="0.2">
      <c r="U497" s="78"/>
    </row>
    <row r="498" spans="21:21" ht="13.15" customHeight="1" x14ac:dyDescent="0.2">
      <c r="U498" s="78"/>
    </row>
    <row r="499" spans="21:21" ht="13.15" customHeight="1" x14ac:dyDescent="0.2">
      <c r="U499" s="78"/>
    </row>
    <row r="500" spans="21:21" ht="13.15" customHeight="1" x14ac:dyDescent="0.2">
      <c r="U500" s="78"/>
    </row>
    <row r="501" spans="21:21" ht="13.15" customHeight="1" x14ac:dyDescent="0.2">
      <c r="U501" s="78"/>
    </row>
    <row r="502" spans="21:21" ht="13.15" customHeight="1" x14ac:dyDescent="0.2">
      <c r="U502" s="78"/>
    </row>
    <row r="503" spans="21:21" ht="13.15" customHeight="1" x14ac:dyDescent="0.2">
      <c r="U503" s="78"/>
    </row>
    <row r="504" spans="21:21" ht="13.15" customHeight="1" x14ac:dyDescent="0.2">
      <c r="U504" s="78"/>
    </row>
    <row r="505" spans="21:21" ht="13.15" customHeight="1" x14ac:dyDescent="0.2">
      <c r="U505" s="78"/>
    </row>
    <row r="506" spans="21:21" ht="13.15" customHeight="1" x14ac:dyDescent="0.2">
      <c r="U506" s="78"/>
    </row>
    <row r="507" spans="21:21" ht="13.15" customHeight="1" x14ac:dyDescent="0.2">
      <c r="U507" s="78"/>
    </row>
    <row r="508" spans="21:21" ht="13.15" customHeight="1" x14ac:dyDescent="0.2">
      <c r="U508" s="78"/>
    </row>
    <row r="509" spans="21:21" ht="13.15" customHeight="1" x14ac:dyDescent="0.2">
      <c r="U509" s="78"/>
    </row>
    <row r="510" spans="21:21" ht="13.15" customHeight="1" x14ac:dyDescent="0.2">
      <c r="U510" s="78"/>
    </row>
    <row r="511" spans="21:21" ht="13.15" customHeight="1" x14ac:dyDescent="0.2">
      <c r="U511" s="78"/>
    </row>
    <row r="512" spans="21:21" ht="13.15" customHeight="1" x14ac:dyDescent="0.2">
      <c r="U512" s="78"/>
    </row>
    <row r="513" spans="21:21" ht="13.15" customHeight="1" x14ac:dyDescent="0.2">
      <c r="U513" s="78"/>
    </row>
    <row r="514" spans="21:21" ht="13.15" customHeight="1" x14ac:dyDescent="0.2">
      <c r="U514" s="78"/>
    </row>
    <row r="515" spans="21:21" ht="13.15" customHeight="1" x14ac:dyDescent="0.2">
      <c r="U515" s="78"/>
    </row>
    <row r="516" spans="21:21" ht="13.15" customHeight="1" x14ac:dyDescent="0.2">
      <c r="U516" s="78"/>
    </row>
    <row r="517" spans="21:21" ht="13.15" customHeight="1" x14ac:dyDescent="0.2">
      <c r="U517" s="78"/>
    </row>
    <row r="518" spans="21:21" ht="13.15" customHeight="1" x14ac:dyDescent="0.2">
      <c r="U518" s="78"/>
    </row>
    <row r="519" spans="21:21" ht="13.15" customHeight="1" x14ac:dyDescent="0.2">
      <c r="U519" s="78"/>
    </row>
    <row r="520" spans="21:21" ht="13.15" customHeight="1" x14ac:dyDescent="0.2">
      <c r="U520" s="78"/>
    </row>
    <row r="521" spans="21:21" ht="13.15" customHeight="1" x14ac:dyDescent="0.2">
      <c r="U521" s="78"/>
    </row>
    <row r="522" spans="21:21" ht="13.15" customHeight="1" x14ac:dyDescent="0.2">
      <c r="U522" s="78"/>
    </row>
    <row r="523" spans="21:21" ht="13.15" customHeight="1" x14ac:dyDescent="0.2">
      <c r="U523" s="78"/>
    </row>
    <row r="524" spans="21:21" ht="13.15" customHeight="1" x14ac:dyDescent="0.2">
      <c r="U524" s="78"/>
    </row>
    <row r="525" spans="21:21" ht="13.15" customHeight="1" x14ac:dyDescent="0.2">
      <c r="U525" s="78"/>
    </row>
    <row r="526" spans="21:21" ht="13.15" customHeight="1" x14ac:dyDescent="0.2">
      <c r="U526" s="78"/>
    </row>
    <row r="527" spans="21:21" ht="13.15" customHeight="1" x14ac:dyDescent="0.2">
      <c r="U527" s="78"/>
    </row>
    <row r="528" spans="21:21" ht="13.15" customHeight="1" x14ac:dyDescent="0.2">
      <c r="U528" s="78"/>
    </row>
    <row r="529" spans="21:21" ht="13.15" customHeight="1" x14ac:dyDescent="0.2">
      <c r="U529" s="78"/>
    </row>
    <row r="530" spans="21:21" ht="13.15" customHeight="1" x14ac:dyDescent="0.2">
      <c r="U530" s="78"/>
    </row>
    <row r="531" spans="21:21" ht="13.15" customHeight="1" x14ac:dyDescent="0.2">
      <c r="U531" s="78"/>
    </row>
    <row r="532" spans="21:21" ht="13.15" customHeight="1" x14ac:dyDescent="0.2">
      <c r="U532" s="78"/>
    </row>
    <row r="533" spans="21:21" ht="13.15" customHeight="1" x14ac:dyDescent="0.2">
      <c r="U533" s="78"/>
    </row>
    <row r="534" spans="21:21" ht="13.15" customHeight="1" x14ac:dyDescent="0.2">
      <c r="U534" s="78"/>
    </row>
    <row r="535" spans="21:21" ht="13.15" customHeight="1" x14ac:dyDescent="0.2">
      <c r="U535" s="78"/>
    </row>
    <row r="536" spans="21:21" ht="13.15" customHeight="1" x14ac:dyDescent="0.2">
      <c r="U536" s="78"/>
    </row>
    <row r="537" spans="21:21" ht="13.15" customHeight="1" x14ac:dyDescent="0.2">
      <c r="U537" s="78"/>
    </row>
    <row r="538" spans="21:21" ht="13.15" customHeight="1" x14ac:dyDescent="0.2">
      <c r="U538" s="78"/>
    </row>
    <row r="539" spans="21:21" ht="13.15" customHeight="1" x14ac:dyDescent="0.2">
      <c r="U539" s="78"/>
    </row>
    <row r="540" spans="21:21" ht="13.15" customHeight="1" x14ac:dyDescent="0.2">
      <c r="U540" s="78"/>
    </row>
    <row r="541" spans="21:21" ht="13.15" customHeight="1" x14ac:dyDescent="0.2">
      <c r="U541" s="78"/>
    </row>
    <row r="542" spans="21:21" ht="13.15" customHeight="1" x14ac:dyDescent="0.2">
      <c r="U542" s="78"/>
    </row>
    <row r="543" spans="21:21" ht="13.15" customHeight="1" x14ac:dyDescent="0.2">
      <c r="U543" s="78"/>
    </row>
    <row r="544" spans="21:21" ht="13.15" customHeight="1" x14ac:dyDescent="0.2">
      <c r="U544" s="78"/>
    </row>
    <row r="545" spans="21:21" ht="13.15" customHeight="1" x14ac:dyDescent="0.2">
      <c r="U545" s="78"/>
    </row>
    <row r="546" spans="21:21" ht="13.15" customHeight="1" x14ac:dyDescent="0.2">
      <c r="U546" s="78"/>
    </row>
    <row r="547" spans="21:21" ht="13.15" customHeight="1" x14ac:dyDescent="0.2">
      <c r="U547" s="78"/>
    </row>
    <row r="548" spans="21:21" ht="13.15" customHeight="1" x14ac:dyDescent="0.2">
      <c r="U548" s="78"/>
    </row>
    <row r="549" spans="21:21" ht="13.15" customHeight="1" x14ac:dyDescent="0.2">
      <c r="U549" s="78"/>
    </row>
    <row r="550" spans="21:21" ht="13.15" customHeight="1" x14ac:dyDescent="0.2">
      <c r="U550" s="78"/>
    </row>
    <row r="551" spans="21:21" ht="13.15" customHeight="1" x14ac:dyDescent="0.2">
      <c r="U551" s="78"/>
    </row>
    <row r="552" spans="21:21" ht="13.15" customHeight="1" x14ac:dyDescent="0.2">
      <c r="U552" s="78"/>
    </row>
    <row r="553" spans="21:21" ht="13.15" customHeight="1" x14ac:dyDescent="0.2">
      <c r="U553" s="78"/>
    </row>
    <row r="554" spans="21:21" ht="13.15" customHeight="1" x14ac:dyDescent="0.2">
      <c r="U554" s="78"/>
    </row>
    <row r="555" spans="21:21" ht="13.15" customHeight="1" x14ac:dyDescent="0.2">
      <c r="U555" s="78"/>
    </row>
    <row r="556" spans="21:21" ht="13.15" customHeight="1" x14ac:dyDescent="0.2">
      <c r="U556" s="78"/>
    </row>
    <row r="557" spans="21:21" ht="13.15" customHeight="1" x14ac:dyDescent="0.2">
      <c r="U557" s="78"/>
    </row>
    <row r="558" spans="21:21" ht="13.15" customHeight="1" x14ac:dyDescent="0.2">
      <c r="U558" s="78"/>
    </row>
    <row r="559" spans="21:21" ht="13.15" customHeight="1" x14ac:dyDescent="0.2">
      <c r="U559" s="78"/>
    </row>
    <row r="560" spans="21:21" ht="13.15" customHeight="1" x14ac:dyDescent="0.2">
      <c r="U560" s="78"/>
    </row>
    <row r="561" spans="21:21" ht="13.15" customHeight="1" x14ac:dyDescent="0.2">
      <c r="U561" s="78"/>
    </row>
    <row r="562" spans="21:21" ht="13.15" customHeight="1" x14ac:dyDescent="0.2">
      <c r="U562" s="78"/>
    </row>
    <row r="563" spans="21:21" ht="13.15" customHeight="1" x14ac:dyDescent="0.2">
      <c r="U563" s="78"/>
    </row>
    <row r="564" spans="21:21" ht="13.15" customHeight="1" x14ac:dyDescent="0.2">
      <c r="U564" s="78"/>
    </row>
    <row r="565" spans="21:21" ht="13.15" customHeight="1" x14ac:dyDescent="0.2">
      <c r="U565" s="78"/>
    </row>
    <row r="566" spans="21:21" ht="13.15" customHeight="1" x14ac:dyDescent="0.2">
      <c r="U566" s="78"/>
    </row>
    <row r="567" spans="21:21" ht="13.15" customHeight="1" x14ac:dyDescent="0.2">
      <c r="U567" s="78"/>
    </row>
    <row r="568" spans="21:21" ht="13.15" customHeight="1" x14ac:dyDescent="0.2">
      <c r="U568" s="78"/>
    </row>
    <row r="569" spans="21:21" ht="13.15" customHeight="1" x14ac:dyDescent="0.2">
      <c r="U569" s="78"/>
    </row>
    <row r="570" spans="21:21" ht="13.15" customHeight="1" x14ac:dyDescent="0.2">
      <c r="U570" s="78"/>
    </row>
    <row r="571" spans="21:21" ht="13.15" customHeight="1" x14ac:dyDescent="0.2">
      <c r="U571" s="78"/>
    </row>
    <row r="572" spans="21:21" ht="13.15" customHeight="1" x14ac:dyDescent="0.2">
      <c r="U572" s="78"/>
    </row>
    <row r="573" spans="21:21" ht="13.15" customHeight="1" x14ac:dyDescent="0.2">
      <c r="U573" s="78"/>
    </row>
    <row r="574" spans="21:21" ht="13.15" customHeight="1" x14ac:dyDescent="0.2">
      <c r="U574" s="78"/>
    </row>
    <row r="575" spans="21:21" ht="13.15" customHeight="1" x14ac:dyDescent="0.2">
      <c r="U575" s="78"/>
    </row>
    <row r="576" spans="21:21" ht="13.15" customHeight="1" x14ac:dyDescent="0.2">
      <c r="U576" s="78"/>
    </row>
    <row r="577" spans="21:21" ht="13.15" customHeight="1" x14ac:dyDescent="0.2">
      <c r="U577" s="78"/>
    </row>
    <row r="578" spans="21:21" ht="13.15" customHeight="1" x14ac:dyDescent="0.2">
      <c r="U578" s="78"/>
    </row>
    <row r="579" spans="21:21" ht="13.15" customHeight="1" x14ac:dyDescent="0.2">
      <c r="U579" s="78"/>
    </row>
    <row r="580" spans="21:21" ht="13.15" customHeight="1" x14ac:dyDescent="0.2">
      <c r="U580" s="78"/>
    </row>
    <row r="581" spans="21:21" ht="13.15" customHeight="1" x14ac:dyDescent="0.2">
      <c r="U581" s="78"/>
    </row>
    <row r="582" spans="21:21" ht="13.15" customHeight="1" x14ac:dyDescent="0.2">
      <c r="U582" s="78"/>
    </row>
    <row r="583" spans="21:21" ht="13.15" customHeight="1" x14ac:dyDescent="0.2">
      <c r="U583" s="78"/>
    </row>
    <row r="584" spans="21:21" ht="13.15" customHeight="1" x14ac:dyDescent="0.2">
      <c r="U584" s="78"/>
    </row>
    <row r="585" spans="21:21" ht="13.15" customHeight="1" x14ac:dyDescent="0.2">
      <c r="U585" s="78"/>
    </row>
    <row r="586" spans="21:21" ht="13.15" customHeight="1" x14ac:dyDescent="0.2">
      <c r="U586" s="78"/>
    </row>
    <row r="587" spans="21:21" ht="13.15" customHeight="1" x14ac:dyDescent="0.2">
      <c r="U587" s="78"/>
    </row>
    <row r="588" spans="21:21" ht="13.15" customHeight="1" x14ac:dyDescent="0.2">
      <c r="U588" s="78"/>
    </row>
    <row r="589" spans="21:21" ht="13.15" customHeight="1" x14ac:dyDescent="0.2">
      <c r="U589" s="78"/>
    </row>
    <row r="590" spans="21:21" ht="13.15" customHeight="1" x14ac:dyDescent="0.2">
      <c r="U590" s="78"/>
    </row>
    <row r="591" spans="21:21" ht="13.15" customHeight="1" x14ac:dyDescent="0.2">
      <c r="U591" s="78"/>
    </row>
    <row r="592" spans="21:21" ht="13.15" customHeight="1" x14ac:dyDescent="0.2">
      <c r="U592" s="78"/>
    </row>
    <row r="593" spans="21:21" ht="13.15" customHeight="1" x14ac:dyDescent="0.2">
      <c r="U593" s="78"/>
    </row>
    <row r="594" spans="21:21" ht="13.15" customHeight="1" x14ac:dyDescent="0.2">
      <c r="U594" s="78"/>
    </row>
    <row r="595" spans="21:21" ht="13.15" customHeight="1" x14ac:dyDescent="0.2">
      <c r="U595" s="78"/>
    </row>
    <row r="596" spans="21:21" ht="13.15" customHeight="1" x14ac:dyDescent="0.2">
      <c r="U596" s="78"/>
    </row>
    <row r="597" spans="21:21" ht="13.15" customHeight="1" x14ac:dyDescent="0.2">
      <c r="U597" s="78"/>
    </row>
    <row r="598" spans="21:21" ht="13.15" customHeight="1" x14ac:dyDescent="0.2">
      <c r="U598" s="78"/>
    </row>
    <row r="599" spans="21:21" ht="13.15" customHeight="1" x14ac:dyDescent="0.2">
      <c r="U599" s="78"/>
    </row>
    <row r="600" spans="21:21" ht="13.15" customHeight="1" x14ac:dyDescent="0.2">
      <c r="U600" s="78"/>
    </row>
    <row r="601" spans="21:21" ht="13.15" customHeight="1" x14ac:dyDescent="0.2">
      <c r="U601" s="78"/>
    </row>
    <row r="602" spans="21:21" ht="13.15" customHeight="1" x14ac:dyDescent="0.2">
      <c r="U602" s="78"/>
    </row>
    <row r="603" spans="21:21" ht="13.15" customHeight="1" x14ac:dyDescent="0.2">
      <c r="U603" s="78"/>
    </row>
    <row r="604" spans="21:21" ht="13.15" customHeight="1" x14ac:dyDescent="0.2">
      <c r="U604" s="78"/>
    </row>
    <row r="605" spans="21:21" ht="13.15" customHeight="1" x14ac:dyDescent="0.2">
      <c r="U605" s="78"/>
    </row>
    <row r="606" spans="21:21" ht="13.15" customHeight="1" x14ac:dyDescent="0.2">
      <c r="U606" s="78"/>
    </row>
    <row r="607" spans="21:21" ht="13.15" customHeight="1" x14ac:dyDescent="0.2">
      <c r="U607" s="78"/>
    </row>
    <row r="608" spans="21:21" ht="13.15" customHeight="1" x14ac:dyDescent="0.2">
      <c r="U608" s="78"/>
    </row>
    <row r="609" spans="21:21" ht="13.15" customHeight="1" x14ac:dyDescent="0.2">
      <c r="U609" s="78"/>
    </row>
    <row r="610" spans="21:21" ht="13.15" customHeight="1" x14ac:dyDescent="0.2">
      <c r="U610" s="78"/>
    </row>
    <row r="611" spans="21:21" ht="13.15" customHeight="1" x14ac:dyDescent="0.2">
      <c r="U611" s="78"/>
    </row>
    <row r="612" spans="21:21" ht="13.15" customHeight="1" x14ac:dyDescent="0.2">
      <c r="U612" s="78"/>
    </row>
    <row r="613" spans="21:21" ht="13.15" customHeight="1" x14ac:dyDescent="0.2">
      <c r="U613" s="78"/>
    </row>
    <row r="614" spans="21:21" ht="13.15" customHeight="1" x14ac:dyDescent="0.2">
      <c r="U614" s="78"/>
    </row>
    <row r="615" spans="21:21" ht="13.15" customHeight="1" x14ac:dyDescent="0.2">
      <c r="U615" s="78"/>
    </row>
    <row r="616" spans="21:21" ht="13.15" customHeight="1" x14ac:dyDescent="0.2">
      <c r="U616" s="78"/>
    </row>
    <row r="617" spans="21:21" ht="13.15" customHeight="1" x14ac:dyDescent="0.2">
      <c r="U617" s="78"/>
    </row>
    <row r="618" spans="21:21" ht="13.15" customHeight="1" x14ac:dyDescent="0.2">
      <c r="U618" s="78"/>
    </row>
    <row r="619" spans="21:21" ht="13.15" customHeight="1" x14ac:dyDescent="0.2">
      <c r="U619" s="78"/>
    </row>
    <row r="620" spans="21:21" ht="13.15" customHeight="1" x14ac:dyDescent="0.2">
      <c r="U620" s="78"/>
    </row>
    <row r="621" spans="21:21" ht="13.15" customHeight="1" x14ac:dyDescent="0.2">
      <c r="U621" s="78"/>
    </row>
    <row r="622" spans="21:21" ht="13.15" customHeight="1" x14ac:dyDescent="0.2">
      <c r="U622" s="78"/>
    </row>
    <row r="623" spans="21:21" ht="13.15" customHeight="1" x14ac:dyDescent="0.2">
      <c r="U623" s="78"/>
    </row>
    <row r="624" spans="21:21" ht="13.15" customHeight="1" x14ac:dyDescent="0.2">
      <c r="U624" s="78"/>
    </row>
    <row r="625" spans="21:21" ht="13.15" customHeight="1" x14ac:dyDescent="0.2">
      <c r="U625" s="78"/>
    </row>
    <row r="626" spans="21:21" ht="13.15" customHeight="1" x14ac:dyDescent="0.2">
      <c r="U626" s="78"/>
    </row>
    <row r="627" spans="21:21" ht="13.15" customHeight="1" x14ac:dyDescent="0.2">
      <c r="U627" s="78"/>
    </row>
    <row r="628" spans="21:21" ht="13.15" customHeight="1" x14ac:dyDescent="0.2">
      <c r="U628" s="78"/>
    </row>
    <row r="629" spans="21:21" ht="13.15" customHeight="1" x14ac:dyDescent="0.2">
      <c r="U629" s="78"/>
    </row>
    <row r="630" spans="21:21" ht="13.15" customHeight="1" x14ac:dyDescent="0.2">
      <c r="U630" s="78"/>
    </row>
    <row r="631" spans="21:21" ht="13.15" customHeight="1" x14ac:dyDescent="0.2">
      <c r="U631" s="78"/>
    </row>
    <row r="632" spans="21:21" ht="13.15" customHeight="1" x14ac:dyDescent="0.2">
      <c r="U632" s="78"/>
    </row>
    <row r="633" spans="21:21" ht="13.15" customHeight="1" x14ac:dyDescent="0.2">
      <c r="U633" s="78"/>
    </row>
    <row r="634" spans="21:21" ht="13.15" customHeight="1" x14ac:dyDescent="0.2">
      <c r="U634" s="78"/>
    </row>
    <row r="635" spans="21:21" ht="13.15" customHeight="1" x14ac:dyDescent="0.2">
      <c r="U635" s="78"/>
    </row>
    <row r="636" spans="21:21" ht="13.15" customHeight="1" x14ac:dyDescent="0.2">
      <c r="U636" s="78"/>
    </row>
    <row r="637" spans="21:21" ht="13.15" customHeight="1" x14ac:dyDescent="0.2">
      <c r="U637" s="78"/>
    </row>
    <row r="638" spans="21:21" ht="13.15" customHeight="1" x14ac:dyDescent="0.2">
      <c r="U638" s="78"/>
    </row>
    <row r="639" spans="21:21" ht="13.15" customHeight="1" x14ac:dyDescent="0.2">
      <c r="U639" s="78"/>
    </row>
    <row r="640" spans="21:21" ht="13.15" customHeight="1" x14ac:dyDescent="0.2">
      <c r="U640" s="78"/>
    </row>
    <row r="641" spans="21:21" ht="13.15" customHeight="1" x14ac:dyDescent="0.2">
      <c r="U641" s="78"/>
    </row>
    <row r="642" spans="21:21" ht="13.15" customHeight="1" x14ac:dyDescent="0.2">
      <c r="U642" s="78"/>
    </row>
    <row r="643" spans="21:21" ht="13.15" customHeight="1" x14ac:dyDescent="0.2">
      <c r="U643" s="78"/>
    </row>
    <row r="644" spans="21:21" ht="13.15" customHeight="1" x14ac:dyDescent="0.2">
      <c r="U644" s="78"/>
    </row>
    <row r="645" spans="21:21" ht="13.15" customHeight="1" x14ac:dyDescent="0.2">
      <c r="U645" s="78"/>
    </row>
    <row r="646" spans="21:21" ht="13.15" customHeight="1" x14ac:dyDescent="0.2">
      <c r="U646" s="78"/>
    </row>
    <row r="647" spans="21:21" ht="13.15" customHeight="1" x14ac:dyDescent="0.2">
      <c r="U647" s="78"/>
    </row>
    <row r="648" spans="21:21" ht="13.15" customHeight="1" x14ac:dyDescent="0.2">
      <c r="U648" s="78"/>
    </row>
    <row r="649" spans="21:21" ht="13.15" customHeight="1" x14ac:dyDescent="0.2">
      <c r="U649" s="78"/>
    </row>
    <row r="650" spans="21:21" ht="13.15" customHeight="1" x14ac:dyDescent="0.2">
      <c r="U650" s="78"/>
    </row>
    <row r="651" spans="21:21" ht="13.15" customHeight="1" x14ac:dyDescent="0.2">
      <c r="U651" s="78"/>
    </row>
    <row r="652" spans="21:21" ht="13.15" customHeight="1" x14ac:dyDescent="0.2">
      <c r="U652" s="78"/>
    </row>
    <row r="653" spans="21:21" ht="13.15" customHeight="1" x14ac:dyDescent="0.2">
      <c r="U653" s="78"/>
    </row>
    <row r="654" spans="21:21" ht="13.15" customHeight="1" x14ac:dyDescent="0.2">
      <c r="U654" s="78"/>
    </row>
    <row r="655" spans="21:21" ht="13.15" customHeight="1" x14ac:dyDescent="0.2">
      <c r="U655" s="78"/>
    </row>
    <row r="656" spans="21:21" ht="13.15" customHeight="1" x14ac:dyDescent="0.2">
      <c r="U656" s="78"/>
    </row>
    <row r="657" spans="21:21" ht="13.15" customHeight="1" x14ac:dyDescent="0.2">
      <c r="U657" s="78"/>
    </row>
    <row r="658" spans="21:21" ht="13.15" customHeight="1" x14ac:dyDescent="0.2">
      <c r="U658" s="78"/>
    </row>
    <row r="659" spans="21:21" ht="13.15" customHeight="1" x14ac:dyDescent="0.2">
      <c r="U659" s="78"/>
    </row>
    <row r="660" spans="21:21" ht="13.15" customHeight="1" x14ac:dyDescent="0.2">
      <c r="U660" s="78"/>
    </row>
    <row r="661" spans="21:21" ht="13.15" customHeight="1" x14ac:dyDescent="0.2">
      <c r="U661" s="78"/>
    </row>
    <row r="662" spans="21:21" ht="13.15" customHeight="1" x14ac:dyDescent="0.2">
      <c r="U662" s="78"/>
    </row>
    <row r="663" spans="21:21" ht="13.15" customHeight="1" x14ac:dyDescent="0.2">
      <c r="U663" s="78"/>
    </row>
    <row r="664" spans="21:21" ht="13.15" customHeight="1" x14ac:dyDescent="0.2">
      <c r="U664" s="78"/>
    </row>
    <row r="665" spans="21:21" ht="13.15" customHeight="1" x14ac:dyDescent="0.2">
      <c r="U665" s="78"/>
    </row>
    <row r="666" spans="21:21" ht="13.15" customHeight="1" x14ac:dyDescent="0.2">
      <c r="U666" s="78"/>
    </row>
    <row r="667" spans="21:21" ht="13.15" customHeight="1" x14ac:dyDescent="0.2">
      <c r="U667" s="78"/>
    </row>
    <row r="668" spans="21:21" ht="13.15" customHeight="1" x14ac:dyDescent="0.2">
      <c r="U668" s="78"/>
    </row>
    <row r="669" spans="21:21" ht="13.15" customHeight="1" x14ac:dyDescent="0.2">
      <c r="U669" s="78"/>
    </row>
    <row r="670" spans="21:21" ht="13.15" customHeight="1" x14ac:dyDescent="0.2">
      <c r="U670" s="78"/>
    </row>
    <row r="671" spans="21:21" ht="13.15" customHeight="1" x14ac:dyDescent="0.2">
      <c r="U671" s="78"/>
    </row>
    <row r="672" spans="21:21" ht="13.15" customHeight="1" x14ac:dyDescent="0.2">
      <c r="U672" s="78"/>
    </row>
    <row r="673" spans="21:21" ht="13.15" customHeight="1" x14ac:dyDescent="0.2">
      <c r="U673" s="78"/>
    </row>
    <row r="674" spans="21:21" ht="13.15" customHeight="1" x14ac:dyDescent="0.2">
      <c r="U674" s="78"/>
    </row>
    <row r="675" spans="21:21" ht="13.15" customHeight="1" x14ac:dyDescent="0.2">
      <c r="U675" s="78"/>
    </row>
    <row r="676" spans="21:21" ht="13.15" customHeight="1" x14ac:dyDescent="0.2">
      <c r="U676" s="78"/>
    </row>
    <row r="677" spans="21:21" ht="13.15" customHeight="1" x14ac:dyDescent="0.2">
      <c r="U677" s="78"/>
    </row>
    <row r="678" spans="21:21" ht="13.15" customHeight="1" x14ac:dyDescent="0.2">
      <c r="U678" s="78"/>
    </row>
    <row r="679" spans="21:21" ht="13.15" customHeight="1" x14ac:dyDescent="0.2">
      <c r="U679" s="78"/>
    </row>
    <row r="680" spans="21:21" ht="13.15" customHeight="1" x14ac:dyDescent="0.2">
      <c r="U680" s="78"/>
    </row>
    <row r="681" spans="21:21" ht="13.15" customHeight="1" x14ac:dyDescent="0.2">
      <c r="U681" s="78"/>
    </row>
    <row r="682" spans="21:21" ht="13.15" customHeight="1" x14ac:dyDescent="0.2">
      <c r="U682" s="78"/>
    </row>
    <row r="683" spans="21:21" ht="13.15" customHeight="1" x14ac:dyDescent="0.2">
      <c r="U683" s="78"/>
    </row>
    <row r="684" spans="21:21" ht="13.15" customHeight="1" x14ac:dyDescent="0.2">
      <c r="U684" s="78"/>
    </row>
    <row r="685" spans="21:21" ht="13.15" customHeight="1" x14ac:dyDescent="0.2">
      <c r="U685" s="78"/>
    </row>
    <row r="686" spans="21:21" ht="13.15" customHeight="1" x14ac:dyDescent="0.2">
      <c r="U686" s="78"/>
    </row>
    <row r="687" spans="21:21" ht="13.15" customHeight="1" x14ac:dyDescent="0.2">
      <c r="U687" s="78"/>
    </row>
    <row r="688" spans="21:21" ht="13.15" customHeight="1" x14ac:dyDescent="0.2">
      <c r="U688" s="78"/>
    </row>
    <row r="689" spans="21:21" ht="13.15" customHeight="1" x14ac:dyDescent="0.2">
      <c r="U689" s="78"/>
    </row>
    <row r="690" spans="21:21" ht="13.15" customHeight="1" x14ac:dyDescent="0.2">
      <c r="U690" s="78"/>
    </row>
    <row r="691" spans="21:21" ht="13.15" customHeight="1" x14ac:dyDescent="0.2">
      <c r="U691" s="78"/>
    </row>
    <row r="692" spans="21:21" ht="13.15" customHeight="1" x14ac:dyDescent="0.2">
      <c r="U692" s="78"/>
    </row>
    <row r="693" spans="21:21" ht="13.15" customHeight="1" x14ac:dyDescent="0.2">
      <c r="U693" s="78"/>
    </row>
    <row r="694" spans="21:21" ht="13.15" customHeight="1" x14ac:dyDescent="0.2">
      <c r="U694" s="78"/>
    </row>
    <row r="695" spans="21:21" ht="13.15" customHeight="1" x14ac:dyDescent="0.2">
      <c r="U695" s="78"/>
    </row>
    <row r="696" spans="21:21" ht="13.15" customHeight="1" x14ac:dyDescent="0.2">
      <c r="U696" s="78"/>
    </row>
    <row r="697" spans="21:21" ht="13.15" customHeight="1" x14ac:dyDescent="0.2">
      <c r="U697" s="78"/>
    </row>
    <row r="698" spans="21:21" ht="13.15" customHeight="1" x14ac:dyDescent="0.2">
      <c r="U698" s="78"/>
    </row>
    <row r="699" spans="21:21" ht="13.15" customHeight="1" x14ac:dyDescent="0.2">
      <c r="U699" s="78"/>
    </row>
    <row r="700" spans="21:21" ht="13.15" customHeight="1" x14ac:dyDescent="0.2">
      <c r="U700" s="78"/>
    </row>
    <row r="701" spans="21:21" ht="13.15" customHeight="1" x14ac:dyDescent="0.2">
      <c r="U701" s="78"/>
    </row>
    <row r="702" spans="21:21" ht="13.15" customHeight="1" x14ac:dyDescent="0.2">
      <c r="U702" s="78"/>
    </row>
    <row r="703" spans="21:21" ht="13.15" customHeight="1" x14ac:dyDescent="0.2">
      <c r="U703" s="78"/>
    </row>
    <row r="704" spans="21:21" ht="13.15" customHeight="1" x14ac:dyDescent="0.2">
      <c r="U704" s="78"/>
    </row>
    <row r="705" spans="21:21" ht="13.15" customHeight="1" x14ac:dyDescent="0.2">
      <c r="U705" s="78"/>
    </row>
    <row r="706" spans="21:21" ht="13.15" customHeight="1" x14ac:dyDescent="0.2">
      <c r="U706" s="78"/>
    </row>
    <row r="707" spans="21:21" ht="13.15" customHeight="1" x14ac:dyDescent="0.2">
      <c r="U707" s="78"/>
    </row>
    <row r="708" spans="21:21" ht="13.15" customHeight="1" x14ac:dyDescent="0.2">
      <c r="U708" s="78"/>
    </row>
    <row r="709" spans="21:21" ht="13.15" customHeight="1" x14ac:dyDescent="0.2">
      <c r="U709" s="78"/>
    </row>
    <row r="710" spans="21:21" ht="13.15" customHeight="1" x14ac:dyDescent="0.2">
      <c r="U710" s="78"/>
    </row>
    <row r="711" spans="21:21" ht="13.15" customHeight="1" x14ac:dyDescent="0.2">
      <c r="U711" s="78"/>
    </row>
    <row r="712" spans="21:21" ht="13.15" customHeight="1" x14ac:dyDescent="0.2">
      <c r="U712" s="78"/>
    </row>
    <row r="713" spans="21:21" ht="13.15" customHeight="1" x14ac:dyDescent="0.2">
      <c r="U713" s="78"/>
    </row>
    <row r="714" spans="21:21" ht="13.15" customHeight="1" x14ac:dyDescent="0.2">
      <c r="U714" s="78"/>
    </row>
    <row r="715" spans="21:21" ht="13.15" customHeight="1" x14ac:dyDescent="0.2">
      <c r="U715" s="78"/>
    </row>
    <row r="716" spans="21:21" ht="13.15" customHeight="1" x14ac:dyDescent="0.2">
      <c r="U716" s="78"/>
    </row>
    <row r="717" spans="21:21" ht="13.15" customHeight="1" x14ac:dyDescent="0.2">
      <c r="U717" s="78"/>
    </row>
    <row r="718" spans="21:21" ht="13.15" customHeight="1" x14ac:dyDescent="0.2">
      <c r="U718" s="78"/>
    </row>
    <row r="719" spans="21:21" ht="13.15" customHeight="1" x14ac:dyDescent="0.2">
      <c r="U719" s="78"/>
    </row>
    <row r="720" spans="21:21" ht="13.15" customHeight="1" x14ac:dyDescent="0.2">
      <c r="U720" s="78"/>
    </row>
    <row r="721" spans="21:21" ht="13.15" customHeight="1" x14ac:dyDescent="0.2">
      <c r="U721" s="78"/>
    </row>
    <row r="722" spans="21:21" ht="13.15" customHeight="1" x14ac:dyDescent="0.2">
      <c r="U722" s="78"/>
    </row>
    <row r="723" spans="21:21" ht="13.15" customHeight="1" x14ac:dyDescent="0.2">
      <c r="U723" s="78"/>
    </row>
    <row r="724" spans="21:21" ht="13.15" customHeight="1" x14ac:dyDescent="0.2">
      <c r="U724" s="78"/>
    </row>
    <row r="725" spans="21:21" ht="13.15" customHeight="1" x14ac:dyDescent="0.2">
      <c r="U725" s="78"/>
    </row>
    <row r="726" spans="21:21" ht="13.15" customHeight="1" x14ac:dyDescent="0.2">
      <c r="U726" s="78"/>
    </row>
    <row r="727" spans="21:21" ht="13.15" customHeight="1" x14ac:dyDescent="0.2">
      <c r="U727" s="78"/>
    </row>
    <row r="728" spans="21:21" ht="13.15" customHeight="1" x14ac:dyDescent="0.2">
      <c r="U728" s="78"/>
    </row>
    <row r="729" spans="21:21" ht="13.15" customHeight="1" x14ac:dyDescent="0.2">
      <c r="U729" s="78"/>
    </row>
    <row r="730" spans="21:21" ht="13.15" customHeight="1" x14ac:dyDescent="0.2">
      <c r="U730" s="78"/>
    </row>
    <row r="731" spans="21:21" ht="13.15" customHeight="1" x14ac:dyDescent="0.2">
      <c r="U731" s="78"/>
    </row>
    <row r="732" spans="21:21" ht="13.15" customHeight="1" x14ac:dyDescent="0.2">
      <c r="U732" s="78"/>
    </row>
    <row r="733" spans="21:21" ht="13.15" customHeight="1" x14ac:dyDescent="0.2">
      <c r="U733" s="78"/>
    </row>
    <row r="734" spans="21:21" ht="13.15" customHeight="1" x14ac:dyDescent="0.2">
      <c r="U734" s="78"/>
    </row>
    <row r="735" spans="21:21" ht="13.15" customHeight="1" x14ac:dyDescent="0.2">
      <c r="U735" s="78"/>
    </row>
    <row r="736" spans="21:21" ht="13.15" customHeight="1" x14ac:dyDescent="0.2">
      <c r="U736" s="78"/>
    </row>
    <row r="737" spans="21:21" ht="13.15" customHeight="1" x14ac:dyDescent="0.2">
      <c r="U737" s="78"/>
    </row>
    <row r="738" spans="21:21" ht="13.15" customHeight="1" x14ac:dyDescent="0.2">
      <c r="U738" s="78"/>
    </row>
    <row r="739" spans="21:21" ht="13.15" customHeight="1" x14ac:dyDescent="0.2">
      <c r="U739" s="78"/>
    </row>
    <row r="740" spans="21:21" ht="13.15" customHeight="1" x14ac:dyDescent="0.2">
      <c r="U740" s="78"/>
    </row>
    <row r="741" spans="21:21" ht="13.15" customHeight="1" x14ac:dyDescent="0.2">
      <c r="U741" s="78"/>
    </row>
    <row r="742" spans="21:21" ht="13.15" customHeight="1" x14ac:dyDescent="0.2">
      <c r="U742" s="78"/>
    </row>
    <row r="743" spans="21:21" ht="13.15" customHeight="1" x14ac:dyDescent="0.2">
      <c r="U743" s="78"/>
    </row>
    <row r="744" spans="21:21" ht="13.15" customHeight="1" x14ac:dyDescent="0.2">
      <c r="U744" s="78"/>
    </row>
    <row r="745" spans="21:21" ht="13.15" customHeight="1" x14ac:dyDescent="0.2">
      <c r="U745" s="78"/>
    </row>
    <row r="746" spans="21:21" ht="13.15" customHeight="1" x14ac:dyDescent="0.2">
      <c r="U746" s="78"/>
    </row>
    <row r="747" spans="21:21" ht="13.15" customHeight="1" x14ac:dyDescent="0.2">
      <c r="U747" s="78"/>
    </row>
    <row r="748" spans="21:21" ht="13.15" customHeight="1" x14ac:dyDescent="0.2">
      <c r="U748" s="78"/>
    </row>
    <row r="749" spans="21:21" ht="13.15" customHeight="1" x14ac:dyDescent="0.2">
      <c r="U749" s="78"/>
    </row>
    <row r="750" spans="21:21" ht="13.15" customHeight="1" x14ac:dyDescent="0.2">
      <c r="U750" s="78"/>
    </row>
    <row r="751" spans="21:21" ht="13.15" customHeight="1" x14ac:dyDescent="0.2">
      <c r="U751" s="78"/>
    </row>
    <row r="752" spans="21:21" ht="13.15" customHeight="1" x14ac:dyDescent="0.2">
      <c r="U752" s="78"/>
    </row>
    <row r="753" spans="21:21" ht="13.15" customHeight="1" x14ac:dyDescent="0.2">
      <c r="U753" s="78"/>
    </row>
    <row r="754" spans="21:21" ht="13.15" customHeight="1" x14ac:dyDescent="0.2">
      <c r="U754" s="78"/>
    </row>
    <row r="755" spans="21:21" ht="13.15" customHeight="1" x14ac:dyDescent="0.2">
      <c r="U755" s="78"/>
    </row>
    <row r="756" spans="21:21" ht="13.15" customHeight="1" x14ac:dyDescent="0.2">
      <c r="U756" s="78"/>
    </row>
    <row r="757" spans="21:21" ht="13.15" customHeight="1" x14ac:dyDescent="0.2">
      <c r="U757" s="78"/>
    </row>
    <row r="758" spans="21:21" ht="13.15" customHeight="1" x14ac:dyDescent="0.2">
      <c r="U758" s="78"/>
    </row>
    <row r="759" spans="21:21" ht="13.15" customHeight="1" x14ac:dyDescent="0.2">
      <c r="U759" s="78"/>
    </row>
    <row r="760" spans="21:21" ht="13.15" customHeight="1" x14ac:dyDescent="0.2">
      <c r="U760" s="78"/>
    </row>
    <row r="761" spans="21:21" ht="13.15" customHeight="1" x14ac:dyDescent="0.2">
      <c r="U761" s="78"/>
    </row>
    <row r="762" spans="21:21" ht="13.15" customHeight="1" x14ac:dyDescent="0.2">
      <c r="U762" s="78"/>
    </row>
    <row r="763" spans="21:21" ht="13.15" customHeight="1" x14ac:dyDescent="0.2">
      <c r="U763" s="78"/>
    </row>
    <row r="764" spans="21:21" ht="13.15" customHeight="1" x14ac:dyDescent="0.2">
      <c r="U764" s="78"/>
    </row>
    <row r="765" spans="21:21" ht="13.15" customHeight="1" x14ac:dyDescent="0.2">
      <c r="U765" s="78"/>
    </row>
    <row r="766" spans="21:21" ht="13.15" customHeight="1" x14ac:dyDescent="0.2">
      <c r="U766" s="78"/>
    </row>
    <row r="767" spans="21:21" ht="13.15" customHeight="1" x14ac:dyDescent="0.2">
      <c r="U767" s="78"/>
    </row>
    <row r="768" spans="21:21" ht="13.15" customHeight="1" x14ac:dyDescent="0.2">
      <c r="U768" s="78"/>
    </row>
    <row r="769" spans="21:21" ht="13.15" customHeight="1" x14ac:dyDescent="0.2">
      <c r="U769" s="78"/>
    </row>
    <row r="770" spans="21:21" ht="13.15" customHeight="1" x14ac:dyDescent="0.2">
      <c r="U770" s="78"/>
    </row>
    <row r="771" spans="21:21" ht="13.15" customHeight="1" x14ac:dyDescent="0.2">
      <c r="U771" s="78"/>
    </row>
    <row r="772" spans="21:21" ht="13.15" customHeight="1" x14ac:dyDescent="0.2">
      <c r="U772" s="78"/>
    </row>
    <row r="773" spans="21:21" ht="13.15" customHeight="1" x14ac:dyDescent="0.2">
      <c r="U773" s="78"/>
    </row>
    <row r="774" spans="21:21" ht="13.15" customHeight="1" x14ac:dyDescent="0.2">
      <c r="U774" s="78"/>
    </row>
    <row r="775" spans="21:21" ht="13.15" customHeight="1" x14ac:dyDescent="0.2">
      <c r="U775" s="78"/>
    </row>
    <row r="776" spans="21:21" ht="13.15" customHeight="1" x14ac:dyDescent="0.2">
      <c r="U776" s="78"/>
    </row>
    <row r="777" spans="21:21" ht="13.15" customHeight="1" x14ac:dyDescent="0.2">
      <c r="U777" s="78"/>
    </row>
    <row r="778" spans="21:21" ht="13.15" customHeight="1" x14ac:dyDescent="0.2">
      <c r="U778" s="78"/>
    </row>
    <row r="779" spans="21:21" ht="13.15" customHeight="1" x14ac:dyDescent="0.2">
      <c r="U779" s="78"/>
    </row>
    <row r="780" spans="21:21" ht="13.15" customHeight="1" x14ac:dyDescent="0.2">
      <c r="U780" s="78"/>
    </row>
    <row r="781" spans="21:21" ht="13.15" customHeight="1" x14ac:dyDescent="0.2">
      <c r="U781" s="78"/>
    </row>
    <row r="782" spans="21:21" ht="13.15" customHeight="1" x14ac:dyDescent="0.2">
      <c r="U782" s="78"/>
    </row>
    <row r="783" spans="21:21" ht="13.15" customHeight="1" x14ac:dyDescent="0.2">
      <c r="U783" s="78"/>
    </row>
    <row r="784" spans="21:21" ht="13.15" customHeight="1" x14ac:dyDescent="0.2">
      <c r="U784" s="78"/>
    </row>
    <row r="785" spans="21:21" ht="13.15" customHeight="1" x14ac:dyDescent="0.2">
      <c r="U785" s="78"/>
    </row>
    <row r="786" spans="21:21" ht="13.15" customHeight="1" x14ac:dyDescent="0.2">
      <c r="U786" s="78"/>
    </row>
    <row r="787" spans="21:21" ht="13.15" customHeight="1" x14ac:dyDescent="0.2">
      <c r="U787" s="78"/>
    </row>
    <row r="788" spans="21:21" ht="13.15" customHeight="1" x14ac:dyDescent="0.2">
      <c r="U788" s="78"/>
    </row>
    <row r="789" spans="21:21" ht="13.15" customHeight="1" x14ac:dyDescent="0.2">
      <c r="U789" s="78"/>
    </row>
    <row r="790" spans="21:21" ht="13.15" customHeight="1" x14ac:dyDescent="0.2">
      <c r="U790" s="78"/>
    </row>
    <row r="791" spans="21:21" ht="13.15" customHeight="1" x14ac:dyDescent="0.2">
      <c r="U791" s="78"/>
    </row>
    <row r="792" spans="21:21" ht="13.15" customHeight="1" x14ac:dyDescent="0.2">
      <c r="U792" s="78"/>
    </row>
    <row r="793" spans="21:21" ht="13.15" customHeight="1" x14ac:dyDescent="0.2">
      <c r="U793" s="78"/>
    </row>
    <row r="794" spans="21:21" ht="13.15" customHeight="1" x14ac:dyDescent="0.2">
      <c r="U794" s="78"/>
    </row>
    <row r="795" spans="21:21" ht="13.15" customHeight="1" x14ac:dyDescent="0.2">
      <c r="U795" s="78"/>
    </row>
    <row r="796" spans="21:21" ht="13.15" customHeight="1" x14ac:dyDescent="0.2">
      <c r="U796" s="78"/>
    </row>
    <row r="797" spans="21:21" ht="13.15" customHeight="1" x14ac:dyDescent="0.2">
      <c r="U797" s="78"/>
    </row>
    <row r="798" spans="21:21" ht="13.15" customHeight="1" x14ac:dyDescent="0.2">
      <c r="U798" s="78"/>
    </row>
    <row r="799" spans="21:21" ht="13.15" customHeight="1" x14ac:dyDescent="0.2">
      <c r="U799" s="78"/>
    </row>
    <row r="800" spans="21:21" ht="13.15" customHeight="1" x14ac:dyDescent="0.2">
      <c r="U800" s="78"/>
    </row>
    <row r="801" spans="21:21" ht="13.15" customHeight="1" x14ac:dyDescent="0.2">
      <c r="U801" s="78"/>
    </row>
    <row r="802" spans="21:21" ht="13.15" customHeight="1" x14ac:dyDescent="0.2">
      <c r="U802" s="78"/>
    </row>
    <row r="803" spans="21:21" ht="13.15" customHeight="1" x14ac:dyDescent="0.2">
      <c r="U803" s="78"/>
    </row>
    <row r="804" spans="21:21" ht="13.15" customHeight="1" x14ac:dyDescent="0.2">
      <c r="U804" s="78"/>
    </row>
    <row r="805" spans="21:21" ht="13.15" customHeight="1" x14ac:dyDescent="0.2">
      <c r="U805" s="78"/>
    </row>
    <row r="806" spans="21:21" ht="13.15" customHeight="1" x14ac:dyDescent="0.2">
      <c r="U806" s="78"/>
    </row>
    <row r="807" spans="21:21" ht="13.15" customHeight="1" x14ac:dyDescent="0.2">
      <c r="U807" s="78"/>
    </row>
    <row r="808" spans="21:21" ht="13.15" customHeight="1" x14ac:dyDescent="0.2">
      <c r="U808" s="78"/>
    </row>
    <row r="809" spans="21:21" ht="13.15" customHeight="1" x14ac:dyDescent="0.2">
      <c r="U809" s="78"/>
    </row>
    <row r="810" spans="21:21" ht="13.15" customHeight="1" x14ac:dyDescent="0.2">
      <c r="U810" s="78"/>
    </row>
    <row r="811" spans="21:21" ht="13.15" customHeight="1" x14ac:dyDescent="0.2">
      <c r="U811" s="78"/>
    </row>
    <row r="812" spans="21:21" ht="13.15" customHeight="1" x14ac:dyDescent="0.2">
      <c r="U812" s="78"/>
    </row>
    <row r="813" spans="21:21" ht="13.15" customHeight="1" x14ac:dyDescent="0.2">
      <c r="U813" s="78"/>
    </row>
    <row r="814" spans="21:21" ht="13.15" customHeight="1" x14ac:dyDescent="0.2">
      <c r="U814" s="78"/>
    </row>
    <row r="815" spans="21:21" ht="13.15" customHeight="1" x14ac:dyDescent="0.2">
      <c r="U815" s="78"/>
    </row>
    <row r="816" spans="21:21" ht="13.15" customHeight="1" x14ac:dyDescent="0.2">
      <c r="U816" s="78"/>
    </row>
    <row r="817" spans="21:21" ht="13.15" customHeight="1" x14ac:dyDescent="0.2">
      <c r="U817" s="78"/>
    </row>
    <row r="818" spans="21:21" ht="13.15" customHeight="1" x14ac:dyDescent="0.2">
      <c r="U818" s="78"/>
    </row>
    <row r="819" spans="21:21" ht="13.15" customHeight="1" x14ac:dyDescent="0.2">
      <c r="U819" s="78"/>
    </row>
    <row r="820" spans="21:21" ht="13.15" customHeight="1" x14ac:dyDescent="0.2">
      <c r="U820" s="78"/>
    </row>
    <row r="821" spans="21:21" ht="13.15" customHeight="1" x14ac:dyDescent="0.2">
      <c r="U821" s="78"/>
    </row>
    <row r="822" spans="21:21" ht="13.15" customHeight="1" x14ac:dyDescent="0.2">
      <c r="U822" s="78"/>
    </row>
    <row r="823" spans="21:21" ht="13.15" customHeight="1" x14ac:dyDescent="0.2">
      <c r="U823" s="78"/>
    </row>
    <row r="824" spans="21:21" ht="13.15" customHeight="1" x14ac:dyDescent="0.2">
      <c r="U824" s="78"/>
    </row>
    <row r="825" spans="21:21" ht="13.15" customHeight="1" x14ac:dyDescent="0.2">
      <c r="U825" s="78"/>
    </row>
    <row r="826" spans="21:21" ht="13.15" customHeight="1" x14ac:dyDescent="0.2">
      <c r="U826" s="78"/>
    </row>
    <row r="827" spans="21:21" ht="13.15" customHeight="1" x14ac:dyDescent="0.2">
      <c r="U827" s="78"/>
    </row>
    <row r="828" spans="21:21" ht="13.15" customHeight="1" x14ac:dyDescent="0.2">
      <c r="U828" s="78"/>
    </row>
    <row r="829" spans="21:21" ht="13.15" customHeight="1" x14ac:dyDescent="0.2">
      <c r="U829" s="78"/>
    </row>
    <row r="830" spans="21:21" ht="13.15" customHeight="1" x14ac:dyDescent="0.2">
      <c r="U830" s="78"/>
    </row>
    <row r="831" spans="21:21" ht="13.15" customHeight="1" x14ac:dyDescent="0.2">
      <c r="U831" s="78"/>
    </row>
    <row r="832" spans="21:21" ht="13.15" customHeight="1" x14ac:dyDescent="0.2">
      <c r="U832" s="78"/>
    </row>
    <row r="833" spans="21:21" ht="13.15" customHeight="1" x14ac:dyDescent="0.2">
      <c r="U833" s="78"/>
    </row>
    <row r="834" spans="21:21" ht="13.15" customHeight="1" x14ac:dyDescent="0.2">
      <c r="U834" s="78"/>
    </row>
    <row r="835" spans="21:21" ht="13.15" customHeight="1" x14ac:dyDescent="0.2">
      <c r="U835" s="78"/>
    </row>
    <row r="836" spans="21:21" ht="13.15" customHeight="1" x14ac:dyDescent="0.2">
      <c r="U836" s="78"/>
    </row>
    <row r="837" spans="21:21" ht="13.15" customHeight="1" x14ac:dyDescent="0.2">
      <c r="U837" s="78"/>
    </row>
    <row r="838" spans="21:21" ht="13.15" customHeight="1" x14ac:dyDescent="0.2">
      <c r="U838" s="78"/>
    </row>
    <row r="839" spans="21:21" ht="13.15" customHeight="1" x14ac:dyDescent="0.2">
      <c r="U839" s="78"/>
    </row>
    <row r="840" spans="21:21" ht="13.15" customHeight="1" x14ac:dyDescent="0.2">
      <c r="U840" s="78"/>
    </row>
    <row r="841" spans="21:21" ht="13.15" customHeight="1" x14ac:dyDescent="0.2">
      <c r="U841" s="78"/>
    </row>
    <row r="842" spans="21:21" ht="13.15" customHeight="1" x14ac:dyDescent="0.2">
      <c r="U842" s="78"/>
    </row>
    <row r="843" spans="21:21" ht="13.15" customHeight="1" x14ac:dyDescent="0.2">
      <c r="U843" s="78"/>
    </row>
    <row r="844" spans="21:21" ht="13.15" customHeight="1" x14ac:dyDescent="0.2">
      <c r="U844" s="78"/>
    </row>
    <row r="845" spans="21:21" ht="13.15" customHeight="1" x14ac:dyDescent="0.2">
      <c r="U845" s="78"/>
    </row>
    <row r="846" spans="21:21" ht="13.15" customHeight="1" x14ac:dyDescent="0.2">
      <c r="U846" s="78"/>
    </row>
    <row r="847" spans="21:21" ht="13.15" customHeight="1" x14ac:dyDescent="0.2">
      <c r="U847" s="78"/>
    </row>
    <row r="848" spans="21:21" ht="13.15" customHeight="1" x14ac:dyDescent="0.2">
      <c r="U848" s="78"/>
    </row>
    <row r="849" spans="21:21" ht="13.15" customHeight="1" x14ac:dyDescent="0.2">
      <c r="U849" s="78"/>
    </row>
    <row r="850" spans="21:21" ht="13.15" customHeight="1" x14ac:dyDescent="0.2">
      <c r="U850" s="78"/>
    </row>
    <row r="851" spans="21:21" ht="13.15" customHeight="1" x14ac:dyDescent="0.2">
      <c r="U851" s="78"/>
    </row>
    <row r="852" spans="21:21" ht="13.15" customHeight="1" x14ac:dyDescent="0.2">
      <c r="U852" s="78"/>
    </row>
    <row r="853" spans="21:21" ht="13.15" customHeight="1" x14ac:dyDescent="0.2">
      <c r="U853" s="78"/>
    </row>
    <row r="854" spans="21:21" ht="13.15" customHeight="1" x14ac:dyDescent="0.2">
      <c r="U854" s="78"/>
    </row>
    <row r="855" spans="21:21" ht="13.15" customHeight="1" x14ac:dyDescent="0.2">
      <c r="U855" s="78"/>
    </row>
    <row r="856" spans="21:21" ht="13.15" customHeight="1" x14ac:dyDescent="0.2">
      <c r="U856" s="78"/>
    </row>
    <row r="857" spans="21:21" ht="13.15" customHeight="1" x14ac:dyDescent="0.2">
      <c r="U857" s="78"/>
    </row>
    <row r="858" spans="21:21" ht="13.15" customHeight="1" x14ac:dyDescent="0.2">
      <c r="U858" s="78"/>
    </row>
    <row r="859" spans="21:21" ht="13.15" customHeight="1" x14ac:dyDescent="0.2">
      <c r="U859" s="78"/>
    </row>
    <row r="860" spans="21:21" ht="13.15" customHeight="1" x14ac:dyDescent="0.2">
      <c r="U860" s="78"/>
    </row>
    <row r="861" spans="21:21" ht="13.15" customHeight="1" x14ac:dyDescent="0.2">
      <c r="U861" s="78"/>
    </row>
    <row r="862" spans="21:21" ht="13.15" customHeight="1" x14ac:dyDescent="0.2">
      <c r="U862" s="78"/>
    </row>
    <row r="863" spans="21:21" ht="13.15" customHeight="1" x14ac:dyDescent="0.2">
      <c r="U863" s="78"/>
    </row>
    <row r="864" spans="21:21" ht="13.15" customHeight="1" x14ac:dyDescent="0.2">
      <c r="U864" s="78"/>
    </row>
    <row r="865" spans="21:21" ht="13.15" customHeight="1" x14ac:dyDescent="0.2">
      <c r="U865" s="78"/>
    </row>
    <row r="866" spans="21:21" ht="13.15" customHeight="1" x14ac:dyDescent="0.2">
      <c r="U866" s="78"/>
    </row>
    <row r="867" spans="21:21" ht="13.15" customHeight="1" x14ac:dyDescent="0.2">
      <c r="U867" s="78"/>
    </row>
    <row r="868" spans="21:21" ht="13.15" customHeight="1" x14ac:dyDescent="0.2">
      <c r="U868" s="78"/>
    </row>
    <row r="869" spans="21:21" ht="13.15" customHeight="1" x14ac:dyDescent="0.2">
      <c r="U869" s="78"/>
    </row>
    <row r="870" spans="21:21" ht="13.15" customHeight="1" x14ac:dyDescent="0.2">
      <c r="U870" s="78"/>
    </row>
    <row r="871" spans="21:21" ht="13.15" customHeight="1" x14ac:dyDescent="0.2">
      <c r="U871" s="78"/>
    </row>
    <row r="872" spans="21:21" ht="13.15" customHeight="1" x14ac:dyDescent="0.2">
      <c r="U872" s="78"/>
    </row>
    <row r="873" spans="21:21" ht="13.15" customHeight="1" x14ac:dyDescent="0.2">
      <c r="U873" s="78"/>
    </row>
    <row r="874" spans="21:21" ht="13.15" customHeight="1" x14ac:dyDescent="0.2">
      <c r="U874" s="78"/>
    </row>
    <row r="875" spans="21:21" ht="13.15" customHeight="1" x14ac:dyDescent="0.2">
      <c r="U875" s="78"/>
    </row>
    <row r="876" spans="21:21" ht="13.15" customHeight="1" x14ac:dyDescent="0.2">
      <c r="U876" s="78"/>
    </row>
    <row r="877" spans="21:21" ht="13.15" customHeight="1" x14ac:dyDescent="0.2">
      <c r="U877" s="78"/>
    </row>
    <row r="878" spans="21:21" ht="13.15" customHeight="1" x14ac:dyDescent="0.2">
      <c r="U878" s="78"/>
    </row>
    <row r="879" spans="21:21" ht="13.15" customHeight="1" x14ac:dyDescent="0.2">
      <c r="U879" s="78"/>
    </row>
    <row r="880" spans="21:21" ht="13.15" customHeight="1" x14ac:dyDescent="0.2">
      <c r="U880" s="78"/>
    </row>
    <row r="881" spans="21:21" ht="13.15" customHeight="1" x14ac:dyDescent="0.2">
      <c r="U881" s="78"/>
    </row>
    <row r="882" spans="21:21" ht="13.15" customHeight="1" x14ac:dyDescent="0.2">
      <c r="U882" s="78"/>
    </row>
    <row r="883" spans="21:21" ht="13.15" customHeight="1" x14ac:dyDescent="0.2">
      <c r="U883" s="78"/>
    </row>
    <row r="884" spans="21:21" ht="13.15" customHeight="1" x14ac:dyDescent="0.2">
      <c r="U884" s="78"/>
    </row>
    <row r="885" spans="21:21" ht="13.15" customHeight="1" x14ac:dyDescent="0.2">
      <c r="U885" s="78"/>
    </row>
    <row r="886" spans="21:21" ht="13.15" customHeight="1" x14ac:dyDescent="0.2">
      <c r="U886" s="78"/>
    </row>
    <row r="887" spans="21:21" ht="13.15" customHeight="1" x14ac:dyDescent="0.2">
      <c r="U887" s="78"/>
    </row>
    <row r="888" spans="21:21" ht="13.15" customHeight="1" x14ac:dyDescent="0.2">
      <c r="U888" s="78"/>
    </row>
    <row r="889" spans="21:21" ht="13.15" customHeight="1" x14ac:dyDescent="0.2">
      <c r="U889" s="78"/>
    </row>
    <row r="890" spans="21:21" ht="13.15" customHeight="1" x14ac:dyDescent="0.2">
      <c r="U890" s="78"/>
    </row>
    <row r="891" spans="21:21" ht="13.15" customHeight="1" x14ac:dyDescent="0.2">
      <c r="U891" s="78"/>
    </row>
    <row r="892" spans="21:21" ht="13.15" customHeight="1" x14ac:dyDescent="0.2">
      <c r="U892" s="78"/>
    </row>
    <row r="893" spans="21:21" ht="13.15" customHeight="1" x14ac:dyDescent="0.2">
      <c r="U893" s="78"/>
    </row>
    <row r="894" spans="21:21" ht="13.15" customHeight="1" x14ac:dyDescent="0.2">
      <c r="U894" s="78"/>
    </row>
    <row r="895" spans="21:21" ht="13.15" customHeight="1" x14ac:dyDescent="0.2">
      <c r="U895" s="78"/>
    </row>
    <row r="896" spans="21:21" ht="13.15" customHeight="1" x14ac:dyDescent="0.2">
      <c r="U896" s="78"/>
    </row>
    <row r="897" spans="21:21" ht="13.15" customHeight="1" x14ac:dyDescent="0.2">
      <c r="U897" s="78"/>
    </row>
    <row r="898" spans="21:21" ht="13.15" customHeight="1" x14ac:dyDescent="0.2">
      <c r="U898" s="78"/>
    </row>
    <row r="899" spans="21:21" ht="13.15" customHeight="1" x14ac:dyDescent="0.2">
      <c r="U899" s="78"/>
    </row>
    <row r="900" spans="21:21" ht="13.15" customHeight="1" x14ac:dyDescent="0.2">
      <c r="U900" s="78"/>
    </row>
    <row r="901" spans="21:21" ht="13.15" customHeight="1" x14ac:dyDescent="0.2">
      <c r="U901" s="78"/>
    </row>
    <row r="902" spans="21:21" ht="13.15" customHeight="1" x14ac:dyDescent="0.2">
      <c r="U902" s="78"/>
    </row>
    <row r="903" spans="21:21" ht="13.15" customHeight="1" x14ac:dyDescent="0.2">
      <c r="U903" s="78"/>
    </row>
    <row r="904" spans="21:21" ht="13.15" customHeight="1" x14ac:dyDescent="0.2">
      <c r="U904" s="78"/>
    </row>
    <row r="905" spans="21:21" ht="13.15" customHeight="1" x14ac:dyDescent="0.2">
      <c r="U905" s="78"/>
    </row>
    <row r="906" spans="21:21" ht="13.15" customHeight="1" x14ac:dyDescent="0.2">
      <c r="U906" s="78"/>
    </row>
    <row r="907" spans="21:21" ht="13.15" customHeight="1" x14ac:dyDescent="0.2">
      <c r="U907" s="78"/>
    </row>
    <row r="908" spans="21:21" ht="13.15" customHeight="1" x14ac:dyDescent="0.2">
      <c r="U908" s="78"/>
    </row>
    <row r="909" spans="21:21" ht="13.15" customHeight="1" x14ac:dyDescent="0.2">
      <c r="U909" s="78"/>
    </row>
    <row r="910" spans="21:21" ht="13.15" customHeight="1" x14ac:dyDescent="0.2">
      <c r="U910" s="78"/>
    </row>
    <row r="911" spans="21:21" ht="13.15" customHeight="1" x14ac:dyDescent="0.2">
      <c r="U911" s="78"/>
    </row>
    <row r="912" spans="21:21" ht="13.15" customHeight="1" x14ac:dyDescent="0.2">
      <c r="U912" s="78"/>
    </row>
    <row r="913" spans="21:21" ht="13.15" customHeight="1" x14ac:dyDescent="0.2">
      <c r="U913" s="78"/>
    </row>
    <row r="914" spans="21:21" ht="13.15" customHeight="1" x14ac:dyDescent="0.2">
      <c r="U914" s="78"/>
    </row>
    <row r="915" spans="21:21" ht="13.15" customHeight="1" x14ac:dyDescent="0.2">
      <c r="U915" s="78"/>
    </row>
    <row r="916" spans="21:21" ht="13.15" customHeight="1" x14ac:dyDescent="0.2">
      <c r="U916" s="78"/>
    </row>
    <row r="917" spans="21:21" ht="13.15" customHeight="1" x14ac:dyDescent="0.2">
      <c r="U917" s="78"/>
    </row>
    <row r="918" spans="21:21" ht="13.15" customHeight="1" x14ac:dyDescent="0.2">
      <c r="U918" s="78"/>
    </row>
    <row r="919" spans="21:21" ht="13.15" customHeight="1" x14ac:dyDescent="0.2">
      <c r="U919" s="78"/>
    </row>
    <row r="920" spans="21:21" ht="13.15" customHeight="1" x14ac:dyDescent="0.2">
      <c r="U920" s="78"/>
    </row>
    <row r="921" spans="21:21" ht="13.15" customHeight="1" x14ac:dyDescent="0.2">
      <c r="U921" s="78"/>
    </row>
    <row r="922" spans="21:21" ht="13.15" customHeight="1" x14ac:dyDescent="0.2">
      <c r="U922" s="78"/>
    </row>
    <row r="923" spans="21:21" ht="13.15" customHeight="1" x14ac:dyDescent="0.2">
      <c r="U923" s="78"/>
    </row>
    <row r="924" spans="21:21" ht="13.15" customHeight="1" x14ac:dyDescent="0.2">
      <c r="U924" s="78"/>
    </row>
    <row r="925" spans="21:21" ht="13.15" customHeight="1" x14ac:dyDescent="0.2">
      <c r="U925" s="78"/>
    </row>
    <row r="926" spans="21:21" ht="13.15" customHeight="1" x14ac:dyDescent="0.2">
      <c r="U926" s="78"/>
    </row>
    <row r="927" spans="21:21" ht="13.15" customHeight="1" x14ac:dyDescent="0.2">
      <c r="U927" s="78"/>
    </row>
    <row r="928" spans="21:21" ht="13.15" customHeight="1" x14ac:dyDescent="0.2">
      <c r="U928" s="78"/>
    </row>
    <row r="929" spans="21:21" ht="13.15" customHeight="1" x14ac:dyDescent="0.2">
      <c r="U929" s="78"/>
    </row>
    <row r="930" spans="21:21" ht="13.15" customHeight="1" x14ac:dyDescent="0.2">
      <c r="U930" s="78"/>
    </row>
    <row r="931" spans="21:21" ht="13.15" customHeight="1" x14ac:dyDescent="0.2">
      <c r="U931" s="78"/>
    </row>
    <row r="932" spans="21:21" ht="13.15" customHeight="1" x14ac:dyDescent="0.2">
      <c r="U932" s="78"/>
    </row>
    <row r="933" spans="21:21" ht="13.15" customHeight="1" x14ac:dyDescent="0.2">
      <c r="U933" s="78"/>
    </row>
    <row r="934" spans="21:21" ht="13.15" customHeight="1" x14ac:dyDescent="0.2">
      <c r="U934" s="78"/>
    </row>
    <row r="935" spans="21:21" ht="13.15" customHeight="1" x14ac:dyDescent="0.2">
      <c r="U935" s="78"/>
    </row>
    <row r="936" spans="21:21" ht="13.15" customHeight="1" x14ac:dyDescent="0.2">
      <c r="U936" s="78"/>
    </row>
    <row r="937" spans="21:21" ht="13.15" customHeight="1" x14ac:dyDescent="0.2">
      <c r="U937" s="78"/>
    </row>
    <row r="938" spans="21:21" ht="13.15" customHeight="1" x14ac:dyDescent="0.2">
      <c r="U938" s="78"/>
    </row>
    <row r="939" spans="21:21" ht="13.15" customHeight="1" x14ac:dyDescent="0.2">
      <c r="U939" s="78"/>
    </row>
    <row r="940" spans="21:21" ht="13.15" customHeight="1" x14ac:dyDescent="0.2">
      <c r="U940" s="78"/>
    </row>
    <row r="941" spans="21:21" ht="13.15" customHeight="1" x14ac:dyDescent="0.2">
      <c r="U941" s="78"/>
    </row>
    <row r="942" spans="21:21" ht="13.15" customHeight="1" x14ac:dyDescent="0.2">
      <c r="U942" s="78"/>
    </row>
    <row r="943" spans="21:21" ht="13.15" customHeight="1" x14ac:dyDescent="0.2">
      <c r="U943" s="78"/>
    </row>
    <row r="944" spans="21:21" ht="13.15" customHeight="1" x14ac:dyDescent="0.2">
      <c r="U944" s="78"/>
    </row>
    <row r="945" spans="21:21" ht="13.15" customHeight="1" x14ac:dyDescent="0.2">
      <c r="U945" s="78"/>
    </row>
    <row r="946" spans="21:21" ht="13.15" customHeight="1" x14ac:dyDescent="0.2">
      <c r="U946" s="78"/>
    </row>
    <row r="947" spans="21:21" ht="13.15" customHeight="1" x14ac:dyDescent="0.2">
      <c r="U947" s="78"/>
    </row>
    <row r="948" spans="21:21" ht="13.15" customHeight="1" x14ac:dyDescent="0.2">
      <c r="U948" s="78"/>
    </row>
    <row r="949" spans="21:21" ht="13.15" customHeight="1" x14ac:dyDescent="0.2">
      <c r="U949" s="78"/>
    </row>
    <row r="950" spans="21:21" ht="13.15" customHeight="1" x14ac:dyDescent="0.2">
      <c r="U950" s="78"/>
    </row>
    <row r="951" spans="21:21" ht="13.15" customHeight="1" x14ac:dyDescent="0.2">
      <c r="U951" s="78"/>
    </row>
    <row r="952" spans="21:21" ht="13.15" customHeight="1" x14ac:dyDescent="0.2">
      <c r="U952" s="78"/>
    </row>
    <row r="953" spans="21:21" ht="13.15" customHeight="1" x14ac:dyDescent="0.2">
      <c r="U953" s="78"/>
    </row>
    <row r="954" spans="21:21" ht="13.15" customHeight="1" x14ac:dyDescent="0.2">
      <c r="U954" s="78"/>
    </row>
    <row r="955" spans="21:21" ht="13.15" customHeight="1" x14ac:dyDescent="0.2">
      <c r="U955" s="78"/>
    </row>
    <row r="956" spans="21:21" ht="13.15" customHeight="1" x14ac:dyDescent="0.2">
      <c r="U956" s="78"/>
    </row>
    <row r="957" spans="21:21" ht="13.15" customHeight="1" x14ac:dyDescent="0.2">
      <c r="U957" s="78"/>
    </row>
    <row r="958" spans="21:21" ht="13.15" customHeight="1" x14ac:dyDescent="0.2">
      <c r="U958" s="78"/>
    </row>
    <row r="959" spans="21:21" ht="13.15" customHeight="1" x14ac:dyDescent="0.2">
      <c r="U959" s="78"/>
    </row>
    <row r="960" spans="21:21" ht="13.15" customHeight="1" x14ac:dyDescent="0.2">
      <c r="U960" s="78"/>
    </row>
    <row r="961" spans="21:21" ht="13.15" customHeight="1" x14ac:dyDescent="0.2">
      <c r="U961" s="78"/>
    </row>
    <row r="962" spans="21:21" ht="13.15" customHeight="1" x14ac:dyDescent="0.2">
      <c r="U962" s="78"/>
    </row>
    <row r="963" spans="21:21" ht="13.15" customHeight="1" x14ac:dyDescent="0.2">
      <c r="U963" s="78"/>
    </row>
    <row r="964" spans="21:21" ht="13.15" customHeight="1" x14ac:dyDescent="0.2">
      <c r="U964" s="78"/>
    </row>
    <row r="965" spans="21:21" ht="13.15" customHeight="1" x14ac:dyDescent="0.2">
      <c r="U965" s="78"/>
    </row>
    <row r="966" spans="21:21" ht="13.15" customHeight="1" x14ac:dyDescent="0.2">
      <c r="U966" s="78"/>
    </row>
    <row r="967" spans="21:21" ht="13.15" customHeight="1" x14ac:dyDescent="0.2">
      <c r="U967" s="78"/>
    </row>
    <row r="968" spans="21:21" ht="13.15" customHeight="1" x14ac:dyDescent="0.2">
      <c r="U968" s="78"/>
    </row>
    <row r="969" spans="21:21" ht="13.15" customHeight="1" x14ac:dyDescent="0.2">
      <c r="U969" s="78"/>
    </row>
    <row r="970" spans="21:21" ht="13.15" customHeight="1" x14ac:dyDescent="0.2">
      <c r="U970" s="78"/>
    </row>
    <row r="971" spans="21:21" ht="13.15" customHeight="1" x14ac:dyDescent="0.2">
      <c r="U971" s="78"/>
    </row>
    <row r="972" spans="21:21" ht="13.15" customHeight="1" x14ac:dyDescent="0.2">
      <c r="U972" s="78"/>
    </row>
    <row r="973" spans="21:21" ht="13.15" customHeight="1" x14ac:dyDescent="0.2">
      <c r="U973" s="78"/>
    </row>
    <row r="974" spans="21:21" ht="13.15" customHeight="1" x14ac:dyDescent="0.2">
      <c r="U974" s="78"/>
    </row>
    <row r="975" spans="21:21" ht="13.15" customHeight="1" x14ac:dyDescent="0.2">
      <c r="U975" s="78"/>
    </row>
    <row r="976" spans="21:21" ht="13.15" customHeight="1" x14ac:dyDescent="0.2">
      <c r="U976" s="78"/>
    </row>
    <row r="977" spans="21:21" ht="13.15" customHeight="1" x14ac:dyDescent="0.2">
      <c r="U977" s="78"/>
    </row>
    <row r="978" spans="21:21" ht="13.15" customHeight="1" x14ac:dyDescent="0.2">
      <c r="U978" s="78"/>
    </row>
    <row r="979" spans="21:21" ht="13.15" customHeight="1" x14ac:dyDescent="0.2">
      <c r="U979" s="78"/>
    </row>
    <row r="980" spans="21:21" ht="13.15" customHeight="1" x14ac:dyDescent="0.2">
      <c r="U980" s="78"/>
    </row>
    <row r="981" spans="21:21" ht="13.15" customHeight="1" x14ac:dyDescent="0.2">
      <c r="U981" s="78"/>
    </row>
    <row r="982" spans="21:21" ht="13.15" customHeight="1" x14ac:dyDescent="0.2">
      <c r="U982" s="78"/>
    </row>
    <row r="983" spans="21:21" ht="13.15" customHeight="1" x14ac:dyDescent="0.2">
      <c r="U983" s="78"/>
    </row>
    <row r="984" spans="21:21" ht="13.15" customHeight="1" x14ac:dyDescent="0.2">
      <c r="U984" s="78"/>
    </row>
    <row r="985" spans="21:21" ht="13.15" customHeight="1" x14ac:dyDescent="0.2">
      <c r="U985" s="78"/>
    </row>
    <row r="986" spans="21:21" ht="13.15" customHeight="1" x14ac:dyDescent="0.2">
      <c r="U986" s="78"/>
    </row>
    <row r="987" spans="21:21" ht="13.15" customHeight="1" x14ac:dyDescent="0.2">
      <c r="U987" s="78"/>
    </row>
    <row r="988" spans="21:21" ht="13.15" customHeight="1" x14ac:dyDescent="0.2">
      <c r="U988" s="78"/>
    </row>
    <row r="989" spans="21:21" ht="13.15" customHeight="1" x14ac:dyDescent="0.2">
      <c r="U989" s="78"/>
    </row>
    <row r="990" spans="21:21" ht="13.15" customHeight="1" x14ac:dyDescent="0.2">
      <c r="U990" s="78"/>
    </row>
    <row r="991" spans="21:21" ht="13.15" customHeight="1" x14ac:dyDescent="0.2">
      <c r="U991" s="78"/>
    </row>
    <row r="992" spans="21:21" ht="13.15" customHeight="1" x14ac:dyDescent="0.2">
      <c r="U992" s="78"/>
    </row>
    <row r="993" spans="21:21" ht="13.15" customHeight="1" x14ac:dyDescent="0.2">
      <c r="U993" s="78"/>
    </row>
    <row r="994" spans="21:21" ht="13.15" customHeight="1" x14ac:dyDescent="0.2">
      <c r="U994" s="78"/>
    </row>
    <row r="995" spans="21:21" ht="13.15" customHeight="1" x14ac:dyDescent="0.2">
      <c r="U995" s="78"/>
    </row>
    <row r="996" spans="21:21" ht="13.15" customHeight="1" x14ac:dyDescent="0.2">
      <c r="U996" s="78"/>
    </row>
    <row r="997" spans="21:21" ht="13.15" customHeight="1" x14ac:dyDescent="0.2">
      <c r="U997" s="78"/>
    </row>
    <row r="998" spans="21:21" ht="13.15" customHeight="1" x14ac:dyDescent="0.2">
      <c r="U998" s="78"/>
    </row>
    <row r="999" spans="21:21" ht="13.15" customHeight="1" x14ac:dyDescent="0.2">
      <c r="U999" s="78"/>
    </row>
    <row r="1000" spans="21:21" ht="13.15" customHeight="1" x14ac:dyDescent="0.2">
      <c r="U1000" s="78"/>
    </row>
    <row r="1001" spans="21:21" ht="13.15" customHeight="1" x14ac:dyDescent="0.2">
      <c r="U1001" s="78"/>
    </row>
    <row r="1002" spans="21:21" ht="13.15" customHeight="1" x14ac:dyDescent="0.2">
      <c r="U1002" s="78"/>
    </row>
    <row r="1003" spans="21:21" ht="13.15" customHeight="1" x14ac:dyDescent="0.2">
      <c r="U1003" s="78"/>
    </row>
    <row r="1004" spans="21:21" ht="13.15" customHeight="1" x14ac:dyDescent="0.2">
      <c r="U1004" s="78"/>
    </row>
    <row r="1005" spans="21:21" ht="13.15" customHeight="1" x14ac:dyDescent="0.2">
      <c r="U1005" s="78"/>
    </row>
    <row r="1006" spans="21:21" ht="13.15" customHeight="1" x14ac:dyDescent="0.2">
      <c r="U1006" s="78"/>
    </row>
    <row r="1007" spans="21:21" ht="13.15" customHeight="1" x14ac:dyDescent="0.2">
      <c r="U1007" s="78"/>
    </row>
    <row r="1008" spans="21:21" ht="13.15" customHeight="1" x14ac:dyDescent="0.2">
      <c r="U1008" s="78"/>
    </row>
    <row r="1009" spans="21:21" ht="13.15" customHeight="1" x14ac:dyDescent="0.2">
      <c r="U1009" s="78"/>
    </row>
    <row r="1010" spans="21:21" ht="13.15" customHeight="1" x14ac:dyDescent="0.2">
      <c r="U1010" s="78"/>
    </row>
    <row r="1011" spans="21:21" ht="13.15" customHeight="1" x14ac:dyDescent="0.2">
      <c r="U1011" s="78"/>
    </row>
    <row r="1012" spans="21:21" ht="13.15" customHeight="1" x14ac:dyDescent="0.2">
      <c r="U1012" s="78"/>
    </row>
    <row r="1013" spans="21:21" ht="13.15" customHeight="1" x14ac:dyDescent="0.2">
      <c r="U1013" s="78"/>
    </row>
    <row r="1014" spans="21:21" ht="13.15" customHeight="1" x14ac:dyDescent="0.2">
      <c r="U1014" s="78"/>
    </row>
    <row r="1015" spans="21:21" ht="13.15" customHeight="1" x14ac:dyDescent="0.2">
      <c r="U1015" s="78"/>
    </row>
    <row r="1016" spans="21:21" ht="13.15" customHeight="1" x14ac:dyDescent="0.2">
      <c r="U1016" s="78"/>
    </row>
    <row r="1017" spans="21:21" ht="13.15" customHeight="1" x14ac:dyDescent="0.2">
      <c r="U1017" s="78"/>
    </row>
    <row r="1018" spans="21:21" ht="13.15" customHeight="1" x14ac:dyDescent="0.2">
      <c r="U1018" s="78"/>
    </row>
    <row r="1019" spans="21:21" ht="13.15" customHeight="1" x14ac:dyDescent="0.2">
      <c r="U1019" s="78"/>
    </row>
    <row r="1020" spans="21:21" ht="13.15" customHeight="1" x14ac:dyDescent="0.2">
      <c r="U1020" s="78"/>
    </row>
    <row r="1021" spans="21:21" ht="13.15" customHeight="1" x14ac:dyDescent="0.2">
      <c r="U1021" s="78"/>
    </row>
    <row r="1022" spans="21:21" ht="13.15" customHeight="1" x14ac:dyDescent="0.2">
      <c r="U1022" s="78"/>
    </row>
    <row r="1023" spans="21:21" ht="13.15" customHeight="1" x14ac:dyDescent="0.2">
      <c r="U1023" s="78"/>
    </row>
    <row r="1024" spans="21:21" ht="13.15" customHeight="1" x14ac:dyDescent="0.2">
      <c r="U1024" s="78"/>
    </row>
    <row r="1025" spans="21:21" ht="13.15" customHeight="1" x14ac:dyDescent="0.2">
      <c r="U1025" s="78"/>
    </row>
    <row r="1026" spans="21:21" ht="13.15" customHeight="1" x14ac:dyDescent="0.2">
      <c r="U1026" s="78"/>
    </row>
    <row r="1027" spans="21:21" ht="13.15" customHeight="1" x14ac:dyDescent="0.2">
      <c r="U1027" s="78"/>
    </row>
    <row r="1028" spans="21:21" ht="13.15" customHeight="1" x14ac:dyDescent="0.2">
      <c r="U1028" s="78"/>
    </row>
    <row r="1029" spans="21:21" ht="13.15" customHeight="1" x14ac:dyDescent="0.2">
      <c r="U1029" s="78"/>
    </row>
    <row r="1030" spans="21:21" ht="13.15" customHeight="1" x14ac:dyDescent="0.2">
      <c r="U1030" s="78"/>
    </row>
    <row r="1031" spans="21:21" ht="13.15" customHeight="1" x14ac:dyDescent="0.2">
      <c r="U1031" s="78"/>
    </row>
    <row r="1032" spans="21:21" ht="13.15" customHeight="1" x14ac:dyDescent="0.2">
      <c r="U1032" s="78"/>
    </row>
    <row r="1033" spans="21:21" ht="13.15" customHeight="1" x14ac:dyDescent="0.2">
      <c r="U1033" s="78"/>
    </row>
    <row r="1034" spans="21:21" ht="13.15" customHeight="1" x14ac:dyDescent="0.2">
      <c r="U1034" s="78"/>
    </row>
    <row r="1035" spans="21:21" ht="13.15" customHeight="1" x14ac:dyDescent="0.2">
      <c r="U1035" s="78"/>
    </row>
    <row r="1036" spans="21:21" ht="13.15" customHeight="1" x14ac:dyDescent="0.2">
      <c r="U1036" s="78"/>
    </row>
    <row r="1037" spans="21:21" ht="13.15" customHeight="1" x14ac:dyDescent="0.2">
      <c r="U1037" s="78"/>
    </row>
    <row r="1038" spans="21:21" ht="13.15" customHeight="1" x14ac:dyDescent="0.2">
      <c r="U1038" s="78"/>
    </row>
    <row r="1039" spans="21:21" ht="13.15" customHeight="1" x14ac:dyDescent="0.2">
      <c r="U1039" s="78"/>
    </row>
    <row r="1040" spans="21:21" ht="13.15" customHeight="1" x14ac:dyDescent="0.2">
      <c r="U1040" s="78"/>
    </row>
    <row r="1041" spans="21:21" ht="13.15" customHeight="1" x14ac:dyDescent="0.2">
      <c r="U1041" s="78"/>
    </row>
    <row r="1042" spans="21:21" ht="13.15" customHeight="1" x14ac:dyDescent="0.2">
      <c r="U1042" s="78"/>
    </row>
    <row r="1043" spans="21:21" ht="13.15" customHeight="1" x14ac:dyDescent="0.2">
      <c r="U1043" s="78"/>
    </row>
    <row r="1044" spans="21:21" ht="13.15" customHeight="1" x14ac:dyDescent="0.2">
      <c r="U1044" s="78"/>
    </row>
    <row r="1045" spans="21:21" ht="13.15" customHeight="1" x14ac:dyDescent="0.2">
      <c r="U1045" s="78"/>
    </row>
    <row r="1046" spans="21:21" ht="13.15" customHeight="1" x14ac:dyDescent="0.2">
      <c r="U1046" s="78"/>
    </row>
    <row r="1047" spans="21:21" ht="13.15" customHeight="1" x14ac:dyDescent="0.2">
      <c r="U1047" s="78"/>
    </row>
    <row r="1048" spans="21:21" ht="13.15" customHeight="1" x14ac:dyDescent="0.2">
      <c r="U1048" s="78"/>
    </row>
    <row r="1049" spans="21:21" ht="13.15" customHeight="1" x14ac:dyDescent="0.2">
      <c r="U1049" s="78"/>
    </row>
    <row r="1050" spans="21:21" ht="13.15" customHeight="1" x14ac:dyDescent="0.2">
      <c r="U1050" s="78"/>
    </row>
    <row r="1051" spans="21:21" ht="13.15" customHeight="1" x14ac:dyDescent="0.2">
      <c r="U1051" s="78"/>
    </row>
    <row r="1052" spans="21:21" ht="13.15" customHeight="1" x14ac:dyDescent="0.2">
      <c r="U1052" s="78"/>
    </row>
    <row r="1053" spans="21:21" ht="13.15" customHeight="1" x14ac:dyDescent="0.2">
      <c r="U1053" s="78"/>
    </row>
    <row r="1054" spans="21:21" ht="13.15" customHeight="1" x14ac:dyDescent="0.2">
      <c r="U1054" s="78"/>
    </row>
    <row r="1055" spans="21:21" ht="13.15" customHeight="1" x14ac:dyDescent="0.2">
      <c r="U1055" s="78"/>
    </row>
    <row r="1056" spans="21:21" ht="13.15" customHeight="1" x14ac:dyDescent="0.2">
      <c r="U1056" s="78"/>
    </row>
    <row r="1057" spans="21:21" ht="13.15" customHeight="1" x14ac:dyDescent="0.2">
      <c r="U1057" s="78"/>
    </row>
    <row r="1058" spans="21:21" ht="13.15" customHeight="1" x14ac:dyDescent="0.2">
      <c r="U1058" s="78"/>
    </row>
    <row r="1059" spans="21:21" ht="13.15" customHeight="1" x14ac:dyDescent="0.2">
      <c r="U1059" s="78"/>
    </row>
    <row r="1060" spans="21:21" ht="13.15" customHeight="1" x14ac:dyDescent="0.2">
      <c r="U1060" s="78"/>
    </row>
    <row r="1061" spans="21:21" ht="13.15" customHeight="1" x14ac:dyDescent="0.2">
      <c r="U1061" s="78"/>
    </row>
    <row r="1062" spans="21:21" ht="13.15" customHeight="1" x14ac:dyDescent="0.2">
      <c r="U1062" s="78"/>
    </row>
    <row r="1063" spans="21:21" ht="13.15" customHeight="1" x14ac:dyDescent="0.2">
      <c r="U1063" s="78"/>
    </row>
    <row r="1064" spans="21:21" ht="13.15" customHeight="1" x14ac:dyDescent="0.2">
      <c r="U1064" s="78"/>
    </row>
    <row r="1065" spans="21:21" ht="13.15" customHeight="1" x14ac:dyDescent="0.2">
      <c r="U1065" s="78"/>
    </row>
    <row r="1066" spans="21:21" ht="13.15" customHeight="1" x14ac:dyDescent="0.2">
      <c r="U1066" s="78"/>
    </row>
    <row r="1067" spans="21:21" ht="13.15" customHeight="1" x14ac:dyDescent="0.2">
      <c r="U1067" s="78"/>
    </row>
    <row r="1068" spans="21:21" ht="13.15" customHeight="1" x14ac:dyDescent="0.2">
      <c r="U1068" s="78"/>
    </row>
    <row r="1069" spans="21:21" ht="13.15" customHeight="1" x14ac:dyDescent="0.2">
      <c r="U1069" s="78"/>
    </row>
    <row r="1070" spans="21:21" ht="13.15" customHeight="1" x14ac:dyDescent="0.2">
      <c r="U1070" s="78"/>
    </row>
    <row r="1071" spans="21:21" ht="13.15" customHeight="1" x14ac:dyDescent="0.2">
      <c r="U1071" s="78"/>
    </row>
    <row r="1072" spans="21:21" ht="13.15" customHeight="1" x14ac:dyDescent="0.2">
      <c r="U1072" s="78"/>
    </row>
    <row r="1073" spans="21:21" ht="13.15" customHeight="1" x14ac:dyDescent="0.2">
      <c r="U1073" s="78"/>
    </row>
    <row r="1074" spans="21:21" ht="13.15" customHeight="1" x14ac:dyDescent="0.2">
      <c r="U1074" s="78"/>
    </row>
    <row r="1075" spans="21:21" ht="13.15" customHeight="1" x14ac:dyDescent="0.2">
      <c r="U1075" s="78"/>
    </row>
    <row r="1076" spans="21:21" ht="13.15" customHeight="1" x14ac:dyDescent="0.2">
      <c r="U1076" s="78"/>
    </row>
    <row r="1077" spans="21:21" ht="13.15" customHeight="1" x14ac:dyDescent="0.2">
      <c r="U1077" s="78"/>
    </row>
    <row r="1078" spans="21:21" ht="13.15" customHeight="1" x14ac:dyDescent="0.2">
      <c r="U1078" s="78"/>
    </row>
    <row r="1079" spans="21:21" ht="13.15" customHeight="1" x14ac:dyDescent="0.2">
      <c r="U1079" s="78"/>
    </row>
    <row r="1080" spans="21:21" ht="13.15" customHeight="1" x14ac:dyDescent="0.2">
      <c r="U1080" s="78"/>
    </row>
    <row r="1081" spans="21:21" ht="13.15" customHeight="1" x14ac:dyDescent="0.2">
      <c r="U1081" s="78"/>
    </row>
    <row r="1082" spans="21:21" ht="13.15" customHeight="1" x14ac:dyDescent="0.2">
      <c r="U1082" s="78"/>
    </row>
    <row r="1083" spans="21:21" ht="13.15" customHeight="1" x14ac:dyDescent="0.2">
      <c r="U1083" s="78"/>
    </row>
    <row r="1084" spans="21:21" ht="13.15" customHeight="1" x14ac:dyDescent="0.2">
      <c r="U1084" s="78"/>
    </row>
    <row r="1085" spans="21:21" ht="13.15" customHeight="1" x14ac:dyDescent="0.2">
      <c r="U1085" s="78"/>
    </row>
    <row r="1086" spans="21:21" ht="13.15" customHeight="1" x14ac:dyDescent="0.2">
      <c r="U1086" s="78"/>
    </row>
    <row r="1087" spans="21:21" ht="13.15" customHeight="1" x14ac:dyDescent="0.2">
      <c r="U1087" s="78"/>
    </row>
    <row r="1088" spans="21:21" ht="13.15" customHeight="1" x14ac:dyDescent="0.2">
      <c r="U1088" s="78"/>
    </row>
    <row r="1089" spans="21:21" ht="13.15" customHeight="1" x14ac:dyDescent="0.2">
      <c r="U1089" s="78"/>
    </row>
    <row r="1090" spans="21:21" ht="13.15" customHeight="1" x14ac:dyDescent="0.2">
      <c r="U1090" s="78"/>
    </row>
    <row r="1091" spans="21:21" ht="13.15" customHeight="1" x14ac:dyDescent="0.2">
      <c r="U1091" s="78"/>
    </row>
    <row r="1092" spans="21:21" ht="13.15" customHeight="1" x14ac:dyDescent="0.2">
      <c r="U1092" s="78"/>
    </row>
    <row r="1093" spans="21:21" ht="13.15" customHeight="1" x14ac:dyDescent="0.2">
      <c r="U1093" s="78"/>
    </row>
    <row r="1094" spans="21:21" ht="13.15" customHeight="1" x14ac:dyDescent="0.2">
      <c r="U1094" s="78"/>
    </row>
    <row r="1095" spans="21:21" ht="13.15" customHeight="1" x14ac:dyDescent="0.2">
      <c r="U1095" s="78"/>
    </row>
    <row r="1096" spans="21:21" ht="13.15" customHeight="1" x14ac:dyDescent="0.2">
      <c r="U1096" s="78"/>
    </row>
    <row r="1097" spans="21:21" ht="13.15" customHeight="1" x14ac:dyDescent="0.2">
      <c r="U1097" s="78"/>
    </row>
    <row r="1098" spans="21:21" ht="13.15" customHeight="1" x14ac:dyDescent="0.2">
      <c r="U1098" s="78"/>
    </row>
    <row r="1099" spans="21:21" ht="13.15" customHeight="1" x14ac:dyDescent="0.2">
      <c r="U1099" s="78"/>
    </row>
    <row r="1100" spans="21:21" ht="13.15" customHeight="1" x14ac:dyDescent="0.2">
      <c r="U1100" s="78"/>
    </row>
    <row r="1101" spans="21:21" ht="13.15" customHeight="1" x14ac:dyDescent="0.2">
      <c r="U1101" s="78"/>
    </row>
    <row r="1102" spans="21:21" ht="13.15" customHeight="1" x14ac:dyDescent="0.2">
      <c r="U1102" s="78"/>
    </row>
    <row r="1103" spans="21:21" ht="13.15" customHeight="1" x14ac:dyDescent="0.2">
      <c r="U1103" s="78"/>
    </row>
    <row r="1104" spans="21:21" ht="13.15" customHeight="1" x14ac:dyDescent="0.2">
      <c r="U1104" s="78"/>
    </row>
    <row r="1105" spans="21:21" ht="13.15" customHeight="1" x14ac:dyDescent="0.2">
      <c r="U1105" s="78"/>
    </row>
    <row r="1106" spans="21:21" ht="13.15" customHeight="1" x14ac:dyDescent="0.2">
      <c r="U1106" s="78"/>
    </row>
    <row r="1107" spans="21:21" ht="13.15" customHeight="1" x14ac:dyDescent="0.2">
      <c r="U1107" s="78"/>
    </row>
    <row r="1108" spans="21:21" ht="13.15" customHeight="1" x14ac:dyDescent="0.2">
      <c r="U1108" s="78"/>
    </row>
    <row r="1109" spans="21:21" ht="13.15" customHeight="1" x14ac:dyDescent="0.2">
      <c r="U1109" s="78"/>
    </row>
    <row r="1110" spans="21:21" ht="13.15" customHeight="1" x14ac:dyDescent="0.2">
      <c r="U1110" s="78"/>
    </row>
    <row r="1111" spans="21:21" ht="13.15" customHeight="1" x14ac:dyDescent="0.2">
      <c r="U1111" s="78"/>
    </row>
    <row r="1112" spans="21:21" ht="13.15" customHeight="1" x14ac:dyDescent="0.2">
      <c r="U1112" s="78"/>
    </row>
    <row r="1113" spans="21:21" ht="13.15" customHeight="1" x14ac:dyDescent="0.2">
      <c r="U1113" s="78"/>
    </row>
    <row r="1114" spans="21:21" ht="13.15" customHeight="1" x14ac:dyDescent="0.2">
      <c r="U1114" s="78"/>
    </row>
    <row r="1115" spans="21:21" ht="13.15" customHeight="1" x14ac:dyDescent="0.2">
      <c r="U1115" s="78"/>
    </row>
    <row r="1116" spans="21:21" ht="13.15" customHeight="1" x14ac:dyDescent="0.2">
      <c r="U1116" s="78"/>
    </row>
    <row r="1117" spans="21:21" ht="13.15" customHeight="1" x14ac:dyDescent="0.2">
      <c r="U1117" s="78"/>
    </row>
    <row r="1118" spans="21:21" ht="13.15" customHeight="1" x14ac:dyDescent="0.2">
      <c r="U1118" s="78"/>
    </row>
    <row r="1119" spans="21:21" ht="13.15" customHeight="1" x14ac:dyDescent="0.2">
      <c r="U1119" s="78"/>
    </row>
    <row r="1120" spans="21:21" ht="13.15" customHeight="1" x14ac:dyDescent="0.2">
      <c r="U1120" s="78"/>
    </row>
    <row r="1121" spans="21:21" ht="13.15" customHeight="1" x14ac:dyDescent="0.2">
      <c r="U1121" s="78"/>
    </row>
    <row r="1122" spans="21:21" ht="13.15" customHeight="1" x14ac:dyDescent="0.2">
      <c r="U1122" s="78"/>
    </row>
    <row r="1123" spans="21:21" ht="13.15" customHeight="1" x14ac:dyDescent="0.2">
      <c r="U1123" s="78"/>
    </row>
    <row r="1124" spans="21:21" ht="13.15" customHeight="1" x14ac:dyDescent="0.2">
      <c r="U1124" s="78"/>
    </row>
    <row r="1125" spans="21:21" ht="13.15" customHeight="1" x14ac:dyDescent="0.2">
      <c r="U1125" s="78"/>
    </row>
    <row r="1126" spans="21:21" ht="13.15" customHeight="1" x14ac:dyDescent="0.2">
      <c r="U1126" s="78"/>
    </row>
    <row r="1127" spans="21:21" ht="13.15" customHeight="1" x14ac:dyDescent="0.2">
      <c r="U1127" s="78"/>
    </row>
    <row r="1128" spans="21:21" ht="13.15" customHeight="1" x14ac:dyDescent="0.2">
      <c r="U1128" s="78"/>
    </row>
    <row r="1129" spans="21:21" ht="13.15" customHeight="1" x14ac:dyDescent="0.2">
      <c r="U1129" s="78"/>
    </row>
    <row r="1130" spans="21:21" ht="13.15" customHeight="1" x14ac:dyDescent="0.2">
      <c r="U1130" s="78"/>
    </row>
    <row r="1131" spans="21:21" ht="13.15" customHeight="1" x14ac:dyDescent="0.2">
      <c r="U1131" s="78"/>
    </row>
    <row r="1132" spans="21:21" ht="13.15" customHeight="1" x14ac:dyDescent="0.2">
      <c r="U1132" s="78"/>
    </row>
    <row r="1133" spans="21:21" ht="13.15" customHeight="1" x14ac:dyDescent="0.2">
      <c r="U1133" s="78"/>
    </row>
    <row r="1134" spans="21:21" ht="13.15" customHeight="1" x14ac:dyDescent="0.2">
      <c r="U1134" s="78"/>
    </row>
    <row r="1135" spans="21:21" ht="13.15" customHeight="1" x14ac:dyDescent="0.2">
      <c r="U1135" s="78"/>
    </row>
    <row r="1136" spans="21:21" ht="13.15" customHeight="1" x14ac:dyDescent="0.2">
      <c r="U1136" s="78"/>
    </row>
    <row r="1137" spans="21:21" ht="13.15" customHeight="1" x14ac:dyDescent="0.2">
      <c r="U1137" s="78"/>
    </row>
    <row r="1138" spans="21:21" ht="13.15" customHeight="1" x14ac:dyDescent="0.2">
      <c r="U1138" s="78"/>
    </row>
    <row r="1139" spans="21:21" ht="13.15" customHeight="1" x14ac:dyDescent="0.2">
      <c r="U1139" s="78"/>
    </row>
    <row r="1140" spans="21:21" ht="13.15" customHeight="1" x14ac:dyDescent="0.2">
      <c r="U1140" s="78"/>
    </row>
    <row r="1141" spans="21:21" ht="13.15" customHeight="1" x14ac:dyDescent="0.2">
      <c r="U1141" s="78"/>
    </row>
    <row r="1142" spans="21:21" ht="13.15" customHeight="1" x14ac:dyDescent="0.2">
      <c r="U1142" s="78"/>
    </row>
    <row r="1143" spans="21:21" ht="13.15" customHeight="1" x14ac:dyDescent="0.2">
      <c r="U1143" s="78"/>
    </row>
    <row r="1144" spans="21:21" ht="13.15" customHeight="1" x14ac:dyDescent="0.2">
      <c r="U1144" s="78"/>
    </row>
    <row r="1145" spans="21:21" ht="13.15" customHeight="1" x14ac:dyDescent="0.2">
      <c r="U1145" s="78"/>
    </row>
    <row r="1146" spans="21:21" ht="13.15" customHeight="1" x14ac:dyDescent="0.2">
      <c r="U1146" s="78"/>
    </row>
    <row r="1147" spans="21:21" ht="13.15" customHeight="1" x14ac:dyDescent="0.2">
      <c r="U1147" s="78"/>
    </row>
    <row r="1148" spans="21:21" ht="13.15" customHeight="1" x14ac:dyDescent="0.2">
      <c r="U1148" s="78"/>
    </row>
    <row r="1149" spans="21:21" ht="13.15" customHeight="1" x14ac:dyDescent="0.2">
      <c r="U1149" s="78"/>
    </row>
    <row r="1150" spans="21:21" ht="13.15" customHeight="1" x14ac:dyDescent="0.2">
      <c r="U1150" s="78"/>
    </row>
    <row r="1151" spans="21:21" ht="13.15" customHeight="1" x14ac:dyDescent="0.2">
      <c r="U1151" s="78"/>
    </row>
    <row r="1152" spans="21:21" ht="13.15" customHeight="1" x14ac:dyDescent="0.2">
      <c r="U1152" s="78"/>
    </row>
    <row r="1153" spans="21:21" ht="13.15" customHeight="1" x14ac:dyDescent="0.2">
      <c r="U1153" s="78"/>
    </row>
    <row r="1154" spans="21:21" ht="13.15" customHeight="1" x14ac:dyDescent="0.2">
      <c r="U1154" s="78"/>
    </row>
    <row r="1155" spans="21:21" ht="13.15" customHeight="1" x14ac:dyDescent="0.2">
      <c r="U1155" s="78"/>
    </row>
    <row r="1156" spans="21:21" ht="13.15" customHeight="1" x14ac:dyDescent="0.2">
      <c r="U1156" s="78"/>
    </row>
    <row r="1157" spans="21:21" ht="13.15" customHeight="1" x14ac:dyDescent="0.2">
      <c r="U1157" s="78"/>
    </row>
    <row r="1158" spans="21:21" ht="13.15" customHeight="1" x14ac:dyDescent="0.2">
      <c r="U1158" s="78"/>
    </row>
    <row r="1159" spans="21:21" ht="13.15" customHeight="1" x14ac:dyDescent="0.2">
      <c r="U1159" s="78"/>
    </row>
    <row r="1160" spans="21:21" ht="13.15" customHeight="1" x14ac:dyDescent="0.2">
      <c r="U1160" s="78"/>
    </row>
    <row r="1161" spans="21:21" ht="13.15" customHeight="1" x14ac:dyDescent="0.2">
      <c r="U1161" s="78"/>
    </row>
    <row r="1162" spans="21:21" ht="13.15" customHeight="1" x14ac:dyDescent="0.2">
      <c r="U1162" s="78"/>
    </row>
    <row r="1163" spans="21:21" ht="13.15" customHeight="1" x14ac:dyDescent="0.2">
      <c r="U1163" s="78"/>
    </row>
    <row r="1164" spans="21:21" ht="13.15" customHeight="1" x14ac:dyDescent="0.2">
      <c r="U1164" s="78"/>
    </row>
    <row r="1165" spans="21:21" ht="13.15" customHeight="1" x14ac:dyDescent="0.2">
      <c r="U1165" s="78"/>
    </row>
    <row r="1166" spans="21:21" ht="13.15" customHeight="1" x14ac:dyDescent="0.2">
      <c r="U1166" s="78"/>
    </row>
    <row r="1167" spans="21:21" ht="13.15" customHeight="1" x14ac:dyDescent="0.2">
      <c r="U1167" s="78"/>
    </row>
    <row r="1168" spans="21:21" ht="13.15" customHeight="1" x14ac:dyDescent="0.2">
      <c r="U1168" s="78"/>
    </row>
    <row r="1169" spans="21:21" ht="13.15" customHeight="1" x14ac:dyDescent="0.2">
      <c r="U1169" s="78"/>
    </row>
    <row r="1170" spans="21:21" ht="13.15" customHeight="1" x14ac:dyDescent="0.2">
      <c r="U1170" s="78"/>
    </row>
    <row r="1171" spans="21:21" ht="13.15" customHeight="1" x14ac:dyDescent="0.2">
      <c r="U1171" s="78"/>
    </row>
    <row r="1172" spans="21:21" ht="13.15" customHeight="1" x14ac:dyDescent="0.2">
      <c r="U1172" s="78"/>
    </row>
    <row r="1173" spans="21:21" ht="13.15" customHeight="1" x14ac:dyDescent="0.2">
      <c r="U1173" s="78"/>
    </row>
    <row r="1174" spans="21:21" ht="13.15" customHeight="1" x14ac:dyDescent="0.2">
      <c r="U1174" s="78"/>
    </row>
    <row r="1175" spans="21:21" ht="13.15" customHeight="1" x14ac:dyDescent="0.2">
      <c r="U1175" s="78"/>
    </row>
    <row r="1176" spans="21:21" ht="13.15" customHeight="1" x14ac:dyDescent="0.2">
      <c r="U1176" s="78"/>
    </row>
    <row r="1177" spans="21:21" ht="13.15" customHeight="1" x14ac:dyDescent="0.2">
      <c r="U1177" s="78"/>
    </row>
    <row r="1178" spans="21:21" ht="13.15" customHeight="1" x14ac:dyDescent="0.2">
      <c r="U1178" s="78"/>
    </row>
    <row r="1179" spans="21:21" ht="13.15" customHeight="1" x14ac:dyDescent="0.2">
      <c r="U1179" s="78"/>
    </row>
    <row r="1180" spans="21:21" ht="13.15" customHeight="1" x14ac:dyDescent="0.2">
      <c r="U1180" s="78"/>
    </row>
    <row r="1181" spans="21:21" ht="13.15" customHeight="1" x14ac:dyDescent="0.2">
      <c r="U1181" s="78"/>
    </row>
    <row r="1182" spans="21:21" ht="13.15" customHeight="1" x14ac:dyDescent="0.2">
      <c r="U1182" s="78"/>
    </row>
    <row r="1183" spans="21:21" ht="13.15" customHeight="1" x14ac:dyDescent="0.2">
      <c r="U1183" s="78"/>
    </row>
    <row r="1184" spans="21:21" ht="13.15" customHeight="1" x14ac:dyDescent="0.2">
      <c r="U1184" s="78"/>
    </row>
    <row r="1185" spans="21:21" ht="13.15" customHeight="1" x14ac:dyDescent="0.2">
      <c r="U1185" s="78"/>
    </row>
    <row r="1186" spans="21:21" ht="13.15" customHeight="1" x14ac:dyDescent="0.2">
      <c r="U1186" s="78"/>
    </row>
    <row r="1187" spans="21:21" ht="13.15" customHeight="1" x14ac:dyDescent="0.2">
      <c r="U1187" s="78"/>
    </row>
    <row r="1188" spans="21:21" ht="13.15" customHeight="1" x14ac:dyDescent="0.2">
      <c r="U1188" s="78"/>
    </row>
    <row r="1189" spans="21:21" ht="13.15" customHeight="1" x14ac:dyDescent="0.2">
      <c r="U1189" s="78"/>
    </row>
    <row r="1190" spans="21:21" ht="13.15" customHeight="1" x14ac:dyDescent="0.2">
      <c r="U1190" s="78"/>
    </row>
    <row r="1191" spans="21:21" ht="13.15" customHeight="1" x14ac:dyDescent="0.2">
      <c r="U1191" s="78"/>
    </row>
    <row r="1192" spans="21:21" ht="13.15" customHeight="1" x14ac:dyDescent="0.2">
      <c r="U1192" s="78"/>
    </row>
    <row r="1193" spans="21:21" ht="13.15" customHeight="1" x14ac:dyDescent="0.2">
      <c r="U1193" s="78"/>
    </row>
    <row r="1194" spans="21:21" ht="13.15" customHeight="1" x14ac:dyDescent="0.2">
      <c r="U1194" s="78"/>
    </row>
    <row r="1195" spans="21:21" ht="13.15" customHeight="1" x14ac:dyDescent="0.2">
      <c r="U1195" s="78"/>
    </row>
    <row r="1196" spans="21:21" ht="13.15" customHeight="1" x14ac:dyDescent="0.2">
      <c r="U1196" s="78"/>
    </row>
    <row r="1197" spans="21:21" ht="13.15" customHeight="1" x14ac:dyDescent="0.2">
      <c r="U1197" s="78"/>
    </row>
    <row r="1198" spans="21:21" ht="13.15" customHeight="1" x14ac:dyDescent="0.2">
      <c r="U1198" s="78"/>
    </row>
    <row r="1199" spans="21:21" ht="13.15" customHeight="1" x14ac:dyDescent="0.2">
      <c r="U1199" s="78"/>
    </row>
    <row r="1200" spans="21:21" ht="13.15" customHeight="1" x14ac:dyDescent="0.2">
      <c r="U1200" s="78"/>
    </row>
    <row r="1201" spans="21:21" ht="13.15" customHeight="1" x14ac:dyDescent="0.2">
      <c r="U1201" s="78"/>
    </row>
    <row r="1202" spans="21:21" ht="13.15" customHeight="1" x14ac:dyDescent="0.2">
      <c r="U1202" s="78"/>
    </row>
    <row r="1203" spans="21:21" ht="13.15" customHeight="1" x14ac:dyDescent="0.2">
      <c r="U1203" s="78"/>
    </row>
    <row r="1204" spans="21:21" ht="13.15" customHeight="1" x14ac:dyDescent="0.2">
      <c r="U1204" s="78"/>
    </row>
    <row r="1205" spans="21:21" ht="13.15" customHeight="1" x14ac:dyDescent="0.2">
      <c r="U1205" s="78"/>
    </row>
    <row r="1206" spans="21:21" ht="13.15" customHeight="1" x14ac:dyDescent="0.2">
      <c r="U1206" s="78"/>
    </row>
    <row r="1207" spans="21:21" ht="13.15" customHeight="1" x14ac:dyDescent="0.2">
      <c r="U1207" s="78"/>
    </row>
    <row r="1208" spans="21:21" ht="13.15" customHeight="1" x14ac:dyDescent="0.2">
      <c r="U1208" s="78"/>
    </row>
    <row r="1209" spans="21:21" ht="13.15" customHeight="1" x14ac:dyDescent="0.2">
      <c r="U1209" s="78"/>
    </row>
    <row r="1210" spans="21:21" ht="13.15" customHeight="1" x14ac:dyDescent="0.2">
      <c r="U1210" s="78"/>
    </row>
    <row r="1211" spans="21:21" ht="13.15" customHeight="1" x14ac:dyDescent="0.2">
      <c r="U1211" s="78"/>
    </row>
    <row r="1212" spans="21:21" ht="13.15" customHeight="1" x14ac:dyDescent="0.2">
      <c r="U1212" s="78"/>
    </row>
    <row r="1213" spans="21:21" ht="13.15" customHeight="1" x14ac:dyDescent="0.2">
      <c r="U1213" s="78"/>
    </row>
    <row r="1214" spans="21:21" ht="13.15" customHeight="1" x14ac:dyDescent="0.2">
      <c r="U1214" s="78"/>
    </row>
    <row r="1215" spans="21:21" ht="13.15" customHeight="1" x14ac:dyDescent="0.2">
      <c r="U1215" s="78"/>
    </row>
    <row r="1216" spans="21:21" ht="13.15" customHeight="1" x14ac:dyDescent="0.2">
      <c r="U1216" s="78"/>
    </row>
    <row r="1217" spans="21:21" ht="13.15" customHeight="1" x14ac:dyDescent="0.2">
      <c r="U1217" s="78"/>
    </row>
    <row r="1218" spans="21:21" ht="13.15" customHeight="1" x14ac:dyDescent="0.2">
      <c r="U1218" s="78"/>
    </row>
    <row r="1219" spans="21:21" ht="13.15" customHeight="1" x14ac:dyDescent="0.2">
      <c r="U1219" s="78"/>
    </row>
    <row r="1220" spans="21:21" ht="13.15" customHeight="1" x14ac:dyDescent="0.2">
      <c r="U1220" s="78"/>
    </row>
    <row r="1221" spans="21:21" ht="13.15" customHeight="1" x14ac:dyDescent="0.2">
      <c r="U1221" s="78"/>
    </row>
    <row r="1222" spans="21:21" ht="13.15" customHeight="1" x14ac:dyDescent="0.2">
      <c r="U1222" s="78"/>
    </row>
    <row r="1223" spans="21:21" ht="13.15" customHeight="1" x14ac:dyDescent="0.2">
      <c r="U1223" s="78"/>
    </row>
    <row r="1224" spans="21:21" ht="13.15" customHeight="1" x14ac:dyDescent="0.2">
      <c r="U1224" s="78"/>
    </row>
    <row r="1225" spans="21:21" ht="13.15" customHeight="1" x14ac:dyDescent="0.2">
      <c r="U1225" s="78"/>
    </row>
    <row r="1226" spans="21:21" ht="13.15" customHeight="1" x14ac:dyDescent="0.2">
      <c r="U1226" s="78"/>
    </row>
    <row r="1227" spans="21:21" ht="13.15" customHeight="1" x14ac:dyDescent="0.2">
      <c r="U1227" s="78"/>
    </row>
    <row r="1228" spans="21:21" ht="13.15" customHeight="1" x14ac:dyDescent="0.2">
      <c r="U1228" s="78"/>
    </row>
    <row r="1229" spans="21:21" ht="13.15" customHeight="1" x14ac:dyDescent="0.2">
      <c r="U1229" s="78"/>
    </row>
    <row r="1230" spans="21:21" ht="13.15" customHeight="1" x14ac:dyDescent="0.2">
      <c r="U1230" s="78"/>
    </row>
    <row r="1231" spans="21:21" ht="13.15" customHeight="1" x14ac:dyDescent="0.2">
      <c r="U1231" s="78"/>
    </row>
    <row r="1232" spans="21:21" ht="13.15" customHeight="1" x14ac:dyDescent="0.2">
      <c r="U1232" s="78"/>
    </row>
    <row r="1233" spans="21:21" ht="13.15" customHeight="1" x14ac:dyDescent="0.2">
      <c r="U1233" s="78"/>
    </row>
    <row r="1234" spans="21:21" ht="13.15" customHeight="1" x14ac:dyDescent="0.2">
      <c r="U1234" s="78"/>
    </row>
    <row r="1235" spans="21:21" ht="13.15" customHeight="1" x14ac:dyDescent="0.2">
      <c r="U1235" s="78"/>
    </row>
    <row r="1236" spans="21:21" ht="13.15" customHeight="1" x14ac:dyDescent="0.2">
      <c r="U1236" s="78"/>
    </row>
    <row r="1237" spans="21:21" ht="13.15" customHeight="1" x14ac:dyDescent="0.2">
      <c r="U1237" s="78"/>
    </row>
    <row r="1238" spans="21:21" ht="13.15" customHeight="1" x14ac:dyDescent="0.2">
      <c r="U1238" s="78"/>
    </row>
    <row r="1239" spans="21:21" ht="13.15" customHeight="1" x14ac:dyDescent="0.2">
      <c r="U1239" s="78"/>
    </row>
    <row r="1240" spans="21:21" ht="13.15" customHeight="1" x14ac:dyDescent="0.2">
      <c r="U1240" s="78"/>
    </row>
    <row r="1241" spans="21:21" ht="13.15" customHeight="1" x14ac:dyDescent="0.2">
      <c r="U1241" s="78"/>
    </row>
    <row r="1242" spans="21:21" ht="13.15" customHeight="1" x14ac:dyDescent="0.2">
      <c r="U1242" s="78"/>
    </row>
    <row r="1243" spans="21:21" ht="13.15" customHeight="1" x14ac:dyDescent="0.2">
      <c r="U1243" s="78"/>
    </row>
    <row r="1244" spans="21:21" ht="13.15" customHeight="1" x14ac:dyDescent="0.2">
      <c r="U1244" s="78"/>
    </row>
    <row r="1245" spans="21:21" ht="13.15" customHeight="1" x14ac:dyDescent="0.2">
      <c r="U1245" s="78"/>
    </row>
    <row r="1246" spans="21:21" ht="13.15" customHeight="1" x14ac:dyDescent="0.2">
      <c r="U1246" s="78"/>
    </row>
    <row r="1247" spans="21:21" ht="13.15" customHeight="1" x14ac:dyDescent="0.2">
      <c r="U1247" s="78"/>
    </row>
    <row r="1248" spans="21:21" ht="13.15" customHeight="1" x14ac:dyDescent="0.2">
      <c r="U1248" s="78"/>
    </row>
    <row r="1249" spans="21:21" ht="13.15" customHeight="1" x14ac:dyDescent="0.2">
      <c r="U1249" s="78"/>
    </row>
    <row r="1250" spans="21:21" ht="13.15" customHeight="1" x14ac:dyDescent="0.2">
      <c r="U1250" s="78"/>
    </row>
    <row r="1251" spans="21:21" ht="13.15" customHeight="1" x14ac:dyDescent="0.2">
      <c r="U1251" s="78"/>
    </row>
    <row r="1252" spans="21:21" ht="13.15" customHeight="1" x14ac:dyDescent="0.2">
      <c r="U1252" s="78"/>
    </row>
    <row r="1253" spans="21:21" ht="13.15" customHeight="1" x14ac:dyDescent="0.2">
      <c r="U1253" s="78"/>
    </row>
    <row r="1254" spans="21:21" ht="13.15" customHeight="1" x14ac:dyDescent="0.2">
      <c r="U1254" s="78"/>
    </row>
    <row r="1255" spans="21:21" ht="13.15" customHeight="1" x14ac:dyDescent="0.2">
      <c r="U1255" s="78"/>
    </row>
    <row r="1256" spans="21:21" ht="13.15" customHeight="1" x14ac:dyDescent="0.2">
      <c r="U1256" s="78"/>
    </row>
    <row r="1257" spans="21:21" ht="13.15" customHeight="1" x14ac:dyDescent="0.2">
      <c r="U1257" s="78"/>
    </row>
    <row r="1258" spans="21:21" ht="13.15" customHeight="1" x14ac:dyDescent="0.2">
      <c r="U1258" s="78"/>
    </row>
    <row r="1259" spans="21:21" ht="13.15" customHeight="1" x14ac:dyDescent="0.2">
      <c r="U1259" s="78"/>
    </row>
    <row r="1260" spans="21:21" ht="13.15" customHeight="1" x14ac:dyDescent="0.2">
      <c r="U1260" s="78"/>
    </row>
    <row r="1261" spans="21:21" ht="13.15" customHeight="1" x14ac:dyDescent="0.2">
      <c r="U1261" s="78"/>
    </row>
    <row r="1262" spans="21:21" ht="13.15" customHeight="1" x14ac:dyDescent="0.2">
      <c r="U1262" s="78"/>
    </row>
    <row r="1263" spans="21:21" ht="13.15" customHeight="1" x14ac:dyDescent="0.2">
      <c r="U1263" s="78"/>
    </row>
    <row r="1264" spans="21:21" ht="13.15" customHeight="1" x14ac:dyDescent="0.2">
      <c r="U1264" s="78"/>
    </row>
    <row r="1265" spans="21:21" ht="13.15" customHeight="1" x14ac:dyDescent="0.2">
      <c r="U1265" s="78"/>
    </row>
    <row r="1266" spans="21:21" ht="13.15" customHeight="1" x14ac:dyDescent="0.2">
      <c r="U1266" s="78"/>
    </row>
    <row r="1267" spans="21:21" ht="13.15" customHeight="1" x14ac:dyDescent="0.2">
      <c r="U1267" s="78"/>
    </row>
    <row r="1268" spans="21:21" ht="13.15" customHeight="1" x14ac:dyDescent="0.2">
      <c r="U1268" s="78"/>
    </row>
    <row r="1269" spans="21:21" ht="13.15" customHeight="1" x14ac:dyDescent="0.2">
      <c r="U1269" s="78"/>
    </row>
    <row r="1270" spans="21:21" ht="13.15" customHeight="1" x14ac:dyDescent="0.2">
      <c r="U1270" s="78"/>
    </row>
    <row r="1271" spans="21:21" ht="13.15" customHeight="1" x14ac:dyDescent="0.2">
      <c r="U1271" s="78"/>
    </row>
    <row r="1272" spans="21:21" ht="13.15" customHeight="1" x14ac:dyDescent="0.2">
      <c r="U1272" s="78"/>
    </row>
    <row r="1273" spans="21:21" ht="13.15" customHeight="1" x14ac:dyDescent="0.2">
      <c r="U1273" s="78"/>
    </row>
    <row r="1274" spans="21:21" ht="13.15" customHeight="1" x14ac:dyDescent="0.2">
      <c r="U1274" s="78"/>
    </row>
    <row r="1275" spans="21:21" ht="13.15" customHeight="1" x14ac:dyDescent="0.2">
      <c r="U1275" s="78"/>
    </row>
    <row r="1276" spans="21:21" ht="13.15" customHeight="1" x14ac:dyDescent="0.2">
      <c r="U1276" s="78"/>
    </row>
    <row r="1277" spans="21:21" ht="13.15" customHeight="1" x14ac:dyDescent="0.2">
      <c r="U1277" s="78"/>
    </row>
    <row r="1278" spans="21:21" ht="13.15" customHeight="1" x14ac:dyDescent="0.2">
      <c r="U1278" s="78"/>
    </row>
    <row r="1279" spans="21:21" ht="13.15" customHeight="1" x14ac:dyDescent="0.2">
      <c r="U1279" s="78"/>
    </row>
    <row r="1280" spans="21:21" ht="13.15" customHeight="1" x14ac:dyDescent="0.2">
      <c r="U1280" s="78"/>
    </row>
    <row r="1281" spans="21:21" ht="13.15" customHeight="1" x14ac:dyDescent="0.2">
      <c r="U1281" s="78"/>
    </row>
    <row r="1282" spans="21:21" ht="13.15" customHeight="1" x14ac:dyDescent="0.2">
      <c r="U1282" s="78"/>
    </row>
    <row r="1283" spans="21:21" ht="13.15" customHeight="1" x14ac:dyDescent="0.2">
      <c r="U1283" s="78"/>
    </row>
    <row r="1284" spans="21:21" ht="13.15" customHeight="1" x14ac:dyDescent="0.2">
      <c r="U1284" s="78"/>
    </row>
    <row r="1285" spans="21:21" ht="13.15" customHeight="1" x14ac:dyDescent="0.2">
      <c r="U1285" s="78"/>
    </row>
    <row r="1286" spans="21:21" ht="13.15" customHeight="1" x14ac:dyDescent="0.2">
      <c r="U1286" s="78"/>
    </row>
    <row r="1287" spans="21:21" ht="13.15" customHeight="1" x14ac:dyDescent="0.2">
      <c r="U1287" s="78"/>
    </row>
    <row r="1288" spans="21:21" ht="13.15" customHeight="1" x14ac:dyDescent="0.2">
      <c r="U1288" s="78"/>
    </row>
    <row r="1289" spans="21:21" ht="13.15" customHeight="1" x14ac:dyDescent="0.2">
      <c r="U1289" s="78"/>
    </row>
    <row r="1290" spans="21:21" ht="13.15" customHeight="1" x14ac:dyDescent="0.2">
      <c r="U1290" s="78"/>
    </row>
    <row r="1291" spans="21:21" ht="13.15" customHeight="1" x14ac:dyDescent="0.2">
      <c r="U1291" s="78"/>
    </row>
    <row r="1292" spans="21:21" ht="13.15" customHeight="1" x14ac:dyDescent="0.2">
      <c r="U1292" s="78"/>
    </row>
    <row r="1293" spans="21:21" ht="13.15" customHeight="1" x14ac:dyDescent="0.2">
      <c r="U1293" s="78"/>
    </row>
    <row r="1294" spans="21:21" ht="13.15" customHeight="1" x14ac:dyDescent="0.2">
      <c r="U1294" s="78"/>
    </row>
    <row r="1295" spans="21:21" ht="13.15" customHeight="1" x14ac:dyDescent="0.2">
      <c r="U1295" s="78"/>
    </row>
    <row r="1296" spans="21:21" ht="13.15" customHeight="1" x14ac:dyDescent="0.2">
      <c r="U1296" s="78"/>
    </row>
    <row r="1297" spans="21:21" ht="13.15" customHeight="1" x14ac:dyDescent="0.2">
      <c r="U1297" s="78"/>
    </row>
    <row r="1298" spans="21:21" ht="13.15" customHeight="1" x14ac:dyDescent="0.2">
      <c r="U1298" s="78"/>
    </row>
    <row r="1299" spans="21:21" ht="13.15" customHeight="1" x14ac:dyDescent="0.2">
      <c r="U1299" s="78"/>
    </row>
    <row r="1300" spans="21:21" ht="13.15" customHeight="1" x14ac:dyDescent="0.2">
      <c r="U1300" s="78"/>
    </row>
    <row r="1301" spans="21:21" ht="13.15" customHeight="1" x14ac:dyDescent="0.2">
      <c r="U1301" s="78"/>
    </row>
    <row r="1302" spans="21:21" ht="13.15" customHeight="1" x14ac:dyDescent="0.2">
      <c r="U1302" s="78"/>
    </row>
    <row r="1303" spans="21:21" ht="13.15" customHeight="1" x14ac:dyDescent="0.2">
      <c r="U1303" s="78"/>
    </row>
    <row r="1304" spans="21:21" ht="13.15" customHeight="1" x14ac:dyDescent="0.2">
      <c r="U1304" s="78"/>
    </row>
    <row r="1305" spans="21:21" ht="13.15" customHeight="1" x14ac:dyDescent="0.2">
      <c r="U1305" s="78"/>
    </row>
    <row r="1306" spans="21:21" ht="13.15" customHeight="1" x14ac:dyDescent="0.2">
      <c r="U1306" s="78"/>
    </row>
    <row r="1307" spans="21:21" ht="13.15" customHeight="1" x14ac:dyDescent="0.2">
      <c r="U1307" s="78"/>
    </row>
    <row r="1308" spans="21:21" ht="13.15" customHeight="1" x14ac:dyDescent="0.2">
      <c r="U1308" s="78"/>
    </row>
    <row r="1309" spans="21:21" ht="13.15" customHeight="1" x14ac:dyDescent="0.2">
      <c r="U1309" s="78"/>
    </row>
    <row r="1310" spans="21:21" ht="13.15" customHeight="1" x14ac:dyDescent="0.2">
      <c r="U1310" s="78"/>
    </row>
    <row r="1311" spans="21:21" ht="13.15" customHeight="1" x14ac:dyDescent="0.2">
      <c r="U1311" s="78"/>
    </row>
    <row r="1312" spans="21:21" ht="13.15" customHeight="1" x14ac:dyDescent="0.2">
      <c r="U1312" s="78"/>
    </row>
    <row r="1313" spans="21:21" ht="13.15" customHeight="1" x14ac:dyDescent="0.2">
      <c r="U1313" s="78"/>
    </row>
    <row r="1314" spans="21:21" ht="13.15" customHeight="1" x14ac:dyDescent="0.2">
      <c r="U1314" s="78"/>
    </row>
    <row r="1315" spans="21:21" ht="13.15" customHeight="1" x14ac:dyDescent="0.2">
      <c r="U1315" s="78"/>
    </row>
    <row r="1316" spans="21:21" ht="13.15" customHeight="1" x14ac:dyDescent="0.2">
      <c r="U1316" s="78"/>
    </row>
    <row r="1317" spans="21:21" ht="13.15" customHeight="1" x14ac:dyDescent="0.2">
      <c r="U1317" s="78"/>
    </row>
    <row r="1318" spans="21:21" ht="13.15" customHeight="1" x14ac:dyDescent="0.2">
      <c r="U1318" s="78"/>
    </row>
    <row r="1319" spans="21:21" ht="13.15" customHeight="1" x14ac:dyDescent="0.2">
      <c r="U1319" s="78"/>
    </row>
    <row r="1320" spans="21:21" ht="13.15" customHeight="1" x14ac:dyDescent="0.2">
      <c r="U1320" s="78"/>
    </row>
    <row r="1321" spans="21:21" ht="13.15" customHeight="1" x14ac:dyDescent="0.2">
      <c r="U1321" s="78"/>
    </row>
    <row r="1322" spans="21:21" ht="13.15" customHeight="1" x14ac:dyDescent="0.2">
      <c r="U1322" s="78"/>
    </row>
    <row r="1323" spans="21:21" ht="13.15" customHeight="1" x14ac:dyDescent="0.2">
      <c r="U1323" s="78"/>
    </row>
    <row r="1324" spans="21:21" ht="13.15" customHeight="1" x14ac:dyDescent="0.2">
      <c r="U1324" s="78"/>
    </row>
    <row r="1325" spans="21:21" ht="13.15" customHeight="1" x14ac:dyDescent="0.2">
      <c r="U1325" s="78"/>
    </row>
    <row r="1326" spans="21:21" ht="13.15" customHeight="1" x14ac:dyDescent="0.2">
      <c r="U1326" s="78"/>
    </row>
    <row r="1327" spans="21:21" ht="13.15" customHeight="1" x14ac:dyDescent="0.2">
      <c r="U1327" s="78"/>
    </row>
    <row r="1328" spans="21:21" ht="13.15" customHeight="1" x14ac:dyDescent="0.2">
      <c r="U1328" s="78"/>
    </row>
    <row r="1329" spans="21:21" ht="13.15" customHeight="1" x14ac:dyDescent="0.2">
      <c r="U1329" s="78"/>
    </row>
    <row r="1330" spans="21:21" ht="13.15" customHeight="1" x14ac:dyDescent="0.2">
      <c r="U1330" s="78"/>
    </row>
    <row r="1331" spans="21:21" ht="13.15" customHeight="1" x14ac:dyDescent="0.2">
      <c r="U1331" s="78"/>
    </row>
    <row r="1332" spans="21:21" ht="13.15" customHeight="1" x14ac:dyDescent="0.2">
      <c r="U1332" s="78"/>
    </row>
    <row r="1333" spans="21:21" ht="13.15" customHeight="1" x14ac:dyDescent="0.2">
      <c r="U1333" s="78"/>
    </row>
    <row r="1334" spans="21:21" ht="13.15" customHeight="1" x14ac:dyDescent="0.2">
      <c r="U1334" s="78"/>
    </row>
    <row r="1335" spans="21:21" ht="13.15" customHeight="1" x14ac:dyDescent="0.2">
      <c r="U1335" s="78"/>
    </row>
    <row r="1336" spans="21:21" ht="13.15" customHeight="1" x14ac:dyDescent="0.2">
      <c r="U1336" s="78"/>
    </row>
    <row r="1337" spans="21:21" ht="13.15" customHeight="1" x14ac:dyDescent="0.2">
      <c r="U1337" s="78"/>
    </row>
    <row r="1338" spans="21:21" ht="13.15" customHeight="1" x14ac:dyDescent="0.2">
      <c r="U1338" s="78"/>
    </row>
    <row r="1339" spans="21:21" ht="13.15" customHeight="1" x14ac:dyDescent="0.2">
      <c r="U1339" s="78"/>
    </row>
    <row r="1340" spans="21:21" ht="13.15" customHeight="1" x14ac:dyDescent="0.2">
      <c r="U1340" s="78"/>
    </row>
    <row r="1341" spans="21:21" ht="13.15" customHeight="1" x14ac:dyDescent="0.2">
      <c r="U1341" s="78"/>
    </row>
    <row r="1342" spans="21:21" ht="13.15" customHeight="1" x14ac:dyDescent="0.2">
      <c r="U1342" s="78"/>
    </row>
    <row r="1343" spans="21:21" ht="13.15" customHeight="1" x14ac:dyDescent="0.2">
      <c r="U1343" s="78"/>
    </row>
    <row r="1344" spans="21:21" ht="13.15" customHeight="1" x14ac:dyDescent="0.2">
      <c r="U1344" s="78"/>
    </row>
    <row r="1345" spans="21:21" ht="13.15" customHeight="1" x14ac:dyDescent="0.2">
      <c r="U1345" s="78"/>
    </row>
    <row r="1346" spans="21:21" ht="13.15" customHeight="1" x14ac:dyDescent="0.2">
      <c r="U1346" s="78"/>
    </row>
    <row r="1347" spans="21:21" ht="13.15" customHeight="1" x14ac:dyDescent="0.2">
      <c r="U1347" s="78"/>
    </row>
    <row r="1348" spans="21:21" ht="13.15" customHeight="1" x14ac:dyDescent="0.2">
      <c r="U1348" s="78"/>
    </row>
    <row r="1349" spans="21:21" ht="13.15" customHeight="1" x14ac:dyDescent="0.2">
      <c r="U1349" s="78"/>
    </row>
    <row r="1350" spans="21:21" ht="13.15" customHeight="1" x14ac:dyDescent="0.2">
      <c r="U1350" s="78"/>
    </row>
    <row r="1351" spans="21:21" ht="13.15" customHeight="1" x14ac:dyDescent="0.2">
      <c r="U1351" s="78"/>
    </row>
    <row r="1352" spans="21:21" ht="13.15" customHeight="1" x14ac:dyDescent="0.2">
      <c r="U1352" s="78"/>
    </row>
    <row r="1353" spans="21:21" ht="13.15" customHeight="1" x14ac:dyDescent="0.2">
      <c r="U1353" s="78"/>
    </row>
    <row r="1354" spans="21:21" ht="13.15" customHeight="1" x14ac:dyDescent="0.2">
      <c r="U1354" s="78"/>
    </row>
    <row r="1355" spans="21:21" ht="13.15" customHeight="1" x14ac:dyDescent="0.2">
      <c r="U1355" s="78"/>
    </row>
    <row r="1356" spans="21:21" ht="13.15" customHeight="1" x14ac:dyDescent="0.2">
      <c r="U1356" s="78"/>
    </row>
    <row r="1357" spans="21:21" ht="13.15" customHeight="1" x14ac:dyDescent="0.2">
      <c r="U1357" s="78"/>
    </row>
    <row r="1358" spans="21:21" ht="13.15" customHeight="1" x14ac:dyDescent="0.2">
      <c r="U1358" s="78"/>
    </row>
    <row r="1359" spans="21:21" ht="13.15" customHeight="1" x14ac:dyDescent="0.2">
      <c r="U1359" s="78"/>
    </row>
    <row r="1360" spans="21:21" ht="13.15" customHeight="1" x14ac:dyDescent="0.2">
      <c r="U1360" s="78"/>
    </row>
    <row r="1361" spans="21:21" ht="13.15" customHeight="1" x14ac:dyDescent="0.2">
      <c r="U1361" s="78"/>
    </row>
    <row r="1362" spans="21:21" ht="13.15" customHeight="1" x14ac:dyDescent="0.2">
      <c r="U1362" s="78"/>
    </row>
    <row r="1363" spans="21:21" ht="13.15" customHeight="1" x14ac:dyDescent="0.2">
      <c r="U1363" s="78"/>
    </row>
    <row r="1364" spans="21:21" ht="13.15" customHeight="1" x14ac:dyDescent="0.2">
      <c r="U1364" s="78"/>
    </row>
    <row r="1365" spans="21:21" ht="13.15" customHeight="1" x14ac:dyDescent="0.2">
      <c r="U1365" s="78"/>
    </row>
    <row r="1366" spans="21:21" ht="13.15" customHeight="1" x14ac:dyDescent="0.2">
      <c r="U1366" s="78"/>
    </row>
    <row r="1367" spans="21:21" ht="13.15" customHeight="1" x14ac:dyDescent="0.2">
      <c r="U1367" s="78"/>
    </row>
    <row r="1368" spans="21:21" ht="13.15" customHeight="1" x14ac:dyDescent="0.2">
      <c r="U1368" s="78"/>
    </row>
    <row r="1369" spans="21:21" ht="13.15" customHeight="1" x14ac:dyDescent="0.2">
      <c r="U1369" s="78"/>
    </row>
    <row r="1370" spans="21:21" ht="13.15" customHeight="1" x14ac:dyDescent="0.2">
      <c r="U1370" s="78"/>
    </row>
    <row r="1371" spans="21:21" ht="13.15" customHeight="1" x14ac:dyDescent="0.2">
      <c r="U1371" s="78"/>
    </row>
    <row r="1372" spans="21:21" ht="13.15" customHeight="1" x14ac:dyDescent="0.2">
      <c r="U1372" s="78"/>
    </row>
    <row r="1373" spans="21:21" ht="13.15" customHeight="1" x14ac:dyDescent="0.2">
      <c r="U1373" s="78"/>
    </row>
    <row r="1374" spans="21:21" ht="13.15" customHeight="1" x14ac:dyDescent="0.2">
      <c r="U1374" s="78"/>
    </row>
    <row r="1375" spans="21:21" ht="13.15" customHeight="1" x14ac:dyDescent="0.2">
      <c r="U1375" s="78"/>
    </row>
    <row r="1376" spans="21:21" ht="13.15" customHeight="1" x14ac:dyDescent="0.2">
      <c r="U1376" s="78"/>
    </row>
    <row r="1377" spans="21:21" ht="13.15" customHeight="1" x14ac:dyDescent="0.2">
      <c r="U1377" s="78"/>
    </row>
    <row r="1378" spans="21:21" ht="13.15" customHeight="1" x14ac:dyDescent="0.2">
      <c r="U1378" s="78"/>
    </row>
    <row r="1379" spans="21:21" ht="13.15" customHeight="1" x14ac:dyDescent="0.2">
      <c r="U1379" s="78"/>
    </row>
    <row r="1380" spans="21:21" ht="13.15" customHeight="1" x14ac:dyDescent="0.2">
      <c r="U1380" s="78"/>
    </row>
    <row r="1381" spans="21:21" ht="13.15" customHeight="1" x14ac:dyDescent="0.2">
      <c r="U1381" s="78"/>
    </row>
    <row r="1382" spans="21:21" ht="13.15" customHeight="1" x14ac:dyDescent="0.2">
      <c r="U1382" s="78"/>
    </row>
    <row r="1383" spans="21:21" ht="13.15" customHeight="1" x14ac:dyDescent="0.2">
      <c r="U1383" s="78"/>
    </row>
    <row r="1384" spans="21:21" ht="13.15" customHeight="1" x14ac:dyDescent="0.2">
      <c r="U1384" s="78"/>
    </row>
    <row r="1385" spans="21:21" ht="13.15" customHeight="1" x14ac:dyDescent="0.2">
      <c r="U1385" s="78"/>
    </row>
    <row r="1386" spans="21:21" ht="13.15" customHeight="1" x14ac:dyDescent="0.2">
      <c r="U1386" s="78"/>
    </row>
    <row r="1387" spans="21:21" ht="13.15" customHeight="1" x14ac:dyDescent="0.2">
      <c r="U1387" s="78"/>
    </row>
    <row r="1388" spans="21:21" ht="13.15" customHeight="1" x14ac:dyDescent="0.2">
      <c r="U1388" s="78"/>
    </row>
    <row r="1389" spans="21:21" ht="13.15" customHeight="1" x14ac:dyDescent="0.2">
      <c r="U1389" s="78"/>
    </row>
    <row r="1390" spans="21:21" ht="13.15" customHeight="1" x14ac:dyDescent="0.2">
      <c r="U1390" s="78"/>
    </row>
    <row r="1391" spans="21:21" ht="13.15" customHeight="1" x14ac:dyDescent="0.2">
      <c r="U1391" s="78"/>
    </row>
    <row r="1392" spans="21:21" ht="13.15" customHeight="1" x14ac:dyDescent="0.2">
      <c r="U1392" s="78"/>
    </row>
    <row r="1393" spans="21:21" ht="13.15" customHeight="1" x14ac:dyDescent="0.2">
      <c r="U1393" s="78"/>
    </row>
    <row r="1394" spans="21:21" ht="13.15" customHeight="1" x14ac:dyDescent="0.2">
      <c r="U1394" s="78"/>
    </row>
    <row r="1395" spans="21:21" ht="13.15" customHeight="1" x14ac:dyDescent="0.2">
      <c r="U1395" s="78"/>
    </row>
    <row r="1396" spans="21:21" ht="13.15" customHeight="1" x14ac:dyDescent="0.2">
      <c r="U1396" s="78"/>
    </row>
    <row r="1397" spans="21:21" ht="13.15" customHeight="1" x14ac:dyDescent="0.2">
      <c r="U1397" s="78"/>
    </row>
    <row r="1398" spans="21:21" ht="13.15" customHeight="1" x14ac:dyDescent="0.2">
      <c r="U1398" s="78"/>
    </row>
    <row r="1399" spans="21:21" ht="13.15" customHeight="1" x14ac:dyDescent="0.2">
      <c r="U1399" s="78"/>
    </row>
    <row r="1400" spans="21:21" ht="13.15" customHeight="1" x14ac:dyDescent="0.2">
      <c r="U1400" s="78"/>
    </row>
    <row r="1401" spans="21:21" ht="13.15" customHeight="1" x14ac:dyDescent="0.2">
      <c r="U1401" s="78"/>
    </row>
    <row r="1402" spans="21:21" ht="13.15" customHeight="1" x14ac:dyDescent="0.2">
      <c r="U1402" s="78"/>
    </row>
    <row r="1403" spans="21:21" ht="13.15" customHeight="1" x14ac:dyDescent="0.2">
      <c r="U1403" s="78"/>
    </row>
    <row r="1404" spans="21:21" ht="13.15" customHeight="1" x14ac:dyDescent="0.2">
      <c r="U1404" s="78"/>
    </row>
    <row r="1405" spans="21:21" ht="13.15" customHeight="1" x14ac:dyDescent="0.2">
      <c r="U1405" s="78"/>
    </row>
    <row r="1406" spans="21:21" ht="13.15" customHeight="1" x14ac:dyDescent="0.2">
      <c r="U1406" s="78"/>
    </row>
    <row r="1407" spans="21:21" ht="13.15" customHeight="1" x14ac:dyDescent="0.2">
      <c r="U1407" s="78"/>
    </row>
    <row r="1408" spans="21:21" ht="13.15" customHeight="1" x14ac:dyDescent="0.2">
      <c r="U1408" s="78"/>
    </row>
    <row r="1409" spans="21:21" ht="13.15" customHeight="1" x14ac:dyDescent="0.2">
      <c r="U1409" s="78"/>
    </row>
    <row r="1410" spans="21:21" ht="13.15" customHeight="1" x14ac:dyDescent="0.2">
      <c r="U1410" s="78"/>
    </row>
    <row r="1411" spans="21:21" ht="13.15" customHeight="1" x14ac:dyDescent="0.2">
      <c r="U1411" s="78"/>
    </row>
    <row r="1412" spans="21:21" ht="13.15" customHeight="1" x14ac:dyDescent="0.2">
      <c r="U1412" s="78"/>
    </row>
    <row r="1413" spans="21:21" ht="13.15" customHeight="1" x14ac:dyDescent="0.2">
      <c r="U1413" s="78"/>
    </row>
    <row r="1414" spans="21:21" ht="13.15" customHeight="1" x14ac:dyDescent="0.2">
      <c r="U1414" s="78"/>
    </row>
    <row r="1415" spans="21:21" ht="13.15" customHeight="1" x14ac:dyDescent="0.2">
      <c r="U1415" s="78"/>
    </row>
    <row r="1416" spans="21:21" ht="13.15" customHeight="1" x14ac:dyDescent="0.2">
      <c r="U1416" s="78"/>
    </row>
    <row r="1417" spans="21:21" ht="13.15" customHeight="1" x14ac:dyDescent="0.2">
      <c r="U1417" s="78"/>
    </row>
    <row r="1418" spans="21:21" ht="13.15" customHeight="1" x14ac:dyDescent="0.2">
      <c r="U1418" s="78"/>
    </row>
    <row r="1419" spans="21:21" ht="13.15" customHeight="1" x14ac:dyDescent="0.2">
      <c r="U1419" s="78"/>
    </row>
    <row r="1420" spans="21:21" ht="13.15" customHeight="1" x14ac:dyDescent="0.2">
      <c r="U1420" s="78"/>
    </row>
    <row r="1421" spans="21:21" ht="13.15" customHeight="1" x14ac:dyDescent="0.2">
      <c r="U1421" s="78"/>
    </row>
    <row r="1422" spans="21:21" ht="13.15" customHeight="1" x14ac:dyDescent="0.2">
      <c r="U1422" s="78"/>
    </row>
    <row r="1423" spans="21:21" ht="13.15" customHeight="1" x14ac:dyDescent="0.2">
      <c r="U1423" s="78"/>
    </row>
    <row r="1424" spans="21:21" ht="13.15" customHeight="1" x14ac:dyDescent="0.2">
      <c r="U1424" s="78"/>
    </row>
    <row r="1425" spans="21:21" ht="13.15" customHeight="1" x14ac:dyDescent="0.2">
      <c r="U1425" s="78"/>
    </row>
    <row r="1426" spans="21:21" ht="13.15" customHeight="1" x14ac:dyDescent="0.2">
      <c r="U1426" s="78"/>
    </row>
    <row r="1427" spans="21:21" ht="13.15" customHeight="1" x14ac:dyDescent="0.2">
      <c r="U1427" s="78"/>
    </row>
    <row r="1428" spans="21:21" ht="13.15" customHeight="1" x14ac:dyDescent="0.2">
      <c r="U1428" s="78"/>
    </row>
    <row r="1429" spans="21:21" ht="13.15" customHeight="1" x14ac:dyDescent="0.2">
      <c r="U1429" s="78"/>
    </row>
    <row r="1430" spans="21:21" ht="13.15" customHeight="1" x14ac:dyDescent="0.2">
      <c r="U1430" s="78"/>
    </row>
    <row r="1431" spans="21:21" ht="13.15" customHeight="1" x14ac:dyDescent="0.2">
      <c r="U1431" s="78"/>
    </row>
    <row r="1432" spans="21:21" ht="13.15" customHeight="1" x14ac:dyDescent="0.2">
      <c r="U1432" s="78"/>
    </row>
    <row r="1433" spans="21:21" ht="13.15" customHeight="1" x14ac:dyDescent="0.2">
      <c r="U1433" s="78"/>
    </row>
    <row r="1434" spans="21:21" ht="13.15" customHeight="1" x14ac:dyDescent="0.2">
      <c r="U1434" s="78"/>
    </row>
    <row r="1435" spans="21:21" ht="13.15" customHeight="1" x14ac:dyDescent="0.2">
      <c r="U1435" s="78"/>
    </row>
    <row r="1436" spans="21:21" ht="13.15" customHeight="1" x14ac:dyDescent="0.2">
      <c r="U1436" s="78"/>
    </row>
    <row r="1437" spans="21:21" ht="13.15" customHeight="1" x14ac:dyDescent="0.2">
      <c r="U1437" s="78"/>
    </row>
    <row r="1438" spans="21:21" ht="13.15" customHeight="1" x14ac:dyDescent="0.2">
      <c r="U1438" s="78"/>
    </row>
    <row r="1439" spans="21:21" ht="13.15" customHeight="1" x14ac:dyDescent="0.2">
      <c r="U1439" s="78"/>
    </row>
    <row r="1440" spans="21:21" ht="13.15" customHeight="1" x14ac:dyDescent="0.2">
      <c r="U1440" s="78"/>
    </row>
    <row r="1441" spans="21:21" ht="13.15" customHeight="1" x14ac:dyDescent="0.2">
      <c r="U1441" s="78"/>
    </row>
    <row r="1442" spans="21:21" ht="13.15" customHeight="1" x14ac:dyDescent="0.2">
      <c r="U1442" s="78"/>
    </row>
    <row r="1443" spans="21:21" ht="13.15" customHeight="1" x14ac:dyDescent="0.2">
      <c r="U1443" s="78"/>
    </row>
    <row r="1444" spans="21:21" ht="13.15" customHeight="1" x14ac:dyDescent="0.2">
      <c r="U1444" s="78"/>
    </row>
    <row r="1445" spans="21:21" ht="13.15" customHeight="1" x14ac:dyDescent="0.2">
      <c r="U1445" s="78"/>
    </row>
    <row r="1446" spans="21:21" ht="13.15" customHeight="1" x14ac:dyDescent="0.2">
      <c r="U1446" s="78"/>
    </row>
    <row r="1447" spans="21:21" ht="13.15" customHeight="1" x14ac:dyDescent="0.2">
      <c r="U1447" s="78"/>
    </row>
    <row r="1448" spans="21:21" ht="13.15" customHeight="1" x14ac:dyDescent="0.2">
      <c r="U1448" s="78"/>
    </row>
    <row r="1449" spans="21:21" ht="13.15" customHeight="1" x14ac:dyDescent="0.2">
      <c r="U1449" s="78"/>
    </row>
    <row r="1450" spans="21:21" ht="13.15" customHeight="1" x14ac:dyDescent="0.2">
      <c r="U1450" s="78"/>
    </row>
    <row r="1451" spans="21:21" ht="13.15" customHeight="1" x14ac:dyDescent="0.2">
      <c r="U1451" s="78"/>
    </row>
    <row r="1452" spans="21:21" ht="13.15" customHeight="1" x14ac:dyDescent="0.2">
      <c r="U1452" s="78"/>
    </row>
    <row r="1453" spans="21:21" ht="13.15" customHeight="1" x14ac:dyDescent="0.2">
      <c r="U1453" s="78"/>
    </row>
    <row r="1454" spans="21:21" ht="13.15" customHeight="1" x14ac:dyDescent="0.2">
      <c r="U1454" s="78"/>
    </row>
    <row r="1455" spans="21:21" ht="13.15" customHeight="1" x14ac:dyDescent="0.2">
      <c r="U1455" s="78"/>
    </row>
    <row r="1456" spans="21:21" ht="13.15" customHeight="1" x14ac:dyDescent="0.2">
      <c r="U1456" s="78"/>
    </row>
    <row r="1457" spans="21:21" ht="13.15" customHeight="1" x14ac:dyDescent="0.2">
      <c r="U1457" s="78"/>
    </row>
    <row r="1458" spans="21:21" ht="13.15" customHeight="1" x14ac:dyDescent="0.2">
      <c r="U1458" s="78"/>
    </row>
    <row r="1459" spans="21:21" ht="13.15" customHeight="1" x14ac:dyDescent="0.2">
      <c r="U1459" s="78"/>
    </row>
    <row r="1460" spans="21:21" ht="13.15" customHeight="1" x14ac:dyDescent="0.2">
      <c r="U1460" s="78"/>
    </row>
    <row r="1461" spans="21:21" ht="13.15" customHeight="1" x14ac:dyDescent="0.2">
      <c r="U1461" s="78"/>
    </row>
    <row r="1462" spans="21:21" ht="13.15" customHeight="1" x14ac:dyDescent="0.2">
      <c r="U1462" s="78"/>
    </row>
    <row r="1463" spans="21:21" ht="13.15" customHeight="1" x14ac:dyDescent="0.2">
      <c r="U1463" s="78"/>
    </row>
    <row r="1464" spans="21:21" ht="13.15" customHeight="1" x14ac:dyDescent="0.2">
      <c r="U1464" s="78"/>
    </row>
    <row r="1465" spans="21:21" ht="13.15" customHeight="1" x14ac:dyDescent="0.2">
      <c r="U1465" s="78"/>
    </row>
    <row r="1466" spans="21:21" ht="13.15" customHeight="1" x14ac:dyDescent="0.2">
      <c r="U1466" s="78"/>
    </row>
    <row r="1467" spans="21:21" ht="13.15" customHeight="1" x14ac:dyDescent="0.2">
      <c r="U1467" s="78"/>
    </row>
    <row r="1468" spans="21:21" ht="13.15" customHeight="1" x14ac:dyDescent="0.2">
      <c r="U1468" s="78"/>
    </row>
    <row r="1469" spans="21:21" ht="13.15" customHeight="1" x14ac:dyDescent="0.2">
      <c r="U1469" s="78"/>
    </row>
    <row r="1470" spans="21:21" ht="13.15" customHeight="1" x14ac:dyDescent="0.2">
      <c r="U1470" s="78"/>
    </row>
    <row r="1471" spans="21:21" ht="13.15" customHeight="1" x14ac:dyDescent="0.2">
      <c r="U1471" s="78"/>
    </row>
    <row r="1472" spans="21:21" ht="13.15" customHeight="1" x14ac:dyDescent="0.2">
      <c r="U1472" s="78"/>
    </row>
    <row r="1473" spans="21:21" ht="13.15" customHeight="1" x14ac:dyDescent="0.2">
      <c r="U1473" s="78"/>
    </row>
    <row r="1474" spans="21:21" ht="13.15" customHeight="1" x14ac:dyDescent="0.2">
      <c r="U1474" s="78"/>
    </row>
    <row r="1475" spans="21:21" ht="13.15" customHeight="1" x14ac:dyDescent="0.2">
      <c r="U1475" s="78"/>
    </row>
    <row r="1476" spans="21:21" ht="13.15" customHeight="1" x14ac:dyDescent="0.2">
      <c r="U1476" s="78"/>
    </row>
    <row r="1477" spans="21:21" ht="13.15" customHeight="1" x14ac:dyDescent="0.2">
      <c r="U1477" s="78"/>
    </row>
    <row r="1478" spans="21:21" ht="13.15" customHeight="1" x14ac:dyDescent="0.2">
      <c r="U1478" s="78"/>
    </row>
    <row r="1479" spans="21:21" ht="13.15" customHeight="1" x14ac:dyDescent="0.2">
      <c r="U1479" s="78"/>
    </row>
    <row r="1480" spans="21:21" ht="13.15" customHeight="1" x14ac:dyDescent="0.2">
      <c r="U1480" s="78"/>
    </row>
    <row r="1481" spans="21:21" ht="13.15" customHeight="1" x14ac:dyDescent="0.2">
      <c r="U1481" s="78"/>
    </row>
    <row r="1482" spans="21:21" ht="13.15" customHeight="1" x14ac:dyDescent="0.2">
      <c r="U1482" s="78"/>
    </row>
    <row r="1483" spans="21:21" ht="13.15" customHeight="1" x14ac:dyDescent="0.2">
      <c r="U1483" s="78"/>
    </row>
    <row r="1484" spans="21:21" ht="13.15" customHeight="1" x14ac:dyDescent="0.2">
      <c r="U1484" s="78"/>
    </row>
    <row r="1485" spans="21:21" ht="13.15" customHeight="1" x14ac:dyDescent="0.2">
      <c r="U1485" s="78"/>
    </row>
    <row r="1486" spans="21:21" ht="13.15" customHeight="1" x14ac:dyDescent="0.2">
      <c r="U1486" s="78"/>
    </row>
    <row r="1487" spans="21:21" ht="13.15" customHeight="1" x14ac:dyDescent="0.2">
      <c r="U1487" s="78"/>
    </row>
    <row r="1488" spans="21:21" ht="13.15" customHeight="1" x14ac:dyDescent="0.2">
      <c r="U1488" s="78"/>
    </row>
    <row r="1489" spans="21:21" ht="13.15" customHeight="1" x14ac:dyDescent="0.2">
      <c r="U1489" s="78"/>
    </row>
    <row r="1490" spans="21:21" ht="13.15" customHeight="1" x14ac:dyDescent="0.2">
      <c r="U1490" s="78"/>
    </row>
    <row r="1491" spans="21:21" ht="13.15" customHeight="1" x14ac:dyDescent="0.2">
      <c r="U1491" s="78"/>
    </row>
    <row r="1492" spans="21:21" ht="13.15" customHeight="1" x14ac:dyDescent="0.2">
      <c r="U1492" s="78"/>
    </row>
    <row r="1493" spans="21:21" ht="13.15" customHeight="1" x14ac:dyDescent="0.2">
      <c r="U1493" s="78"/>
    </row>
    <row r="1494" spans="21:21" ht="13.15" customHeight="1" x14ac:dyDescent="0.2">
      <c r="U1494" s="78"/>
    </row>
    <row r="1495" spans="21:21" ht="13.15" customHeight="1" x14ac:dyDescent="0.2">
      <c r="U1495" s="78"/>
    </row>
    <row r="1496" spans="21:21" ht="13.15" customHeight="1" x14ac:dyDescent="0.2">
      <c r="U1496" s="78"/>
    </row>
    <row r="1497" spans="21:21" ht="13.15" customHeight="1" x14ac:dyDescent="0.2">
      <c r="U1497" s="78"/>
    </row>
    <row r="1498" spans="21:21" ht="13.15" customHeight="1" x14ac:dyDescent="0.2">
      <c r="U1498" s="78"/>
    </row>
    <row r="1499" spans="21:21" ht="13.15" customHeight="1" x14ac:dyDescent="0.2">
      <c r="U1499" s="78"/>
    </row>
    <row r="1500" spans="21:21" ht="13.15" customHeight="1" x14ac:dyDescent="0.2">
      <c r="U1500" s="78"/>
    </row>
    <row r="1501" spans="21:21" ht="13.15" customHeight="1" x14ac:dyDescent="0.2">
      <c r="U1501" s="78"/>
    </row>
    <row r="1502" spans="21:21" ht="13.15" customHeight="1" x14ac:dyDescent="0.2">
      <c r="U1502" s="78"/>
    </row>
    <row r="1503" spans="21:21" ht="13.15" customHeight="1" x14ac:dyDescent="0.2">
      <c r="U1503" s="78"/>
    </row>
    <row r="1504" spans="21:21" ht="13.15" customHeight="1" x14ac:dyDescent="0.2">
      <c r="U1504" s="78"/>
    </row>
    <row r="1505" spans="21:21" ht="13.15" customHeight="1" x14ac:dyDescent="0.2">
      <c r="U1505" s="78"/>
    </row>
    <row r="1506" spans="21:21" ht="13.15" customHeight="1" x14ac:dyDescent="0.2">
      <c r="U1506" s="78"/>
    </row>
    <row r="1507" spans="21:21" ht="13.15" customHeight="1" x14ac:dyDescent="0.2">
      <c r="U1507" s="78"/>
    </row>
    <row r="1508" spans="21:21" ht="13.15" customHeight="1" x14ac:dyDescent="0.2">
      <c r="U1508" s="78"/>
    </row>
    <row r="1509" spans="21:21" ht="13.15" customHeight="1" x14ac:dyDescent="0.2">
      <c r="U1509" s="78"/>
    </row>
    <row r="1510" spans="21:21" ht="13.15" customHeight="1" x14ac:dyDescent="0.2">
      <c r="U1510" s="78"/>
    </row>
    <row r="1511" spans="21:21" ht="13.15" customHeight="1" x14ac:dyDescent="0.2">
      <c r="U1511" s="78"/>
    </row>
    <row r="1512" spans="21:21" ht="13.15" customHeight="1" x14ac:dyDescent="0.2">
      <c r="U1512" s="78"/>
    </row>
    <row r="1513" spans="21:21" ht="13.15" customHeight="1" x14ac:dyDescent="0.2">
      <c r="U1513" s="78"/>
    </row>
    <row r="1514" spans="21:21" ht="13.15" customHeight="1" x14ac:dyDescent="0.2">
      <c r="U1514" s="78"/>
    </row>
    <row r="1515" spans="21:21" ht="13.15" customHeight="1" x14ac:dyDescent="0.2">
      <c r="U1515" s="78"/>
    </row>
    <row r="1516" spans="21:21" ht="13.15" customHeight="1" x14ac:dyDescent="0.2">
      <c r="U1516" s="78"/>
    </row>
    <row r="1517" spans="21:21" ht="13.15" customHeight="1" x14ac:dyDescent="0.2">
      <c r="U1517" s="78"/>
    </row>
    <row r="1518" spans="21:21" ht="13.15" customHeight="1" x14ac:dyDescent="0.2">
      <c r="U1518" s="78"/>
    </row>
    <row r="1519" spans="21:21" ht="13.15" customHeight="1" x14ac:dyDescent="0.2">
      <c r="U1519" s="78"/>
    </row>
    <row r="1520" spans="21:21" ht="13.15" customHeight="1" x14ac:dyDescent="0.2">
      <c r="U1520" s="78"/>
    </row>
    <row r="1521" spans="21:21" ht="13.15" customHeight="1" x14ac:dyDescent="0.2">
      <c r="U1521" s="78"/>
    </row>
    <row r="1522" spans="21:21" ht="13.15" customHeight="1" x14ac:dyDescent="0.2">
      <c r="U1522" s="78"/>
    </row>
    <row r="1523" spans="21:21" ht="13.15" customHeight="1" x14ac:dyDescent="0.2">
      <c r="U1523" s="78"/>
    </row>
    <row r="1524" spans="21:21" ht="13.15" customHeight="1" x14ac:dyDescent="0.2">
      <c r="U1524" s="78"/>
    </row>
    <row r="1525" spans="21:21" ht="13.15" customHeight="1" x14ac:dyDescent="0.2">
      <c r="U1525" s="78"/>
    </row>
    <row r="1526" spans="21:21" ht="13.15" customHeight="1" x14ac:dyDescent="0.2">
      <c r="U1526" s="78"/>
    </row>
    <row r="1527" spans="21:21" ht="13.15" customHeight="1" x14ac:dyDescent="0.2">
      <c r="U1527" s="78"/>
    </row>
    <row r="1528" spans="21:21" ht="13.15" customHeight="1" x14ac:dyDescent="0.2">
      <c r="U1528" s="78"/>
    </row>
    <row r="1529" spans="21:21" ht="13.15" customHeight="1" x14ac:dyDescent="0.2">
      <c r="U1529" s="78"/>
    </row>
    <row r="1530" spans="21:21" ht="13.15" customHeight="1" x14ac:dyDescent="0.2">
      <c r="U1530" s="78"/>
    </row>
    <row r="1531" spans="21:21" ht="13.15" customHeight="1" x14ac:dyDescent="0.2">
      <c r="U1531" s="78"/>
    </row>
    <row r="1532" spans="21:21" ht="13.15" customHeight="1" x14ac:dyDescent="0.2">
      <c r="U1532" s="78"/>
    </row>
    <row r="1533" spans="21:21" ht="13.15" customHeight="1" x14ac:dyDescent="0.2">
      <c r="U1533" s="78"/>
    </row>
    <row r="1534" spans="21:21" ht="13.15" customHeight="1" x14ac:dyDescent="0.2">
      <c r="U1534" s="78"/>
    </row>
    <row r="1535" spans="21:21" ht="13.15" customHeight="1" x14ac:dyDescent="0.2">
      <c r="U1535" s="78"/>
    </row>
    <row r="1536" spans="21:21" ht="13.15" customHeight="1" x14ac:dyDescent="0.2">
      <c r="U1536" s="78"/>
    </row>
    <row r="1537" spans="21:21" ht="13.15" customHeight="1" x14ac:dyDescent="0.2">
      <c r="U1537" s="78"/>
    </row>
    <row r="1538" spans="21:21" ht="13.15" customHeight="1" x14ac:dyDescent="0.2">
      <c r="U1538" s="78"/>
    </row>
    <row r="1539" spans="21:21" ht="13.15" customHeight="1" x14ac:dyDescent="0.2">
      <c r="U1539" s="78"/>
    </row>
    <row r="1540" spans="21:21" ht="13.15" customHeight="1" x14ac:dyDescent="0.2">
      <c r="U1540" s="78"/>
    </row>
    <row r="1541" spans="21:21" ht="13.15" customHeight="1" x14ac:dyDescent="0.2">
      <c r="U1541" s="78"/>
    </row>
    <row r="1542" spans="21:21" ht="13.15" customHeight="1" x14ac:dyDescent="0.2">
      <c r="U1542" s="78"/>
    </row>
    <row r="1543" spans="21:21" ht="13.15" customHeight="1" x14ac:dyDescent="0.2">
      <c r="U1543" s="78"/>
    </row>
    <row r="1544" spans="21:21" ht="13.15" customHeight="1" x14ac:dyDescent="0.2">
      <c r="U1544" s="78"/>
    </row>
    <row r="1545" spans="21:21" ht="13.15" customHeight="1" x14ac:dyDescent="0.2">
      <c r="U1545" s="78"/>
    </row>
    <row r="1546" spans="21:21" ht="13.15" customHeight="1" x14ac:dyDescent="0.2">
      <c r="U1546" s="78"/>
    </row>
    <row r="1547" spans="21:21" ht="13.15" customHeight="1" x14ac:dyDescent="0.2">
      <c r="U1547" s="78"/>
    </row>
    <row r="1548" spans="21:21" ht="13.15" customHeight="1" x14ac:dyDescent="0.2">
      <c r="U1548" s="78"/>
    </row>
    <row r="1549" spans="21:21" ht="13.15" customHeight="1" x14ac:dyDescent="0.2">
      <c r="U1549" s="78"/>
    </row>
    <row r="1550" spans="21:21" ht="13.15" customHeight="1" x14ac:dyDescent="0.2">
      <c r="U1550" s="78"/>
    </row>
    <row r="1551" spans="21:21" ht="13.15" customHeight="1" x14ac:dyDescent="0.2">
      <c r="U1551" s="78"/>
    </row>
    <row r="1552" spans="21:21" ht="13.15" customHeight="1" x14ac:dyDescent="0.2">
      <c r="U1552" s="78"/>
    </row>
    <row r="1553" spans="21:21" ht="13.15" customHeight="1" x14ac:dyDescent="0.2">
      <c r="U1553" s="78"/>
    </row>
    <row r="1554" spans="21:21" ht="13.15" customHeight="1" x14ac:dyDescent="0.2">
      <c r="U1554" s="78"/>
    </row>
    <row r="1555" spans="21:21" ht="13.15" customHeight="1" x14ac:dyDescent="0.2">
      <c r="U1555" s="78"/>
    </row>
    <row r="1556" spans="21:21" ht="13.15" customHeight="1" x14ac:dyDescent="0.2">
      <c r="U1556" s="78"/>
    </row>
    <row r="1557" spans="21:21" ht="13.15" customHeight="1" x14ac:dyDescent="0.2">
      <c r="U1557" s="78"/>
    </row>
    <row r="1558" spans="21:21" ht="13.15" customHeight="1" x14ac:dyDescent="0.2">
      <c r="U1558" s="78"/>
    </row>
    <row r="1559" spans="21:21" ht="13.15" customHeight="1" x14ac:dyDescent="0.2">
      <c r="U1559" s="78"/>
    </row>
    <row r="1560" spans="21:21" ht="13.15" customHeight="1" x14ac:dyDescent="0.2">
      <c r="U1560" s="78"/>
    </row>
    <row r="1561" spans="21:21" ht="13.15" customHeight="1" x14ac:dyDescent="0.2">
      <c r="U1561" s="78"/>
    </row>
    <row r="1562" spans="21:21" ht="13.15" customHeight="1" x14ac:dyDescent="0.2">
      <c r="U1562" s="78"/>
    </row>
    <row r="1563" spans="21:21" ht="13.15" customHeight="1" x14ac:dyDescent="0.2">
      <c r="U1563" s="78"/>
    </row>
    <row r="1564" spans="21:21" ht="13.15" customHeight="1" x14ac:dyDescent="0.2">
      <c r="U1564" s="78"/>
    </row>
    <row r="1565" spans="21:21" ht="13.15" customHeight="1" x14ac:dyDescent="0.2">
      <c r="U1565" s="78"/>
    </row>
    <row r="1566" spans="21:21" ht="13.15" customHeight="1" x14ac:dyDescent="0.2">
      <c r="U1566" s="78"/>
    </row>
    <row r="1567" spans="21:21" ht="13.15" customHeight="1" x14ac:dyDescent="0.2">
      <c r="U1567" s="78"/>
    </row>
    <row r="1568" spans="21:21" ht="13.15" customHeight="1" x14ac:dyDescent="0.2">
      <c r="U1568" s="78"/>
    </row>
    <row r="1569" spans="21:21" ht="13.15" customHeight="1" x14ac:dyDescent="0.2">
      <c r="U1569" s="78"/>
    </row>
    <row r="1570" spans="21:21" ht="13.15" customHeight="1" x14ac:dyDescent="0.2">
      <c r="U1570" s="78"/>
    </row>
    <row r="1571" spans="21:21" ht="13.15" customHeight="1" x14ac:dyDescent="0.2">
      <c r="U1571" s="78"/>
    </row>
    <row r="1572" spans="21:21" ht="13.15" customHeight="1" x14ac:dyDescent="0.2">
      <c r="U1572" s="78"/>
    </row>
    <row r="1573" spans="21:21" ht="13.15" customHeight="1" x14ac:dyDescent="0.2">
      <c r="U1573" s="78"/>
    </row>
    <row r="1574" spans="21:21" ht="13.15" customHeight="1" x14ac:dyDescent="0.2">
      <c r="U1574" s="78"/>
    </row>
    <row r="1575" spans="21:21" ht="13.15" customHeight="1" x14ac:dyDescent="0.2">
      <c r="U1575" s="78"/>
    </row>
    <row r="1576" spans="21:21" ht="13.15" customHeight="1" x14ac:dyDescent="0.2">
      <c r="U1576" s="78"/>
    </row>
    <row r="1577" spans="21:21" ht="13.15" customHeight="1" x14ac:dyDescent="0.2">
      <c r="U1577" s="78"/>
    </row>
    <row r="1578" spans="21:21" ht="13.15" customHeight="1" x14ac:dyDescent="0.2">
      <c r="U1578" s="78"/>
    </row>
    <row r="1579" spans="21:21" ht="13.15" customHeight="1" x14ac:dyDescent="0.2">
      <c r="U1579" s="78"/>
    </row>
    <row r="1580" spans="21:21" ht="13.15" customHeight="1" x14ac:dyDescent="0.2">
      <c r="U1580" s="78"/>
    </row>
    <row r="1581" spans="21:21" ht="13.15" customHeight="1" x14ac:dyDescent="0.2">
      <c r="U1581" s="78"/>
    </row>
    <row r="1582" spans="21:21" ht="13.15" customHeight="1" x14ac:dyDescent="0.2">
      <c r="U1582" s="78"/>
    </row>
    <row r="1583" spans="21:21" ht="13.15" customHeight="1" x14ac:dyDescent="0.2">
      <c r="U1583" s="78"/>
    </row>
    <row r="1584" spans="21:21" ht="13.15" customHeight="1" x14ac:dyDescent="0.2">
      <c r="U1584" s="78"/>
    </row>
    <row r="1585" spans="21:21" ht="13.15" customHeight="1" x14ac:dyDescent="0.2">
      <c r="U1585" s="78"/>
    </row>
    <row r="1586" spans="21:21" ht="13.15" customHeight="1" x14ac:dyDescent="0.2">
      <c r="U1586" s="78"/>
    </row>
    <row r="1587" spans="21:21" ht="13.15" customHeight="1" x14ac:dyDescent="0.2">
      <c r="U1587" s="78"/>
    </row>
    <row r="1588" spans="21:21" ht="13.15" customHeight="1" x14ac:dyDescent="0.2">
      <c r="U1588" s="78"/>
    </row>
    <row r="1589" spans="21:21" ht="13.15" customHeight="1" x14ac:dyDescent="0.2">
      <c r="U1589" s="78"/>
    </row>
    <row r="1590" spans="21:21" ht="13.15" customHeight="1" x14ac:dyDescent="0.2">
      <c r="U1590" s="78"/>
    </row>
    <row r="1591" spans="21:21" ht="13.15" customHeight="1" x14ac:dyDescent="0.2">
      <c r="U1591" s="78"/>
    </row>
    <row r="1592" spans="21:21" ht="13.15" customHeight="1" x14ac:dyDescent="0.2">
      <c r="U1592" s="78"/>
    </row>
    <row r="1593" spans="21:21" ht="13.15" customHeight="1" x14ac:dyDescent="0.2">
      <c r="U1593" s="78"/>
    </row>
    <row r="1594" spans="21:21" ht="13.15" customHeight="1" x14ac:dyDescent="0.2">
      <c r="U1594" s="78"/>
    </row>
    <row r="1595" spans="21:21" ht="13.15" customHeight="1" x14ac:dyDescent="0.2">
      <c r="U1595" s="78"/>
    </row>
    <row r="1596" spans="21:21" ht="13.15" customHeight="1" x14ac:dyDescent="0.2">
      <c r="U1596" s="78"/>
    </row>
    <row r="1597" spans="21:21" ht="13.15" customHeight="1" x14ac:dyDescent="0.2">
      <c r="U1597" s="78"/>
    </row>
    <row r="1598" spans="21:21" ht="13.15" customHeight="1" x14ac:dyDescent="0.2">
      <c r="U1598" s="78"/>
    </row>
    <row r="1599" spans="21:21" ht="13.15" customHeight="1" x14ac:dyDescent="0.2">
      <c r="U1599" s="78"/>
    </row>
    <row r="1600" spans="21:21" ht="13.15" customHeight="1" x14ac:dyDescent="0.2">
      <c r="U1600" s="78"/>
    </row>
    <row r="1601" spans="21:21" ht="13.15" customHeight="1" x14ac:dyDescent="0.2">
      <c r="U1601" s="78"/>
    </row>
    <row r="1602" spans="21:21" ht="13.15" customHeight="1" x14ac:dyDescent="0.2">
      <c r="U1602" s="78"/>
    </row>
    <row r="1603" spans="21:21" ht="13.15" customHeight="1" x14ac:dyDescent="0.2">
      <c r="U1603" s="78"/>
    </row>
    <row r="1604" spans="21:21" ht="13.15" customHeight="1" x14ac:dyDescent="0.2">
      <c r="U1604" s="78"/>
    </row>
    <row r="1605" spans="21:21" ht="13.15" customHeight="1" x14ac:dyDescent="0.2">
      <c r="U1605" s="78"/>
    </row>
    <row r="1606" spans="21:21" ht="13.15" customHeight="1" x14ac:dyDescent="0.2">
      <c r="U1606" s="78"/>
    </row>
    <row r="1607" spans="21:21" ht="13.15" customHeight="1" x14ac:dyDescent="0.2">
      <c r="U1607" s="78"/>
    </row>
    <row r="1608" spans="21:21" ht="13.15" customHeight="1" x14ac:dyDescent="0.2">
      <c r="U1608" s="78"/>
    </row>
    <row r="1609" spans="21:21" ht="13.15" customHeight="1" x14ac:dyDescent="0.2">
      <c r="U1609" s="78"/>
    </row>
    <row r="1610" spans="21:21" ht="13.15" customHeight="1" x14ac:dyDescent="0.2">
      <c r="U1610" s="78"/>
    </row>
    <row r="1611" spans="21:21" ht="13.15" customHeight="1" x14ac:dyDescent="0.2">
      <c r="U1611" s="78"/>
    </row>
    <row r="1612" spans="21:21" ht="13.15" customHeight="1" x14ac:dyDescent="0.2">
      <c r="U1612" s="78"/>
    </row>
    <row r="1613" spans="21:21" ht="13.15" customHeight="1" x14ac:dyDescent="0.2">
      <c r="U1613" s="78"/>
    </row>
    <row r="1614" spans="21:21" ht="13.15" customHeight="1" x14ac:dyDescent="0.2">
      <c r="U1614" s="78"/>
    </row>
    <row r="1615" spans="21:21" ht="13.15" customHeight="1" x14ac:dyDescent="0.2">
      <c r="U1615" s="78"/>
    </row>
    <row r="1616" spans="21:21" ht="13.15" customHeight="1" x14ac:dyDescent="0.2">
      <c r="U1616" s="78"/>
    </row>
    <row r="1617" spans="21:21" ht="13.15" customHeight="1" x14ac:dyDescent="0.2">
      <c r="U1617" s="78"/>
    </row>
    <row r="1618" spans="21:21" ht="13.15" customHeight="1" x14ac:dyDescent="0.2">
      <c r="U1618" s="78"/>
    </row>
    <row r="1619" spans="21:21" ht="13.15" customHeight="1" x14ac:dyDescent="0.2">
      <c r="U1619" s="78"/>
    </row>
    <row r="1620" spans="21:21" ht="13.15" customHeight="1" x14ac:dyDescent="0.2">
      <c r="U1620" s="78"/>
    </row>
    <row r="1621" spans="21:21" ht="13.15" customHeight="1" x14ac:dyDescent="0.2">
      <c r="U1621" s="78"/>
    </row>
    <row r="1622" spans="21:21" ht="13.15" customHeight="1" x14ac:dyDescent="0.2">
      <c r="U1622" s="78"/>
    </row>
    <row r="1623" spans="21:21" ht="13.15" customHeight="1" x14ac:dyDescent="0.2">
      <c r="U1623" s="78"/>
    </row>
    <row r="1624" spans="21:21" ht="13.15" customHeight="1" x14ac:dyDescent="0.2">
      <c r="U1624" s="78"/>
    </row>
    <row r="1625" spans="21:21" ht="13.15" customHeight="1" x14ac:dyDescent="0.2">
      <c r="U1625" s="78"/>
    </row>
    <row r="1626" spans="21:21" ht="13.15" customHeight="1" x14ac:dyDescent="0.2">
      <c r="U1626" s="78"/>
    </row>
    <row r="1627" spans="21:21" ht="13.15" customHeight="1" x14ac:dyDescent="0.2">
      <c r="U1627" s="78"/>
    </row>
    <row r="1628" spans="21:21" ht="13.15" customHeight="1" x14ac:dyDescent="0.2">
      <c r="U1628" s="78"/>
    </row>
    <row r="1629" spans="21:21" ht="13.15" customHeight="1" x14ac:dyDescent="0.2">
      <c r="U1629" s="78"/>
    </row>
    <row r="1630" spans="21:21" ht="13.15" customHeight="1" x14ac:dyDescent="0.2">
      <c r="U1630" s="78"/>
    </row>
    <row r="1631" spans="21:21" ht="13.15" customHeight="1" x14ac:dyDescent="0.2">
      <c r="U1631" s="78"/>
    </row>
    <row r="1632" spans="21:21" ht="13.15" customHeight="1" x14ac:dyDescent="0.2">
      <c r="U1632" s="78"/>
    </row>
    <row r="1633" spans="21:21" ht="13.15" customHeight="1" x14ac:dyDescent="0.2">
      <c r="U1633" s="78"/>
    </row>
    <row r="1634" spans="21:21" ht="13.15" customHeight="1" x14ac:dyDescent="0.2">
      <c r="U1634" s="78"/>
    </row>
    <row r="1635" spans="21:21" ht="13.15" customHeight="1" x14ac:dyDescent="0.2">
      <c r="U1635" s="78"/>
    </row>
    <row r="1636" spans="21:21" ht="13.15" customHeight="1" x14ac:dyDescent="0.2">
      <c r="U1636" s="78"/>
    </row>
    <row r="1637" spans="21:21" ht="13.15" customHeight="1" x14ac:dyDescent="0.2">
      <c r="U1637" s="78"/>
    </row>
    <row r="1638" spans="21:21" ht="13.15" customHeight="1" x14ac:dyDescent="0.2">
      <c r="U1638" s="78"/>
    </row>
    <row r="1639" spans="21:21" ht="13.15" customHeight="1" x14ac:dyDescent="0.2">
      <c r="U1639" s="78"/>
    </row>
    <row r="1640" spans="21:21" ht="13.15" customHeight="1" x14ac:dyDescent="0.2">
      <c r="U1640" s="78"/>
    </row>
    <row r="1641" spans="21:21" ht="13.15" customHeight="1" x14ac:dyDescent="0.2">
      <c r="U1641" s="78"/>
    </row>
    <row r="1642" spans="21:21" ht="13.15" customHeight="1" x14ac:dyDescent="0.2">
      <c r="U1642" s="78"/>
    </row>
    <row r="1643" spans="21:21" ht="13.15" customHeight="1" x14ac:dyDescent="0.2">
      <c r="U1643" s="78"/>
    </row>
    <row r="1644" spans="21:21" ht="13.15" customHeight="1" x14ac:dyDescent="0.2">
      <c r="U1644" s="78"/>
    </row>
    <row r="1645" spans="21:21" ht="13.15" customHeight="1" x14ac:dyDescent="0.2">
      <c r="U1645" s="78"/>
    </row>
    <row r="1646" spans="21:21" ht="13.15" customHeight="1" x14ac:dyDescent="0.2">
      <c r="U1646" s="78"/>
    </row>
    <row r="1647" spans="21:21" ht="13.15" customHeight="1" x14ac:dyDescent="0.2">
      <c r="U1647" s="78"/>
    </row>
    <row r="1648" spans="21:21" ht="13.15" customHeight="1" x14ac:dyDescent="0.2">
      <c r="U1648" s="78"/>
    </row>
    <row r="1649" spans="21:21" ht="13.15" customHeight="1" x14ac:dyDescent="0.2">
      <c r="U1649" s="78"/>
    </row>
    <row r="1650" spans="21:21" ht="13.15" customHeight="1" x14ac:dyDescent="0.2">
      <c r="U1650" s="78"/>
    </row>
    <row r="1651" spans="21:21" ht="13.15" customHeight="1" x14ac:dyDescent="0.2">
      <c r="U1651" s="78"/>
    </row>
    <row r="1652" spans="21:21" ht="13.15" customHeight="1" x14ac:dyDescent="0.2">
      <c r="U1652" s="78"/>
    </row>
    <row r="1653" spans="21:21" ht="13.15" customHeight="1" x14ac:dyDescent="0.2">
      <c r="U1653" s="78"/>
    </row>
    <row r="1654" spans="21:21" ht="13.15" customHeight="1" x14ac:dyDescent="0.2">
      <c r="U1654" s="78"/>
    </row>
    <row r="1655" spans="21:21" ht="13.15" customHeight="1" x14ac:dyDescent="0.2">
      <c r="U1655" s="78"/>
    </row>
    <row r="1656" spans="21:21" ht="13.15" customHeight="1" x14ac:dyDescent="0.2">
      <c r="U1656" s="78"/>
    </row>
    <row r="1657" spans="21:21" ht="13.15" customHeight="1" x14ac:dyDescent="0.2">
      <c r="U1657" s="78"/>
    </row>
    <row r="1658" spans="21:21" ht="13.15" customHeight="1" x14ac:dyDescent="0.2">
      <c r="U1658" s="78"/>
    </row>
    <row r="1659" spans="21:21" ht="13.15" customHeight="1" x14ac:dyDescent="0.2">
      <c r="U1659" s="78"/>
    </row>
    <row r="1660" spans="21:21" ht="13.15" customHeight="1" x14ac:dyDescent="0.2">
      <c r="U1660" s="78"/>
    </row>
    <row r="1661" spans="21:21" ht="13.15" customHeight="1" x14ac:dyDescent="0.2">
      <c r="U1661" s="78"/>
    </row>
    <row r="1662" spans="21:21" ht="13.15" customHeight="1" x14ac:dyDescent="0.2">
      <c r="U1662" s="78"/>
    </row>
    <row r="1663" spans="21:21" ht="13.15" customHeight="1" x14ac:dyDescent="0.2">
      <c r="U1663" s="78"/>
    </row>
    <row r="1664" spans="21:21" ht="13.15" customHeight="1" x14ac:dyDescent="0.2">
      <c r="U1664" s="78"/>
    </row>
    <row r="1665" spans="21:21" ht="13.15" customHeight="1" x14ac:dyDescent="0.2">
      <c r="U1665" s="78"/>
    </row>
    <row r="1666" spans="21:21" ht="13.15" customHeight="1" x14ac:dyDescent="0.2">
      <c r="U1666" s="78"/>
    </row>
    <row r="1667" spans="21:21" ht="13.15" customHeight="1" x14ac:dyDescent="0.2">
      <c r="U1667" s="78"/>
    </row>
    <row r="1668" spans="21:21" ht="13.15" customHeight="1" x14ac:dyDescent="0.2">
      <c r="U1668" s="78"/>
    </row>
    <row r="1669" spans="21:21" ht="13.15" customHeight="1" x14ac:dyDescent="0.2">
      <c r="U1669" s="78"/>
    </row>
    <row r="1670" spans="21:21" ht="13.15" customHeight="1" x14ac:dyDescent="0.2">
      <c r="U1670" s="78"/>
    </row>
    <row r="1671" spans="21:21" ht="13.15" customHeight="1" x14ac:dyDescent="0.2">
      <c r="U1671" s="78"/>
    </row>
    <row r="1672" spans="21:21" ht="13.15" customHeight="1" x14ac:dyDescent="0.2">
      <c r="U1672" s="78"/>
    </row>
    <row r="1673" spans="21:21" ht="13.15" customHeight="1" x14ac:dyDescent="0.2">
      <c r="U1673" s="78"/>
    </row>
    <row r="1674" spans="21:21" ht="13.15" customHeight="1" x14ac:dyDescent="0.2">
      <c r="U1674" s="78"/>
    </row>
    <row r="1675" spans="21:21" ht="13.15" customHeight="1" x14ac:dyDescent="0.2">
      <c r="U1675" s="78"/>
    </row>
    <row r="1676" spans="21:21" ht="13.15" customHeight="1" x14ac:dyDescent="0.2">
      <c r="U1676" s="78"/>
    </row>
    <row r="1677" spans="21:21" ht="13.15" customHeight="1" x14ac:dyDescent="0.2">
      <c r="U1677" s="78"/>
    </row>
    <row r="1678" spans="21:21" ht="13.15" customHeight="1" x14ac:dyDescent="0.2">
      <c r="U1678" s="78"/>
    </row>
    <row r="1679" spans="21:21" ht="13.15" customHeight="1" x14ac:dyDescent="0.2">
      <c r="U1679" s="78"/>
    </row>
    <row r="1680" spans="21:21" ht="13.15" customHeight="1" x14ac:dyDescent="0.2">
      <c r="U1680" s="78"/>
    </row>
    <row r="1681" spans="21:21" ht="13.15" customHeight="1" x14ac:dyDescent="0.2">
      <c r="U1681" s="78"/>
    </row>
    <row r="1682" spans="21:21" ht="13.15" customHeight="1" x14ac:dyDescent="0.2">
      <c r="U1682" s="78"/>
    </row>
    <row r="1683" spans="21:21" ht="13.15" customHeight="1" x14ac:dyDescent="0.2">
      <c r="U1683" s="78"/>
    </row>
    <row r="1684" spans="21:21" ht="13.15" customHeight="1" x14ac:dyDescent="0.2">
      <c r="U1684" s="78"/>
    </row>
    <row r="1685" spans="21:21" ht="13.15" customHeight="1" x14ac:dyDescent="0.2">
      <c r="U1685" s="78"/>
    </row>
    <row r="1686" spans="21:21" ht="13.15" customHeight="1" x14ac:dyDescent="0.2">
      <c r="U1686" s="78"/>
    </row>
    <row r="1687" spans="21:21" ht="13.15" customHeight="1" x14ac:dyDescent="0.2">
      <c r="U1687" s="78"/>
    </row>
    <row r="1688" spans="21:21" ht="13.15" customHeight="1" x14ac:dyDescent="0.2">
      <c r="U1688" s="78"/>
    </row>
    <row r="1689" spans="21:21" ht="13.15" customHeight="1" x14ac:dyDescent="0.2">
      <c r="U1689" s="78"/>
    </row>
    <row r="1690" spans="21:21" ht="13.15" customHeight="1" x14ac:dyDescent="0.2">
      <c r="U1690" s="78"/>
    </row>
    <row r="1691" spans="21:21" ht="13.15" customHeight="1" x14ac:dyDescent="0.2">
      <c r="U1691" s="78"/>
    </row>
    <row r="1692" spans="21:21" ht="13.15" customHeight="1" x14ac:dyDescent="0.2">
      <c r="U1692" s="78"/>
    </row>
    <row r="1693" spans="21:21" ht="13.15" customHeight="1" x14ac:dyDescent="0.2">
      <c r="U1693" s="78"/>
    </row>
    <row r="1694" spans="21:21" ht="13.15" customHeight="1" x14ac:dyDescent="0.2">
      <c r="U1694" s="78"/>
    </row>
    <row r="1695" spans="21:21" ht="13.15" customHeight="1" x14ac:dyDescent="0.2">
      <c r="U1695" s="78"/>
    </row>
    <row r="1696" spans="21:21" ht="13.15" customHeight="1" x14ac:dyDescent="0.2">
      <c r="U1696" s="78"/>
    </row>
    <row r="1697" spans="21:21" ht="13.15" customHeight="1" x14ac:dyDescent="0.2">
      <c r="U1697" s="78"/>
    </row>
    <row r="1698" spans="21:21" ht="13.15" customHeight="1" x14ac:dyDescent="0.2">
      <c r="U1698" s="78"/>
    </row>
    <row r="1699" spans="21:21" ht="13.15" customHeight="1" x14ac:dyDescent="0.2">
      <c r="U1699" s="78"/>
    </row>
    <row r="1700" spans="21:21" ht="13.15" customHeight="1" x14ac:dyDescent="0.2">
      <c r="U1700" s="78"/>
    </row>
    <row r="1701" spans="21:21" ht="13.15" customHeight="1" x14ac:dyDescent="0.2">
      <c r="U1701" s="78"/>
    </row>
    <row r="1702" spans="21:21" ht="13.15" customHeight="1" x14ac:dyDescent="0.2">
      <c r="U1702" s="78"/>
    </row>
    <row r="1703" spans="21:21" ht="13.15" customHeight="1" x14ac:dyDescent="0.2">
      <c r="U1703" s="78"/>
    </row>
    <row r="1704" spans="21:21" ht="13.15" customHeight="1" x14ac:dyDescent="0.2">
      <c r="U1704" s="78"/>
    </row>
    <row r="1705" spans="21:21" ht="13.15" customHeight="1" x14ac:dyDescent="0.2">
      <c r="U1705" s="78"/>
    </row>
    <row r="1706" spans="21:21" ht="13.15" customHeight="1" x14ac:dyDescent="0.2">
      <c r="U1706" s="78"/>
    </row>
    <row r="1707" spans="21:21" ht="13.15" customHeight="1" x14ac:dyDescent="0.2">
      <c r="U1707" s="78"/>
    </row>
    <row r="1708" spans="21:21" ht="13.15" customHeight="1" x14ac:dyDescent="0.2">
      <c r="U1708" s="78"/>
    </row>
    <row r="1709" spans="21:21" ht="13.15" customHeight="1" x14ac:dyDescent="0.2">
      <c r="U1709" s="78"/>
    </row>
    <row r="1710" spans="21:21" ht="13.15" customHeight="1" x14ac:dyDescent="0.2">
      <c r="U1710" s="78"/>
    </row>
    <row r="1711" spans="21:21" ht="13.15" customHeight="1" x14ac:dyDescent="0.2">
      <c r="U1711" s="78"/>
    </row>
    <row r="1712" spans="21:21" ht="13.15" customHeight="1" x14ac:dyDescent="0.2">
      <c r="U1712" s="78"/>
    </row>
    <row r="1713" spans="21:21" ht="13.15" customHeight="1" x14ac:dyDescent="0.2">
      <c r="U1713" s="78"/>
    </row>
    <row r="1714" spans="21:21" ht="13.15" customHeight="1" x14ac:dyDescent="0.2">
      <c r="U1714" s="78"/>
    </row>
    <row r="1715" spans="21:21" ht="13.15" customHeight="1" x14ac:dyDescent="0.2">
      <c r="U1715" s="78"/>
    </row>
    <row r="1716" spans="21:21" ht="13.15" customHeight="1" x14ac:dyDescent="0.2">
      <c r="U1716" s="78"/>
    </row>
    <row r="1717" spans="21:21" ht="13.15" customHeight="1" x14ac:dyDescent="0.2">
      <c r="U1717" s="78"/>
    </row>
    <row r="1718" spans="21:21" ht="13.15" customHeight="1" x14ac:dyDescent="0.2">
      <c r="U1718" s="78"/>
    </row>
    <row r="1719" spans="21:21" ht="13.15" customHeight="1" x14ac:dyDescent="0.2">
      <c r="U1719" s="78"/>
    </row>
    <row r="1720" spans="21:21" ht="13.15" customHeight="1" x14ac:dyDescent="0.2">
      <c r="U1720" s="78"/>
    </row>
    <row r="1721" spans="21:21" ht="13.15" customHeight="1" x14ac:dyDescent="0.2">
      <c r="U1721" s="78"/>
    </row>
    <row r="1722" spans="21:21" ht="13.15" customHeight="1" x14ac:dyDescent="0.2">
      <c r="U1722" s="78"/>
    </row>
    <row r="1723" spans="21:21" ht="13.15" customHeight="1" x14ac:dyDescent="0.2">
      <c r="U1723" s="78"/>
    </row>
    <row r="1724" spans="21:21" ht="13.15" customHeight="1" x14ac:dyDescent="0.2">
      <c r="U1724" s="78"/>
    </row>
    <row r="1725" spans="21:21" ht="13.15" customHeight="1" x14ac:dyDescent="0.2">
      <c r="U1725" s="78"/>
    </row>
    <row r="1726" spans="21:21" ht="13.15" customHeight="1" x14ac:dyDescent="0.2">
      <c r="U1726" s="78"/>
    </row>
    <row r="1727" spans="21:21" ht="13.15" customHeight="1" x14ac:dyDescent="0.2">
      <c r="U1727" s="78"/>
    </row>
    <row r="1728" spans="21:21" ht="13.15" customHeight="1" x14ac:dyDescent="0.2">
      <c r="U1728" s="78"/>
    </row>
    <row r="1729" spans="21:21" ht="13.15" customHeight="1" x14ac:dyDescent="0.2">
      <c r="U1729" s="78"/>
    </row>
    <row r="1730" spans="21:21" ht="13.15" customHeight="1" x14ac:dyDescent="0.2">
      <c r="U1730" s="78"/>
    </row>
    <row r="1731" spans="21:21" ht="13.15" customHeight="1" x14ac:dyDescent="0.2">
      <c r="U1731" s="78"/>
    </row>
    <row r="1732" spans="21:21" ht="13.15" customHeight="1" x14ac:dyDescent="0.2">
      <c r="U1732" s="78"/>
    </row>
    <row r="1733" spans="21:21" ht="13.15" customHeight="1" x14ac:dyDescent="0.2">
      <c r="U1733" s="78"/>
    </row>
    <row r="1734" spans="21:21" ht="13.15" customHeight="1" x14ac:dyDescent="0.2">
      <c r="U1734" s="78"/>
    </row>
    <row r="1735" spans="21:21" ht="13.15" customHeight="1" x14ac:dyDescent="0.2">
      <c r="U1735" s="78"/>
    </row>
    <row r="1736" spans="21:21" ht="13.15" customHeight="1" x14ac:dyDescent="0.2">
      <c r="U1736" s="78"/>
    </row>
    <row r="1737" spans="21:21" ht="13.15" customHeight="1" x14ac:dyDescent="0.2">
      <c r="U1737" s="78"/>
    </row>
    <row r="1738" spans="21:21" ht="13.15" customHeight="1" x14ac:dyDescent="0.2">
      <c r="U1738" s="78"/>
    </row>
    <row r="1739" spans="21:21" ht="13.15" customHeight="1" x14ac:dyDescent="0.2">
      <c r="U1739" s="78"/>
    </row>
    <row r="1740" spans="21:21" ht="13.15" customHeight="1" x14ac:dyDescent="0.2">
      <c r="U1740" s="78"/>
    </row>
    <row r="1741" spans="21:21" ht="13.15" customHeight="1" x14ac:dyDescent="0.2">
      <c r="U1741" s="78"/>
    </row>
    <row r="1742" spans="21:21" ht="13.15" customHeight="1" x14ac:dyDescent="0.2">
      <c r="U1742" s="78"/>
    </row>
    <row r="1743" spans="21:21" ht="13.15" customHeight="1" x14ac:dyDescent="0.2">
      <c r="U1743" s="78"/>
    </row>
    <row r="1744" spans="21:21" ht="13.15" customHeight="1" x14ac:dyDescent="0.2">
      <c r="U1744" s="78"/>
    </row>
    <row r="1745" spans="21:21" ht="13.15" customHeight="1" x14ac:dyDescent="0.2">
      <c r="U1745" s="78"/>
    </row>
    <row r="1746" spans="21:21" ht="13.15" customHeight="1" x14ac:dyDescent="0.2">
      <c r="U1746" s="78"/>
    </row>
    <row r="1747" spans="21:21" ht="13.15" customHeight="1" x14ac:dyDescent="0.2">
      <c r="U1747" s="78"/>
    </row>
    <row r="1748" spans="21:21" ht="13.15" customHeight="1" x14ac:dyDescent="0.2">
      <c r="U1748" s="78"/>
    </row>
    <row r="1749" spans="21:21" ht="13.15" customHeight="1" x14ac:dyDescent="0.2">
      <c r="U1749" s="78"/>
    </row>
    <row r="1750" spans="21:21" ht="13.15" customHeight="1" x14ac:dyDescent="0.2">
      <c r="U1750" s="78"/>
    </row>
    <row r="1751" spans="21:21" ht="13.15" customHeight="1" x14ac:dyDescent="0.2">
      <c r="U1751" s="78"/>
    </row>
    <row r="1752" spans="21:21" ht="13.15" customHeight="1" x14ac:dyDescent="0.2">
      <c r="U1752" s="78"/>
    </row>
    <row r="1753" spans="21:21" ht="13.15" customHeight="1" x14ac:dyDescent="0.2">
      <c r="U1753" s="78"/>
    </row>
    <row r="1754" spans="21:21" ht="13.15" customHeight="1" x14ac:dyDescent="0.2">
      <c r="U1754" s="78"/>
    </row>
    <row r="1755" spans="21:21" ht="13.15" customHeight="1" x14ac:dyDescent="0.2">
      <c r="U1755" s="78"/>
    </row>
    <row r="1756" spans="21:21" ht="13.15" customHeight="1" x14ac:dyDescent="0.2">
      <c r="U1756" s="78"/>
    </row>
    <row r="1757" spans="21:21" ht="13.15" customHeight="1" x14ac:dyDescent="0.2">
      <c r="U1757" s="78"/>
    </row>
    <row r="1758" spans="21:21" ht="13.15" customHeight="1" x14ac:dyDescent="0.2">
      <c r="U1758" s="78"/>
    </row>
    <row r="1759" spans="21:21" ht="13.15" customHeight="1" x14ac:dyDescent="0.2">
      <c r="U1759" s="78"/>
    </row>
    <row r="1760" spans="21:21" ht="13.15" customHeight="1" x14ac:dyDescent="0.2">
      <c r="U1760" s="78"/>
    </row>
    <row r="1761" spans="21:21" ht="13.15" customHeight="1" x14ac:dyDescent="0.2">
      <c r="U1761" s="78"/>
    </row>
    <row r="1762" spans="21:21" ht="13.15" customHeight="1" x14ac:dyDescent="0.2">
      <c r="U1762" s="78"/>
    </row>
    <row r="1763" spans="21:21" ht="13.15" customHeight="1" x14ac:dyDescent="0.2">
      <c r="U1763" s="78"/>
    </row>
    <row r="1764" spans="21:21" ht="13.15" customHeight="1" x14ac:dyDescent="0.2">
      <c r="U1764" s="78"/>
    </row>
    <row r="1765" spans="21:21" ht="13.15" customHeight="1" x14ac:dyDescent="0.2">
      <c r="U1765" s="78"/>
    </row>
    <row r="1766" spans="21:21" ht="13.15" customHeight="1" x14ac:dyDescent="0.2">
      <c r="U1766" s="78"/>
    </row>
    <row r="1767" spans="21:21" ht="13.15" customHeight="1" x14ac:dyDescent="0.2">
      <c r="U1767" s="78"/>
    </row>
    <row r="1768" spans="21:21" ht="13.15" customHeight="1" x14ac:dyDescent="0.2">
      <c r="U1768" s="78"/>
    </row>
    <row r="1769" spans="21:21" ht="13.15" customHeight="1" x14ac:dyDescent="0.2">
      <c r="U1769" s="78"/>
    </row>
    <row r="1770" spans="21:21" ht="13.15" customHeight="1" x14ac:dyDescent="0.2">
      <c r="U1770" s="78"/>
    </row>
    <row r="1771" spans="21:21" ht="13.15" customHeight="1" x14ac:dyDescent="0.2">
      <c r="U1771" s="78"/>
    </row>
    <row r="1772" spans="21:21" ht="13.15" customHeight="1" x14ac:dyDescent="0.2">
      <c r="U1772" s="78"/>
    </row>
    <row r="1773" spans="21:21" ht="13.15" customHeight="1" x14ac:dyDescent="0.2">
      <c r="U1773" s="78"/>
    </row>
    <row r="1774" spans="21:21" ht="13.15" customHeight="1" x14ac:dyDescent="0.2">
      <c r="U1774" s="78"/>
    </row>
    <row r="1775" spans="21:21" ht="13.15" customHeight="1" x14ac:dyDescent="0.2">
      <c r="U1775" s="78"/>
    </row>
    <row r="1776" spans="21:21" ht="13.15" customHeight="1" x14ac:dyDescent="0.2">
      <c r="U1776" s="78"/>
    </row>
    <row r="1777" spans="21:21" ht="13.15" customHeight="1" x14ac:dyDescent="0.2">
      <c r="U1777" s="78"/>
    </row>
    <row r="1778" spans="21:21" ht="13.15" customHeight="1" x14ac:dyDescent="0.2">
      <c r="U1778" s="78"/>
    </row>
    <row r="1779" spans="21:21" ht="13.15" customHeight="1" x14ac:dyDescent="0.2">
      <c r="U1779" s="78"/>
    </row>
    <row r="1780" spans="21:21" ht="13.15" customHeight="1" x14ac:dyDescent="0.2">
      <c r="U1780" s="78"/>
    </row>
    <row r="1781" spans="21:21" ht="13.15" customHeight="1" x14ac:dyDescent="0.2">
      <c r="U1781" s="78"/>
    </row>
    <row r="1782" spans="21:21" ht="13.15" customHeight="1" x14ac:dyDescent="0.2">
      <c r="U1782" s="78"/>
    </row>
    <row r="1783" spans="21:21" ht="13.15" customHeight="1" x14ac:dyDescent="0.2">
      <c r="U1783" s="78"/>
    </row>
    <row r="1784" spans="21:21" ht="13.15" customHeight="1" x14ac:dyDescent="0.2">
      <c r="U1784" s="78"/>
    </row>
    <row r="1785" spans="21:21" ht="13.15" customHeight="1" x14ac:dyDescent="0.2">
      <c r="U1785" s="78"/>
    </row>
    <row r="1786" spans="21:21" ht="13.15" customHeight="1" x14ac:dyDescent="0.2">
      <c r="U1786" s="78"/>
    </row>
    <row r="1787" spans="21:21" ht="13.15" customHeight="1" x14ac:dyDescent="0.2">
      <c r="U1787" s="78"/>
    </row>
    <row r="1788" spans="21:21" ht="13.15" customHeight="1" x14ac:dyDescent="0.2">
      <c r="U1788" s="78"/>
    </row>
    <row r="1789" spans="21:21" ht="13.15" customHeight="1" x14ac:dyDescent="0.2">
      <c r="U1789" s="78"/>
    </row>
    <row r="1790" spans="21:21" ht="13.15" customHeight="1" x14ac:dyDescent="0.2">
      <c r="U1790" s="78"/>
    </row>
    <row r="1791" spans="21:21" ht="13.15" customHeight="1" x14ac:dyDescent="0.2">
      <c r="U1791" s="78"/>
    </row>
    <row r="1792" spans="21:21" ht="13.15" customHeight="1" x14ac:dyDescent="0.2">
      <c r="U1792" s="78"/>
    </row>
    <row r="1793" spans="21:21" ht="13.15" customHeight="1" x14ac:dyDescent="0.2">
      <c r="U1793" s="78"/>
    </row>
    <row r="1794" spans="21:21" ht="13.15" customHeight="1" x14ac:dyDescent="0.2">
      <c r="U1794" s="78"/>
    </row>
    <row r="1795" spans="21:21" ht="13.15" customHeight="1" x14ac:dyDescent="0.2">
      <c r="U1795" s="78"/>
    </row>
    <row r="1796" spans="21:21" ht="13.15" customHeight="1" x14ac:dyDescent="0.2">
      <c r="U1796" s="78"/>
    </row>
    <row r="1797" spans="21:21" ht="13.15" customHeight="1" x14ac:dyDescent="0.2">
      <c r="U1797" s="78"/>
    </row>
    <row r="1798" spans="21:21" ht="13.15" customHeight="1" x14ac:dyDescent="0.2">
      <c r="U1798" s="78"/>
    </row>
    <row r="1799" spans="21:21" ht="13.15" customHeight="1" x14ac:dyDescent="0.2">
      <c r="U1799" s="78"/>
    </row>
    <row r="1800" spans="21:21" ht="13.15" customHeight="1" x14ac:dyDescent="0.2">
      <c r="U1800" s="78"/>
    </row>
    <row r="1801" spans="21:21" ht="13.15" customHeight="1" x14ac:dyDescent="0.2">
      <c r="U1801" s="78"/>
    </row>
    <row r="1802" spans="21:21" ht="13.15" customHeight="1" x14ac:dyDescent="0.2">
      <c r="U1802" s="78"/>
    </row>
    <row r="1803" spans="21:21" ht="13.15" customHeight="1" x14ac:dyDescent="0.2">
      <c r="U1803" s="78"/>
    </row>
    <row r="1804" spans="21:21" ht="13.15" customHeight="1" x14ac:dyDescent="0.2">
      <c r="U1804" s="78"/>
    </row>
    <row r="1805" spans="21:21" ht="13.15" customHeight="1" x14ac:dyDescent="0.2">
      <c r="U1805" s="78"/>
    </row>
    <row r="1806" spans="21:21" ht="13.15" customHeight="1" x14ac:dyDescent="0.2">
      <c r="U1806" s="78"/>
    </row>
    <row r="1807" spans="21:21" ht="13.15" customHeight="1" x14ac:dyDescent="0.2">
      <c r="U1807" s="78"/>
    </row>
    <row r="1808" spans="21:21" ht="13.15" customHeight="1" x14ac:dyDescent="0.2">
      <c r="U1808" s="78"/>
    </row>
    <row r="1809" spans="21:21" ht="13.15" customHeight="1" x14ac:dyDescent="0.2">
      <c r="U1809" s="78"/>
    </row>
    <row r="1810" spans="21:21" ht="13.15" customHeight="1" x14ac:dyDescent="0.2">
      <c r="U1810" s="78"/>
    </row>
    <row r="1811" spans="21:21" ht="13.15" customHeight="1" x14ac:dyDescent="0.2">
      <c r="U1811" s="78"/>
    </row>
    <row r="1812" spans="21:21" ht="13.15" customHeight="1" x14ac:dyDescent="0.2">
      <c r="U1812" s="78"/>
    </row>
    <row r="1813" spans="21:21" ht="13.15" customHeight="1" x14ac:dyDescent="0.2">
      <c r="U1813" s="78"/>
    </row>
    <row r="1814" spans="21:21" ht="13.15" customHeight="1" x14ac:dyDescent="0.2">
      <c r="U1814" s="78"/>
    </row>
    <row r="1815" spans="21:21" ht="13.15" customHeight="1" x14ac:dyDescent="0.2">
      <c r="U1815" s="78"/>
    </row>
    <row r="1816" spans="21:21" ht="13.15" customHeight="1" x14ac:dyDescent="0.2">
      <c r="U1816" s="78"/>
    </row>
    <row r="1817" spans="21:21" ht="13.15" customHeight="1" x14ac:dyDescent="0.2">
      <c r="U1817" s="78"/>
    </row>
    <row r="1818" spans="21:21" ht="13.15" customHeight="1" x14ac:dyDescent="0.2">
      <c r="U1818" s="78"/>
    </row>
    <row r="1819" spans="21:21" ht="13.15" customHeight="1" x14ac:dyDescent="0.2">
      <c r="U1819" s="78"/>
    </row>
    <row r="1820" spans="21:21" ht="13.15" customHeight="1" x14ac:dyDescent="0.2">
      <c r="U1820" s="78"/>
    </row>
    <row r="1821" spans="21:21" ht="13.15" customHeight="1" x14ac:dyDescent="0.2">
      <c r="U1821" s="78"/>
    </row>
    <row r="1822" spans="21:21" ht="13.15" customHeight="1" x14ac:dyDescent="0.2">
      <c r="U1822" s="78"/>
    </row>
    <row r="1823" spans="21:21" ht="13.15" customHeight="1" x14ac:dyDescent="0.2">
      <c r="U1823" s="78"/>
    </row>
    <row r="1824" spans="21:21" ht="13.15" customHeight="1" x14ac:dyDescent="0.2">
      <c r="U1824" s="78"/>
    </row>
    <row r="1825" spans="21:21" ht="13.15" customHeight="1" x14ac:dyDescent="0.2">
      <c r="U1825" s="78"/>
    </row>
    <row r="1826" spans="21:21" ht="13.15" customHeight="1" x14ac:dyDescent="0.2">
      <c r="U1826" s="78"/>
    </row>
    <row r="1827" spans="21:21" ht="13.15" customHeight="1" x14ac:dyDescent="0.2">
      <c r="U1827" s="78"/>
    </row>
    <row r="1828" spans="21:21" ht="13.15" customHeight="1" x14ac:dyDescent="0.2">
      <c r="U1828" s="78"/>
    </row>
    <row r="1829" spans="21:21" ht="13.15" customHeight="1" x14ac:dyDescent="0.2">
      <c r="U1829" s="78"/>
    </row>
    <row r="1830" spans="21:21" ht="13.15" customHeight="1" x14ac:dyDescent="0.2">
      <c r="U1830" s="78"/>
    </row>
    <row r="1831" spans="21:21" ht="13.15" customHeight="1" x14ac:dyDescent="0.2">
      <c r="U1831" s="78"/>
    </row>
    <row r="1832" spans="21:21" ht="13.15" customHeight="1" x14ac:dyDescent="0.2">
      <c r="U1832" s="78"/>
    </row>
    <row r="1833" spans="21:21" ht="13.15" customHeight="1" x14ac:dyDescent="0.2">
      <c r="U1833" s="78"/>
    </row>
    <row r="1834" spans="21:21" ht="13.15" customHeight="1" x14ac:dyDescent="0.2">
      <c r="U1834" s="78"/>
    </row>
    <row r="1835" spans="21:21" ht="13.15" customHeight="1" x14ac:dyDescent="0.2">
      <c r="U1835" s="78"/>
    </row>
    <row r="1836" spans="21:21" ht="13.15" customHeight="1" x14ac:dyDescent="0.2">
      <c r="U1836" s="78"/>
    </row>
    <row r="1837" spans="21:21" ht="13.15" customHeight="1" x14ac:dyDescent="0.2">
      <c r="U1837" s="78"/>
    </row>
    <row r="1838" spans="21:21" ht="13.15" customHeight="1" x14ac:dyDescent="0.2">
      <c r="U1838" s="78"/>
    </row>
    <row r="1839" spans="21:21" ht="13.15" customHeight="1" x14ac:dyDescent="0.2">
      <c r="U1839" s="78"/>
    </row>
    <row r="1840" spans="21:21" ht="13.15" customHeight="1" x14ac:dyDescent="0.2">
      <c r="U1840" s="78"/>
    </row>
    <row r="1841" spans="21:21" ht="13.15" customHeight="1" x14ac:dyDescent="0.2">
      <c r="U1841" s="78"/>
    </row>
    <row r="1842" spans="21:21" ht="13.15" customHeight="1" x14ac:dyDescent="0.2">
      <c r="U1842" s="78"/>
    </row>
    <row r="1843" spans="21:21" ht="13.15" customHeight="1" x14ac:dyDescent="0.2">
      <c r="U1843" s="78"/>
    </row>
    <row r="1844" spans="21:21" ht="13.15" customHeight="1" x14ac:dyDescent="0.2">
      <c r="U1844" s="78"/>
    </row>
    <row r="1845" spans="21:21" ht="13.15" customHeight="1" x14ac:dyDescent="0.2">
      <c r="U1845" s="78"/>
    </row>
    <row r="1846" spans="21:21" ht="13.15" customHeight="1" x14ac:dyDescent="0.2">
      <c r="U1846" s="78"/>
    </row>
    <row r="1847" spans="21:21" ht="13.15" customHeight="1" x14ac:dyDescent="0.2">
      <c r="U1847" s="78"/>
    </row>
    <row r="1848" spans="21:21" ht="13.15" customHeight="1" x14ac:dyDescent="0.2">
      <c r="U1848" s="78"/>
    </row>
    <row r="1849" spans="21:21" ht="13.15" customHeight="1" x14ac:dyDescent="0.2">
      <c r="U1849" s="78"/>
    </row>
    <row r="1850" spans="21:21" ht="13.15" customHeight="1" x14ac:dyDescent="0.2">
      <c r="U1850" s="78"/>
    </row>
    <row r="1851" spans="21:21" ht="13.15" customHeight="1" x14ac:dyDescent="0.2">
      <c r="U1851" s="78"/>
    </row>
    <row r="1852" spans="21:21" ht="13.15" customHeight="1" x14ac:dyDescent="0.2">
      <c r="U1852" s="78"/>
    </row>
    <row r="1853" spans="21:21" ht="13.15" customHeight="1" x14ac:dyDescent="0.2">
      <c r="U1853" s="78"/>
    </row>
    <row r="1854" spans="21:21" ht="13.15" customHeight="1" x14ac:dyDescent="0.2">
      <c r="U1854" s="78"/>
    </row>
    <row r="1855" spans="21:21" ht="13.15" customHeight="1" x14ac:dyDescent="0.2">
      <c r="U1855" s="78"/>
    </row>
    <row r="1856" spans="21:21" ht="13.15" customHeight="1" x14ac:dyDescent="0.2">
      <c r="U1856" s="78"/>
    </row>
    <row r="1857" spans="21:21" ht="13.15" customHeight="1" x14ac:dyDescent="0.2">
      <c r="U1857" s="78"/>
    </row>
    <row r="1858" spans="21:21" ht="13.15" customHeight="1" x14ac:dyDescent="0.2">
      <c r="U1858" s="78"/>
    </row>
    <row r="1859" spans="21:21" ht="13.15" customHeight="1" x14ac:dyDescent="0.2">
      <c r="U1859" s="78"/>
    </row>
    <row r="1860" spans="21:21" ht="13.15" customHeight="1" x14ac:dyDescent="0.2">
      <c r="U1860" s="78"/>
    </row>
    <row r="1861" spans="21:21" ht="13.15" customHeight="1" x14ac:dyDescent="0.2">
      <c r="U1861" s="78"/>
    </row>
    <row r="1862" spans="21:21" ht="13.15" customHeight="1" x14ac:dyDescent="0.2">
      <c r="U1862" s="78"/>
    </row>
    <row r="1863" spans="21:21" ht="13.15" customHeight="1" x14ac:dyDescent="0.2">
      <c r="U1863" s="78"/>
    </row>
    <row r="1864" spans="21:21" ht="13.15" customHeight="1" x14ac:dyDescent="0.2">
      <c r="U1864" s="78"/>
    </row>
    <row r="1865" spans="21:21" ht="13.15" customHeight="1" x14ac:dyDescent="0.2">
      <c r="U1865" s="78"/>
    </row>
    <row r="1866" spans="21:21" ht="13.15" customHeight="1" x14ac:dyDescent="0.2">
      <c r="U1866" s="78"/>
    </row>
    <row r="1867" spans="21:21" ht="13.15" customHeight="1" x14ac:dyDescent="0.2">
      <c r="U1867" s="78"/>
    </row>
    <row r="1868" spans="21:21" ht="13.15" customHeight="1" x14ac:dyDescent="0.2">
      <c r="U1868" s="78"/>
    </row>
    <row r="1869" spans="21:21" ht="13.15" customHeight="1" x14ac:dyDescent="0.2">
      <c r="U1869" s="78"/>
    </row>
    <row r="1870" spans="21:21" ht="13.15" customHeight="1" x14ac:dyDescent="0.2">
      <c r="U1870" s="78"/>
    </row>
    <row r="1871" spans="21:21" ht="13.15" customHeight="1" x14ac:dyDescent="0.2">
      <c r="U1871" s="78"/>
    </row>
    <row r="1872" spans="21:21" ht="13.15" customHeight="1" x14ac:dyDescent="0.2">
      <c r="U1872" s="78"/>
    </row>
    <row r="1873" spans="21:21" ht="13.15" customHeight="1" x14ac:dyDescent="0.2">
      <c r="U1873" s="78"/>
    </row>
    <row r="1874" spans="21:21" ht="13.15" customHeight="1" x14ac:dyDescent="0.2">
      <c r="U1874" s="78"/>
    </row>
    <row r="1875" spans="21:21" ht="13.15" customHeight="1" x14ac:dyDescent="0.2">
      <c r="U1875" s="78"/>
    </row>
    <row r="1876" spans="21:21" ht="13.15" customHeight="1" x14ac:dyDescent="0.2">
      <c r="U1876" s="78"/>
    </row>
    <row r="1877" spans="21:21" ht="13.15" customHeight="1" x14ac:dyDescent="0.2">
      <c r="U1877" s="78"/>
    </row>
    <row r="1878" spans="21:21" ht="13.15" customHeight="1" x14ac:dyDescent="0.2">
      <c r="U1878" s="78"/>
    </row>
    <row r="1879" spans="21:21" ht="13.15" customHeight="1" x14ac:dyDescent="0.2">
      <c r="U1879" s="78"/>
    </row>
    <row r="1880" spans="21:21" ht="13.15" customHeight="1" x14ac:dyDescent="0.2">
      <c r="U1880" s="78"/>
    </row>
    <row r="1881" spans="21:21" ht="13.15" customHeight="1" x14ac:dyDescent="0.2">
      <c r="U1881" s="78"/>
    </row>
    <row r="1882" spans="21:21" ht="13.15" customHeight="1" x14ac:dyDescent="0.2">
      <c r="U1882" s="78"/>
    </row>
    <row r="1883" spans="21:21" ht="13.15" customHeight="1" x14ac:dyDescent="0.2">
      <c r="U1883" s="78"/>
    </row>
    <row r="1884" spans="21:21" ht="13.15" customHeight="1" x14ac:dyDescent="0.2">
      <c r="U1884" s="78"/>
    </row>
    <row r="1885" spans="21:21" ht="13.15" customHeight="1" x14ac:dyDescent="0.2">
      <c r="U1885" s="78"/>
    </row>
    <row r="1886" spans="21:21" ht="13.15" customHeight="1" x14ac:dyDescent="0.2">
      <c r="U1886" s="78"/>
    </row>
    <row r="1887" spans="21:21" ht="13.15" customHeight="1" x14ac:dyDescent="0.2">
      <c r="U1887" s="78"/>
    </row>
    <row r="1888" spans="21:21" ht="13.15" customHeight="1" x14ac:dyDescent="0.2">
      <c r="U1888" s="78"/>
    </row>
    <row r="1889" spans="21:21" ht="13.15" customHeight="1" x14ac:dyDescent="0.2">
      <c r="U1889" s="78"/>
    </row>
    <row r="1890" spans="21:21" ht="13.15" customHeight="1" x14ac:dyDescent="0.2">
      <c r="U1890" s="78"/>
    </row>
    <row r="1891" spans="21:21" ht="13.15" customHeight="1" x14ac:dyDescent="0.2">
      <c r="U1891" s="78"/>
    </row>
    <row r="1892" spans="21:21" ht="13.15" customHeight="1" x14ac:dyDescent="0.2">
      <c r="U1892" s="78"/>
    </row>
    <row r="1893" spans="21:21" ht="13.15" customHeight="1" x14ac:dyDescent="0.2">
      <c r="U1893" s="78"/>
    </row>
    <row r="1894" spans="21:21" ht="13.15" customHeight="1" x14ac:dyDescent="0.2">
      <c r="U1894" s="78"/>
    </row>
    <row r="1895" spans="21:21" ht="13.15" customHeight="1" x14ac:dyDescent="0.2">
      <c r="U1895" s="78"/>
    </row>
    <row r="1896" spans="21:21" ht="13.15" customHeight="1" x14ac:dyDescent="0.2">
      <c r="U1896" s="78"/>
    </row>
    <row r="1897" spans="21:21" ht="13.15" customHeight="1" x14ac:dyDescent="0.2">
      <c r="U1897" s="78"/>
    </row>
    <row r="1898" spans="21:21" ht="13.15" customHeight="1" x14ac:dyDescent="0.2">
      <c r="U1898" s="78"/>
    </row>
    <row r="1899" spans="21:21" ht="13.15" customHeight="1" x14ac:dyDescent="0.2">
      <c r="U1899" s="78"/>
    </row>
    <row r="1900" spans="21:21" ht="13.15" customHeight="1" x14ac:dyDescent="0.2">
      <c r="U1900" s="78"/>
    </row>
    <row r="1901" spans="21:21" ht="13.15" customHeight="1" x14ac:dyDescent="0.2">
      <c r="U1901" s="78"/>
    </row>
    <row r="1902" spans="21:21" ht="13.15" customHeight="1" x14ac:dyDescent="0.2">
      <c r="U1902" s="78"/>
    </row>
    <row r="1903" spans="21:21" ht="13.15" customHeight="1" x14ac:dyDescent="0.2">
      <c r="U1903" s="78"/>
    </row>
    <row r="1904" spans="21:21" ht="13.15" customHeight="1" x14ac:dyDescent="0.2">
      <c r="U1904" s="78"/>
    </row>
    <row r="1905" spans="21:21" ht="13.15" customHeight="1" x14ac:dyDescent="0.2">
      <c r="U1905" s="78"/>
    </row>
    <row r="1906" spans="21:21" ht="13.15" customHeight="1" x14ac:dyDescent="0.2">
      <c r="U1906" s="78"/>
    </row>
    <row r="1907" spans="21:21" ht="13.15" customHeight="1" x14ac:dyDescent="0.2">
      <c r="U1907" s="78"/>
    </row>
    <row r="1908" spans="21:21" ht="13.15" customHeight="1" x14ac:dyDescent="0.2">
      <c r="U1908" s="78"/>
    </row>
    <row r="1909" spans="21:21" ht="13.15" customHeight="1" x14ac:dyDescent="0.2">
      <c r="U1909" s="78"/>
    </row>
    <row r="1910" spans="21:21" ht="13.15" customHeight="1" x14ac:dyDescent="0.2">
      <c r="U1910" s="78"/>
    </row>
    <row r="1911" spans="21:21" ht="13.15" customHeight="1" x14ac:dyDescent="0.2">
      <c r="U1911" s="78"/>
    </row>
    <row r="1912" spans="21:21" ht="13.15" customHeight="1" x14ac:dyDescent="0.2">
      <c r="U1912" s="78"/>
    </row>
    <row r="1913" spans="21:21" ht="13.15" customHeight="1" x14ac:dyDescent="0.2">
      <c r="U1913" s="78"/>
    </row>
    <row r="1914" spans="21:21" ht="13.15" customHeight="1" x14ac:dyDescent="0.2">
      <c r="U1914" s="78"/>
    </row>
    <row r="1915" spans="21:21" ht="13.15" customHeight="1" x14ac:dyDescent="0.2">
      <c r="U1915" s="78"/>
    </row>
    <row r="1916" spans="21:21" ht="13.15" customHeight="1" x14ac:dyDescent="0.2">
      <c r="U1916" s="78"/>
    </row>
    <row r="1917" spans="21:21" ht="13.15" customHeight="1" x14ac:dyDescent="0.2">
      <c r="U1917" s="78"/>
    </row>
    <row r="1918" spans="21:21" ht="13.15" customHeight="1" x14ac:dyDescent="0.2">
      <c r="U1918" s="78"/>
    </row>
    <row r="1919" spans="21:21" ht="13.15" customHeight="1" x14ac:dyDescent="0.2">
      <c r="U1919" s="78"/>
    </row>
    <row r="1920" spans="21:21" ht="13.15" customHeight="1" x14ac:dyDescent="0.2">
      <c r="U1920" s="78"/>
    </row>
    <row r="1921" spans="21:21" ht="13.15" customHeight="1" x14ac:dyDescent="0.2">
      <c r="U1921" s="78"/>
    </row>
    <row r="1922" spans="21:21" ht="13.15" customHeight="1" x14ac:dyDescent="0.2">
      <c r="U1922" s="78"/>
    </row>
    <row r="1923" spans="21:21" ht="13.15" customHeight="1" x14ac:dyDescent="0.2">
      <c r="U1923" s="78"/>
    </row>
    <row r="1924" spans="21:21" ht="13.15" customHeight="1" x14ac:dyDescent="0.2">
      <c r="U1924" s="78"/>
    </row>
    <row r="1925" spans="21:21" ht="13.15" customHeight="1" x14ac:dyDescent="0.2">
      <c r="U1925" s="78"/>
    </row>
    <row r="1926" spans="21:21" ht="13.15" customHeight="1" x14ac:dyDescent="0.2">
      <c r="U1926" s="78"/>
    </row>
    <row r="1927" spans="21:21" ht="13.15" customHeight="1" x14ac:dyDescent="0.2">
      <c r="U1927" s="78"/>
    </row>
    <row r="1928" spans="21:21" ht="13.15" customHeight="1" x14ac:dyDescent="0.2">
      <c r="U1928" s="78"/>
    </row>
    <row r="1929" spans="21:21" ht="13.15" customHeight="1" x14ac:dyDescent="0.2">
      <c r="U1929" s="78"/>
    </row>
    <row r="1930" spans="21:21" ht="13.15" customHeight="1" x14ac:dyDescent="0.2">
      <c r="U1930" s="78"/>
    </row>
    <row r="1931" spans="21:21" ht="13.15" customHeight="1" x14ac:dyDescent="0.2">
      <c r="U1931" s="78"/>
    </row>
    <row r="1932" spans="21:21" ht="13.15" customHeight="1" x14ac:dyDescent="0.2">
      <c r="U1932" s="78"/>
    </row>
    <row r="1933" spans="21:21" ht="13.15" customHeight="1" x14ac:dyDescent="0.2">
      <c r="U1933" s="78"/>
    </row>
    <row r="1934" spans="21:21" ht="13.15" customHeight="1" x14ac:dyDescent="0.2">
      <c r="U1934" s="78"/>
    </row>
    <row r="1935" spans="21:21" ht="13.15" customHeight="1" x14ac:dyDescent="0.2">
      <c r="U1935" s="78"/>
    </row>
    <row r="1936" spans="21:21" ht="13.15" customHeight="1" x14ac:dyDescent="0.2">
      <c r="U1936" s="78"/>
    </row>
    <row r="1937" spans="21:21" ht="13.15" customHeight="1" x14ac:dyDescent="0.2">
      <c r="U1937" s="78"/>
    </row>
    <row r="1938" spans="21:21" ht="13.15" customHeight="1" x14ac:dyDescent="0.2">
      <c r="U1938" s="78"/>
    </row>
    <row r="1939" spans="21:21" ht="13.15" customHeight="1" x14ac:dyDescent="0.2">
      <c r="U1939" s="78"/>
    </row>
    <row r="1940" spans="21:21" ht="13.15" customHeight="1" x14ac:dyDescent="0.2">
      <c r="U1940" s="78"/>
    </row>
    <row r="1941" spans="21:21" ht="13.15" customHeight="1" x14ac:dyDescent="0.2">
      <c r="U1941" s="78"/>
    </row>
    <row r="1942" spans="21:21" ht="13.15" customHeight="1" x14ac:dyDescent="0.2">
      <c r="U1942" s="78"/>
    </row>
    <row r="1943" spans="21:21" ht="13.15" customHeight="1" x14ac:dyDescent="0.2">
      <c r="U1943" s="78"/>
    </row>
    <row r="1944" spans="21:21" ht="13.15" customHeight="1" x14ac:dyDescent="0.2">
      <c r="U1944" s="78"/>
    </row>
    <row r="1945" spans="21:21" ht="13.15" customHeight="1" x14ac:dyDescent="0.2">
      <c r="U1945" s="78"/>
    </row>
    <row r="1946" spans="21:21" ht="13.15" customHeight="1" x14ac:dyDescent="0.2">
      <c r="U1946" s="78"/>
    </row>
    <row r="1947" spans="21:21" ht="13.15" customHeight="1" x14ac:dyDescent="0.2">
      <c r="U1947" s="78"/>
    </row>
    <row r="1948" spans="21:21" ht="13.15" customHeight="1" x14ac:dyDescent="0.2">
      <c r="U1948" s="78"/>
    </row>
    <row r="1949" spans="21:21" ht="13.15" customHeight="1" x14ac:dyDescent="0.2">
      <c r="U1949" s="78"/>
    </row>
    <row r="1950" spans="21:21" ht="13.15" customHeight="1" x14ac:dyDescent="0.2">
      <c r="U1950" s="78"/>
    </row>
    <row r="1951" spans="21:21" ht="13.15" customHeight="1" x14ac:dyDescent="0.2">
      <c r="U1951" s="78"/>
    </row>
    <row r="1952" spans="21:21" ht="13.15" customHeight="1" x14ac:dyDescent="0.2">
      <c r="U1952" s="78"/>
    </row>
    <row r="1953" spans="21:21" ht="13.15" customHeight="1" x14ac:dyDescent="0.2">
      <c r="U1953" s="78"/>
    </row>
    <row r="1954" spans="21:21" ht="13.15" customHeight="1" x14ac:dyDescent="0.2">
      <c r="U1954" s="78"/>
    </row>
    <row r="1955" spans="21:21" ht="13.15" customHeight="1" x14ac:dyDescent="0.2">
      <c r="U1955" s="78"/>
    </row>
    <row r="1956" spans="21:21" ht="13.15" customHeight="1" x14ac:dyDescent="0.2">
      <c r="U1956" s="78"/>
    </row>
    <row r="1957" spans="21:21" ht="13.15" customHeight="1" x14ac:dyDescent="0.2">
      <c r="U1957" s="78"/>
    </row>
    <row r="1958" spans="21:21" ht="13.15" customHeight="1" x14ac:dyDescent="0.2">
      <c r="U1958" s="78"/>
    </row>
    <row r="1959" spans="21:21" ht="13.15" customHeight="1" x14ac:dyDescent="0.2">
      <c r="U1959" s="78"/>
    </row>
    <row r="1960" spans="21:21" ht="13.15" customHeight="1" x14ac:dyDescent="0.2">
      <c r="U1960" s="78"/>
    </row>
    <row r="1961" spans="21:21" ht="13.15" customHeight="1" x14ac:dyDescent="0.2">
      <c r="U1961" s="78"/>
    </row>
    <row r="1962" spans="21:21" ht="13.15" customHeight="1" x14ac:dyDescent="0.2">
      <c r="U1962" s="78"/>
    </row>
    <row r="1963" spans="21:21" ht="13.15" customHeight="1" x14ac:dyDescent="0.2">
      <c r="U1963" s="78"/>
    </row>
    <row r="1964" spans="21:21" ht="13.15" customHeight="1" x14ac:dyDescent="0.2">
      <c r="U1964" s="78"/>
    </row>
    <row r="1965" spans="21:21" ht="13.15" customHeight="1" x14ac:dyDescent="0.2">
      <c r="U1965" s="78"/>
    </row>
    <row r="1966" spans="21:21" ht="13.15" customHeight="1" x14ac:dyDescent="0.2">
      <c r="U1966" s="78"/>
    </row>
    <row r="1967" spans="21:21" ht="13.15" customHeight="1" x14ac:dyDescent="0.2">
      <c r="U1967" s="78"/>
    </row>
    <row r="1968" spans="21:21" ht="13.15" customHeight="1" x14ac:dyDescent="0.2">
      <c r="U1968" s="78"/>
    </row>
    <row r="1969" spans="21:21" ht="13.15" customHeight="1" x14ac:dyDescent="0.2">
      <c r="U1969" s="78"/>
    </row>
    <row r="1970" spans="21:21" ht="13.15" customHeight="1" x14ac:dyDescent="0.2">
      <c r="U1970" s="78"/>
    </row>
    <row r="1971" spans="21:21" ht="13.15" customHeight="1" x14ac:dyDescent="0.2">
      <c r="U1971" s="78"/>
    </row>
    <row r="1972" spans="21:21" ht="13.15" customHeight="1" x14ac:dyDescent="0.2">
      <c r="U1972" s="78"/>
    </row>
    <row r="1973" spans="21:21" ht="13.15" customHeight="1" x14ac:dyDescent="0.2">
      <c r="U1973" s="78"/>
    </row>
    <row r="1974" spans="21:21" ht="13.15" customHeight="1" x14ac:dyDescent="0.2">
      <c r="U1974" s="78"/>
    </row>
    <row r="1975" spans="21:21" ht="13.15" customHeight="1" x14ac:dyDescent="0.2">
      <c r="U1975" s="78"/>
    </row>
    <row r="1976" spans="21:21" ht="13.15" customHeight="1" x14ac:dyDescent="0.2">
      <c r="U1976" s="78"/>
    </row>
    <row r="1977" spans="21:21" ht="13.15" customHeight="1" x14ac:dyDescent="0.2">
      <c r="U1977" s="78"/>
    </row>
    <row r="1978" spans="21:21" ht="13.15" customHeight="1" x14ac:dyDescent="0.2">
      <c r="U1978" s="78"/>
    </row>
    <row r="1979" spans="21:21" ht="13.15" customHeight="1" x14ac:dyDescent="0.2">
      <c r="U1979" s="78"/>
    </row>
    <row r="1980" spans="21:21" ht="13.15" customHeight="1" x14ac:dyDescent="0.2">
      <c r="U1980" s="78"/>
    </row>
    <row r="1981" spans="21:21" ht="13.15" customHeight="1" x14ac:dyDescent="0.2">
      <c r="U1981" s="78"/>
    </row>
    <row r="1982" spans="21:21" ht="13.15" customHeight="1" x14ac:dyDescent="0.2">
      <c r="U1982" s="78"/>
    </row>
    <row r="1983" spans="21:21" ht="13.15" customHeight="1" x14ac:dyDescent="0.2">
      <c r="U1983" s="78"/>
    </row>
    <row r="1984" spans="21:21" ht="13.15" customHeight="1" x14ac:dyDescent="0.2">
      <c r="U1984" s="78"/>
    </row>
    <row r="1985" spans="21:21" ht="13.15" customHeight="1" x14ac:dyDescent="0.2">
      <c r="U1985" s="78"/>
    </row>
    <row r="1986" spans="21:21" ht="13.15" customHeight="1" x14ac:dyDescent="0.2">
      <c r="U1986" s="78"/>
    </row>
    <row r="1987" spans="21:21" ht="13.15" customHeight="1" x14ac:dyDescent="0.2">
      <c r="U1987" s="78"/>
    </row>
    <row r="1988" spans="21:21" ht="13.15" customHeight="1" x14ac:dyDescent="0.2">
      <c r="U1988" s="78"/>
    </row>
    <row r="1989" spans="21:21" ht="13.15" customHeight="1" x14ac:dyDescent="0.2">
      <c r="U1989" s="78"/>
    </row>
    <row r="1990" spans="21:21" ht="13.15" customHeight="1" x14ac:dyDescent="0.2">
      <c r="U1990" s="78"/>
    </row>
    <row r="1991" spans="21:21" ht="13.15" customHeight="1" x14ac:dyDescent="0.2">
      <c r="U1991" s="78"/>
    </row>
    <row r="1992" spans="21:21" ht="13.15" customHeight="1" x14ac:dyDescent="0.2">
      <c r="U1992" s="78"/>
    </row>
    <row r="1993" spans="21:21" ht="13.15" customHeight="1" x14ac:dyDescent="0.2">
      <c r="U1993" s="78"/>
    </row>
    <row r="1994" spans="21:21" ht="13.15" customHeight="1" x14ac:dyDescent="0.2">
      <c r="U1994" s="78"/>
    </row>
    <row r="1995" spans="21:21" ht="13.15" customHeight="1" x14ac:dyDescent="0.2">
      <c r="U1995" s="78"/>
    </row>
    <row r="1996" spans="21:21" ht="13.15" customHeight="1" x14ac:dyDescent="0.2">
      <c r="U1996" s="78"/>
    </row>
    <row r="1997" spans="21:21" ht="13.15" customHeight="1" x14ac:dyDescent="0.2">
      <c r="U1997" s="78"/>
    </row>
    <row r="1998" spans="21:21" ht="13.15" customHeight="1" x14ac:dyDescent="0.2">
      <c r="U1998" s="78"/>
    </row>
    <row r="1999" spans="21:21" ht="13.15" customHeight="1" x14ac:dyDescent="0.2">
      <c r="U1999" s="78"/>
    </row>
    <row r="2000" spans="21:21" ht="13.15" customHeight="1" x14ac:dyDescent="0.2">
      <c r="U2000" s="78"/>
    </row>
    <row r="2001" spans="21:21" ht="13.15" customHeight="1" x14ac:dyDescent="0.2">
      <c r="U2001" s="78"/>
    </row>
    <row r="2002" spans="21:21" ht="13.15" customHeight="1" x14ac:dyDescent="0.2">
      <c r="U2002" s="78"/>
    </row>
    <row r="2003" spans="21:21" ht="13.15" customHeight="1" x14ac:dyDescent="0.2">
      <c r="U2003" s="78"/>
    </row>
    <row r="2004" spans="21:21" ht="13.15" customHeight="1" x14ac:dyDescent="0.2">
      <c r="U2004" s="78"/>
    </row>
    <row r="2005" spans="21:21" ht="13.15" customHeight="1" x14ac:dyDescent="0.2">
      <c r="U2005" s="78"/>
    </row>
    <row r="2006" spans="21:21" ht="13.15" customHeight="1" x14ac:dyDescent="0.2">
      <c r="U2006" s="78"/>
    </row>
    <row r="2007" spans="21:21" ht="13.15" customHeight="1" x14ac:dyDescent="0.2">
      <c r="U2007" s="78"/>
    </row>
    <row r="2008" spans="21:21" ht="13.15" customHeight="1" x14ac:dyDescent="0.2">
      <c r="U2008" s="78"/>
    </row>
    <row r="2009" spans="21:21" ht="13.15" customHeight="1" x14ac:dyDescent="0.2">
      <c r="U2009" s="78"/>
    </row>
    <row r="2010" spans="21:21" ht="13.15" customHeight="1" x14ac:dyDescent="0.2">
      <c r="U2010" s="78"/>
    </row>
    <row r="2011" spans="21:21" ht="13.15" customHeight="1" x14ac:dyDescent="0.2">
      <c r="U2011" s="78"/>
    </row>
    <row r="2012" spans="21:21" ht="13.15" customHeight="1" x14ac:dyDescent="0.2">
      <c r="U2012" s="78"/>
    </row>
    <row r="2013" spans="21:21" ht="13.15" customHeight="1" x14ac:dyDescent="0.2">
      <c r="U2013" s="78"/>
    </row>
    <row r="2014" spans="21:21" ht="13.15" customHeight="1" x14ac:dyDescent="0.2">
      <c r="U2014" s="78"/>
    </row>
    <row r="2015" spans="21:21" ht="13.15" customHeight="1" x14ac:dyDescent="0.2">
      <c r="U2015" s="78"/>
    </row>
    <row r="2016" spans="21:21" ht="13.15" customHeight="1" x14ac:dyDescent="0.2">
      <c r="U2016" s="78"/>
    </row>
    <row r="2017" spans="21:21" ht="13.15" customHeight="1" x14ac:dyDescent="0.2">
      <c r="U2017" s="78"/>
    </row>
    <row r="2018" spans="21:21" ht="13.15" customHeight="1" x14ac:dyDescent="0.2">
      <c r="U2018" s="78"/>
    </row>
    <row r="2019" spans="21:21" ht="13.15" customHeight="1" x14ac:dyDescent="0.2">
      <c r="U2019" s="78"/>
    </row>
    <row r="2020" spans="21:21" ht="13.15" customHeight="1" x14ac:dyDescent="0.2">
      <c r="U2020" s="78"/>
    </row>
    <row r="2021" spans="21:21" ht="13.15" customHeight="1" x14ac:dyDescent="0.2">
      <c r="U2021" s="78"/>
    </row>
    <row r="2022" spans="21:21" ht="13.15" customHeight="1" x14ac:dyDescent="0.2">
      <c r="U2022" s="78"/>
    </row>
    <row r="2023" spans="21:21" ht="13.15" customHeight="1" x14ac:dyDescent="0.2">
      <c r="U2023" s="78"/>
    </row>
    <row r="2024" spans="21:21" ht="13.15" customHeight="1" x14ac:dyDescent="0.2">
      <c r="U2024" s="78"/>
    </row>
    <row r="2025" spans="21:21" ht="13.15" customHeight="1" x14ac:dyDescent="0.2">
      <c r="U2025" s="78"/>
    </row>
    <row r="2026" spans="21:21" ht="13.15" customHeight="1" x14ac:dyDescent="0.2">
      <c r="U2026" s="78"/>
    </row>
    <row r="2027" spans="21:21" ht="13.15" customHeight="1" x14ac:dyDescent="0.2">
      <c r="U2027" s="78"/>
    </row>
    <row r="2028" spans="21:21" ht="13.15" customHeight="1" x14ac:dyDescent="0.2">
      <c r="U2028" s="78"/>
    </row>
    <row r="2029" spans="21:21" ht="13.15" customHeight="1" x14ac:dyDescent="0.2">
      <c r="U2029" s="78"/>
    </row>
    <row r="2030" spans="21:21" ht="13.15" customHeight="1" x14ac:dyDescent="0.2">
      <c r="U2030" s="78"/>
    </row>
    <row r="2031" spans="21:21" ht="13.15" customHeight="1" x14ac:dyDescent="0.2">
      <c r="U2031" s="78"/>
    </row>
    <row r="2032" spans="21:21" ht="13.15" customHeight="1" x14ac:dyDescent="0.2">
      <c r="U2032" s="78"/>
    </row>
    <row r="2033" spans="21:21" ht="13.15" customHeight="1" x14ac:dyDescent="0.2">
      <c r="U2033" s="78"/>
    </row>
    <row r="2034" spans="21:21" ht="13.15" customHeight="1" x14ac:dyDescent="0.2">
      <c r="U2034" s="78"/>
    </row>
    <row r="2035" spans="21:21" ht="13.15" customHeight="1" x14ac:dyDescent="0.2">
      <c r="U2035" s="78"/>
    </row>
    <row r="2036" spans="21:21" ht="13.15" customHeight="1" x14ac:dyDescent="0.2">
      <c r="U2036" s="78"/>
    </row>
    <row r="2037" spans="21:21" ht="13.15" customHeight="1" x14ac:dyDescent="0.2">
      <c r="U2037" s="78"/>
    </row>
    <row r="2038" spans="21:21" ht="13.15" customHeight="1" x14ac:dyDescent="0.2">
      <c r="U2038" s="78"/>
    </row>
    <row r="2039" spans="21:21" ht="13.15" customHeight="1" x14ac:dyDescent="0.2">
      <c r="U2039" s="78"/>
    </row>
    <row r="2040" spans="21:21" ht="13.15" customHeight="1" x14ac:dyDescent="0.2">
      <c r="U2040" s="78"/>
    </row>
    <row r="2041" spans="21:21" ht="13.15" customHeight="1" x14ac:dyDescent="0.2">
      <c r="U2041" s="78"/>
    </row>
    <row r="2042" spans="21:21" ht="13.15" customHeight="1" x14ac:dyDescent="0.2">
      <c r="U2042" s="78"/>
    </row>
    <row r="2043" spans="21:21" ht="13.15" customHeight="1" x14ac:dyDescent="0.2">
      <c r="U2043" s="78"/>
    </row>
    <row r="2044" spans="21:21" ht="13.15" customHeight="1" x14ac:dyDescent="0.2">
      <c r="U2044" s="78"/>
    </row>
    <row r="2045" spans="21:21" ht="13.15" customHeight="1" x14ac:dyDescent="0.2">
      <c r="U2045" s="78"/>
    </row>
    <row r="2046" spans="21:21" ht="13.15" customHeight="1" x14ac:dyDescent="0.2">
      <c r="U2046" s="78"/>
    </row>
    <row r="2047" spans="21:21" ht="13.15" customHeight="1" x14ac:dyDescent="0.2">
      <c r="U2047" s="78"/>
    </row>
    <row r="2048" spans="21:21" ht="13.15" customHeight="1" x14ac:dyDescent="0.2">
      <c r="U2048" s="78"/>
    </row>
    <row r="2049" spans="21:21" ht="13.15" customHeight="1" x14ac:dyDescent="0.2">
      <c r="U2049" s="78"/>
    </row>
    <row r="2050" spans="21:21" ht="13.15" customHeight="1" x14ac:dyDescent="0.2">
      <c r="U2050" s="78"/>
    </row>
    <row r="2051" spans="21:21" ht="13.15" customHeight="1" x14ac:dyDescent="0.2">
      <c r="U2051" s="78"/>
    </row>
    <row r="2052" spans="21:21" ht="13.15" customHeight="1" x14ac:dyDescent="0.2">
      <c r="U2052" s="78"/>
    </row>
    <row r="2053" spans="21:21" ht="13.15" customHeight="1" x14ac:dyDescent="0.2">
      <c r="U2053" s="78"/>
    </row>
    <row r="2054" spans="21:21" ht="13.15" customHeight="1" x14ac:dyDescent="0.2">
      <c r="U2054" s="78"/>
    </row>
    <row r="2055" spans="21:21" ht="13.15" customHeight="1" x14ac:dyDescent="0.2">
      <c r="U2055" s="78"/>
    </row>
    <row r="2056" spans="21:21" ht="13.15" customHeight="1" x14ac:dyDescent="0.2">
      <c r="U2056" s="78"/>
    </row>
    <row r="2057" spans="21:21" ht="13.15" customHeight="1" x14ac:dyDescent="0.2">
      <c r="U2057" s="78"/>
    </row>
    <row r="2058" spans="21:21" ht="13.15" customHeight="1" x14ac:dyDescent="0.2">
      <c r="U2058" s="78"/>
    </row>
    <row r="2059" spans="21:21" ht="13.15" customHeight="1" x14ac:dyDescent="0.2">
      <c r="U2059" s="78"/>
    </row>
    <row r="2060" spans="21:21" ht="13.15" customHeight="1" x14ac:dyDescent="0.2">
      <c r="U2060" s="78"/>
    </row>
    <row r="2061" spans="21:21" ht="13.15" customHeight="1" x14ac:dyDescent="0.2">
      <c r="U2061" s="78"/>
    </row>
    <row r="2062" spans="21:21" ht="13.15" customHeight="1" x14ac:dyDescent="0.2">
      <c r="U2062" s="78"/>
    </row>
    <row r="2063" spans="21:21" ht="13.15" customHeight="1" x14ac:dyDescent="0.2">
      <c r="U2063" s="78"/>
    </row>
    <row r="2064" spans="21:21" ht="13.15" customHeight="1" x14ac:dyDescent="0.2">
      <c r="U2064" s="78"/>
    </row>
    <row r="2065" spans="21:21" ht="13.15" customHeight="1" x14ac:dyDescent="0.2">
      <c r="U2065" s="78"/>
    </row>
    <row r="2066" spans="21:21" ht="13.15" customHeight="1" x14ac:dyDescent="0.2">
      <c r="U2066" s="78"/>
    </row>
    <row r="2067" spans="21:21" ht="13.15" customHeight="1" x14ac:dyDescent="0.2">
      <c r="U2067" s="78"/>
    </row>
    <row r="2068" spans="21:21" ht="13.15" customHeight="1" x14ac:dyDescent="0.2">
      <c r="U2068" s="78"/>
    </row>
    <row r="2069" spans="21:21" ht="13.15" customHeight="1" x14ac:dyDescent="0.2">
      <c r="U2069" s="78"/>
    </row>
    <row r="2070" spans="21:21" ht="13.15" customHeight="1" x14ac:dyDescent="0.2">
      <c r="U2070" s="78"/>
    </row>
    <row r="2071" spans="21:21" ht="13.15" customHeight="1" x14ac:dyDescent="0.2">
      <c r="U2071" s="78"/>
    </row>
    <row r="2072" spans="21:21" ht="13.15" customHeight="1" x14ac:dyDescent="0.2">
      <c r="U2072" s="78"/>
    </row>
    <row r="2073" spans="21:21" ht="13.15" customHeight="1" x14ac:dyDescent="0.2">
      <c r="U2073" s="78"/>
    </row>
    <row r="2074" spans="21:21" ht="13.15" customHeight="1" x14ac:dyDescent="0.2">
      <c r="U2074" s="78"/>
    </row>
    <row r="2075" spans="21:21" ht="13.15" customHeight="1" x14ac:dyDescent="0.2">
      <c r="U2075" s="78"/>
    </row>
    <row r="2076" spans="21:21" ht="13.15" customHeight="1" x14ac:dyDescent="0.2">
      <c r="U2076" s="78"/>
    </row>
    <row r="2077" spans="21:21" ht="13.15" customHeight="1" x14ac:dyDescent="0.2">
      <c r="U2077" s="78"/>
    </row>
    <row r="2078" spans="21:21" ht="13.15" customHeight="1" x14ac:dyDescent="0.2">
      <c r="U2078" s="78"/>
    </row>
    <row r="2079" spans="21:21" ht="13.15" customHeight="1" x14ac:dyDescent="0.2">
      <c r="U2079" s="78"/>
    </row>
    <row r="2080" spans="21:21" ht="13.15" customHeight="1" x14ac:dyDescent="0.2">
      <c r="U2080" s="78"/>
    </row>
    <row r="2081" spans="21:21" ht="13.15" customHeight="1" x14ac:dyDescent="0.2">
      <c r="U2081" s="78"/>
    </row>
    <row r="2082" spans="21:21" ht="13.15" customHeight="1" x14ac:dyDescent="0.2">
      <c r="U2082" s="78"/>
    </row>
    <row r="2083" spans="21:21" ht="13.15" customHeight="1" x14ac:dyDescent="0.2">
      <c r="U2083" s="78"/>
    </row>
    <row r="2084" spans="21:21" ht="13.15" customHeight="1" x14ac:dyDescent="0.2">
      <c r="U2084" s="78"/>
    </row>
    <row r="2085" spans="21:21" ht="13.15" customHeight="1" x14ac:dyDescent="0.2">
      <c r="U2085" s="78"/>
    </row>
    <row r="2086" spans="21:21" ht="13.15" customHeight="1" x14ac:dyDescent="0.2">
      <c r="U2086" s="78"/>
    </row>
    <row r="2087" spans="21:21" ht="13.15" customHeight="1" x14ac:dyDescent="0.2">
      <c r="U2087" s="78"/>
    </row>
    <row r="2088" spans="21:21" ht="13.15" customHeight="1" x14ac:dyDescent="0.2">
      <c r="U2088" s="78"/>
    </row>
    <row r="2089" spans="21:21" ht="13.15" customHeight="1" x14ac:dyDescent="0.2">
      <c r="U2089" s="78"/>
    </row>
    <row r="2090" spans="21:21" ht="13.15" customHeight="1" x14ac:dyDescent="0.2">
      <c r="U2090" s="78"/>
    </row>
    <row r="2091" spans="21:21" ht="13.15" customHeight="1" x14ac:dyDescent="0.2">
      <c r="U2091" s="78"/>
    </row>
    <row r="2092" spans="21:21" ht="13.15" customHeight="1" x14ac:dyDescent="0.2">
      <c r="U2092" s="78"/>
    </row>
    <row r="2093" spans="21:21" ht="13.15" customHeight="1" x14ac:dyDescent="0.2">
      <c r="U2093" s="78"/>
    </row>
    <row r="2094" spans="21:21" ht="13.15" customHeight="1" x14ac:dyDescent="0.2">
      <c r="U2094" s="78"/>
    </row>
    <row r="2095" spans="21:21" ht="13.15" customHeight="1" x14ac:dyDescent="0.2">
      <c r="U2095" s="78"/>
    </row>
    <row r="2096" spans="21:21" ht="13.15" customHeight="1" x14ac:dyDescent="0.2">
      <c r="U2096" s="78"/>
    </row>
    <row r="2097" spans="21:21" ht="13.15" customHeight="1" x14ac:dyDescent="0.2">
      <c r="U2097" s="78"/>
    </row>
    <row r="2098" spans="21:21" ht="13.15" customHeight="1" x14ac:dyDescent="0.2">
      <c r="U2098" s="78"/>
    </row>
    <row r="2099" spans="21:21" ht="13.15" customHeight="1" x14ac:dyDescent="0.2">
      <c r="U2099" s="78"/>
    </row>
    <row r="2100" spans="21:21" ht="13.15" customHeight="1" x14ac:dyDescent="0.2">
      <c r="U2100" s="78"/>
    </row>
    <row r="2101" spans="21:21" ht="13.15" customHeight="1" x14ac:dyDescent="0.2">
      <c r="U2101" s="78"/>
    </row>
    <row r="2102" spans="21:21" ht="13.15" customHeight="1" x14ac:dyDescent="0.2">
      <c r="U2102" s="78"/>
    </row>
    <row r="2103" spans="21:21" ht="13.15" customHeight="1" x14ac:dyDescent="0.2">
      <c r="U2103" s="78"/>
    </row>
    <row r="2104" spans="21:21" ht="13.15" customHeight="1" x14ac:dyDescent="0.2">
      <c r="U2104" s="78"/>
    </row>
    <row r="2105" spans="21:21" ht="13.15" customHeight="1" x14ac:dyDescent="0.2">
      <c r="U2105" s="78"/>
    </row>
    <row r="2106" spans="21:21" ht="13.15" customHeight="1" x14ac:dyDescent="0.2">
      <c r="U2106" s="78"/>
    </row>
    <row r="2107" spans="21:21" ht="13.15" customHeight="1" x14ac:dyDescent="0.2">
      <c r="U2107" s="78"/>
    </row>
    <row r="2108" spans="21:21" ht="13.15" customHeight="1" x14ac:dyDescent="0.2">
      <c r="U2108" s="78"/>
    </row>
    <row r="2109" spans="21:21" ht="13.15" customHeight="1" x14ac:dyDescent="0.2">
      <c r="U2109" s="78"/>
    </row>
    <row r="2110" spans="21:21" ht="13.15" customHeight="1" x14ac:dyDescent="0.2">
      <c r="U2110" s="78"/>
    </row>
    <row r="2111" spans="21:21" ht="13.15" customHeight="1" x14ac:dyDescent="0.2">
      <c r="U2111" s="78"/>
    </row>
    <row r="2112" spans="21:21" ht="13.15" customHeight="1" x14ac:dyDescent="0.2">
      <c r="U2112" s="78"/>
    </row>
    <row r="2113" spans="21:21" ht="13.15" customHeight="1" x14ac:dyDescent="0.2">
      <c r="U2113" s="78"/>
    </row>
    <row r="2114" spans="21:21" ht="13.15" customHeight="1" x14ac:dyDescent="0.2">
      <c r="U2114" s="78"/>
    </row>
    <row r="2115" spans="21:21" ht="13.15" customHeight="1" x14ac:dyDescent="0.2">
      <c r="U2115" s="78"/>
    </row>
    <row r="2116" spans="21:21" ht="13.15" customHeight="1" x14ac:dyDescent="0.2">
      <c r="U2116" s="78"/>
    </row>
    <row r="2117" spans="21:21" ht="13.15" customHeight="1" x14ac:dyDescent="0.2">
      <c r="U2117" s="78"/>
    </row>
    <row r="2118" spans="21:21" ht="13.15" customHeight="1" x14ac:dyDescent="0.2">
      <c r="U2118" s="78"/>
    </row>
    <row r="2119" spans="21:21" ht="13.15" customHeight="1" x14ac:dyDescent="0.2">
      <c r="U2119" s="78"/>
    </row>
    <row r="2120" spans="21:21" ht="13.15" customHeight="1" x14ac:dyDescent="0.2">
      <c r="U2120" s="78"/>
    </row>
    <row r="2121" spans="21:21" ht="13.15" customHeight="1" x14ac:dyDescent="0.2">
      <c r="U2121" s="78"/>
    </row>
    <row r="2122" spans="21:21" ht="13.15" customHeight="1" x14ac:dyDescent="0.2">
      <c r="U2122" s="78"/>
    </row>
    <row r="2123" spans="21:21" ht="13.15" customHeight="1" x14ac:dyDescent="0.2">
      <c r="U2123" s="78"/>
    </row>
    <row r="2124" spans="21:21" ht="13.15" customHeight="1" x14ac:dyDescent="0.2">
      <c r="U2124" s="78"/>
    </row>
    <row r="2125" spans="21:21" ht="13.15" customHeight="1" x14ac:dyDescent="0.2">
      <c r="U2125" s="78"/>
    </row>
    <row r="2126" spans="21:21" ht="13.15" customHeight="1" x14ac:dyDescent="0.2">
      <c r="U2126" s="78"/>
    </row>
    <row r="2127" spans="21:21" ht="13.15" customHeight="1" x14ac:dyDescent="0.2">
      <c r="U2127" s="78"/>
    </row>
    <row r="2128" spans="21:21" ht="13.15" customHeight="1" x14ac:dyDescent="0.2">
      <c r="U2128" s="78"/>
    </row>
    <row r="2129" spans="21:21" ht="13.15" customHeight="1" x14ac:dyDescent="0.2">
      <c r="U2129" s="78"/>
    </row>
    <row r="2130" spans="21:21" ht="13.15" customHeight="1" x14ac:dyDescent="0.2">
      <c r="U2130" s="78"/>
    </row>
    <row r="2131" spans="21:21" ht="13.15" customHeight="1" x14ac:dyDescent="0.2">
      <c r="U2131" s="78"/>
    </row>
    <row r="2132" spans="21:21" ht="13.15" customHeight="1" x14ac:dyDescent="0.2">
      <c r="U2132" s="78"/>
    </row>
    <row r="2133" spans="21:21" ht="13.15" customHeight="1" x14ac:dyDescent="0.2">
      <c r="U2133" s="78"/>
    </row>
    <row r="2134" spans="21:21" ht="13.15" customHeight="1" x14ac:dyDescent="0.2">
      <c r="U2134" s="78"/>
    </row>
    <row r="2135" spans="21:21" ht="13.15" customHeight="1" x14ac:dyDescent="0.2">
      <c r="U2135" s="78"/>
    </row>
    <row r="2136" spans="21:21" ht="13.15" customHeight="1" x14ac:dyDescent="0.2">
      <c r="U2136" s="78"/>
    </row>
    <row r="2137" spans="21:21" ht="13.15" customHeight="1" x14ac:dyDescent="0.2">
      <c r="U2137" s="78"/>
    </row>
    <row r="2138" spans="21:21" ht="13.15" customHeight="1" x14ac:dyDescent="0.2">
      <c r="U2138" s="78"/>
    </row>
    <row r="2139" spans="21:21" ht="13.15" customHeight="1" x14ac:dyDescent="0.2">
      <c r="U2139" s="78"/>
    </row>
    <row r="2140" spans="21:21" ht="13.15" customHeight="1" x14ac:dyDescent="0.2">
      <c r="U2140" s="78"/>
    </row>
    <row r="2141" spans="21:21" ht="13.15" customHeight="1" x14ac:dyDescent="0.2">
      <c r="U2141" s="78"/>
    </row>
    <row r="2142" spans="21:21" ht="13.15" customHeight="1" x14ac:dyDescent="0.2">
      <c r="U2142" s="78"/>
    </row>
    <row r="2143" spans="21:21" ht="13.15" customHeight="1" x14ac:dyDescent="0.2">
      <c r="U2143" s="78"/>
    </row>
    <row r="2144" spans="21:21" ht="13.15" customHeight="1" x14ac:dyDescent="0.2">
      <c r="U2144" s="78"/>
    </row>
    <row r="2145" spans="21:21" ht="13.15" customHeight="1" x14ac:dyDescent="0.2">
      <c r="U2145" s="78"/>
    </row>
    <row r="2146" spans="21:21" ht="13.15" customHeight="1" x14ac:dyDescent="0.2">
      <c r="U2146" s="78"/>
    </row>
    <row r="2147" spans="21:21" ht="13.15" customHeight="1" x14ac:dyDescent="0.2">
      <c r="U2147" s="78"/>
    </row>
    <row r="2148" spans="21:21" ht="13.15" customHeight="1" x14ac:dyDescent="0.2">
      <c r="U2148" s="78"/>
    </row>
    <row r="2149" spans="21:21" ht="13.15" customHeight="1" x14ac:dyDescent="0.2">
      <c r="U2149" s="78"/>
    </row>
    <row r="2150" spans="21:21" ht="13.15" customHeight="1" x14ac:dyDescent="0.2">
      <c r="U2150" s="78"/>
    </row>
    <row r="2151" spans="21:21" ht="13.15" customHeight="1" x14ac:dyDescent="0.2">
      <c r="U2151" s="78"/>
    </row>
    <row r="2152" spans="21:21" ht="13.15" customHeight="1" x14ac:dyDescent="0.2">
      <c r="U2152" s="78"/>
    </row>
    <row r="2153" spans="21:21" ht="13.15" customHeight="1" x14ac:dyDescent="0.2">
      <c r="U2153" s="78"/>
    </row>
    <row r="2154" spans="21:21" ht="13.15" customHeight="1" x14ac:dyDescent="0.2">
      <c r="U2154" s="78"/>
    </row>
    <row r="2155" spans="21:21" ht="13.15" customHeight="1" x14ac:dyDescent="0.2">
      <c r="U2155" s="78"/>
    </row>
    <row r="2156" spans="21:21" ht="13.15" customHeight="1" x14ac:dyDescent="0.2">
      <c r="U2156" s="78"/>
    </row>
    <row r="2157" spans="21:21" ht="13.15" customHeight="1" x14ac:dyDescent="0.2">
      <c r="U2157" s="78"/>
    </row>
    <row r="2158" spans="21:21" ht="13.15" customHeight="1" x14ac:dyDescent="0.2">
      <c r="U2158" s="78"/>
    </row>
    <row r="2159" spans="21:21" ht="13.15" customHeight="1" x14ac:dyDescent="0.2">
      <c r="U2159" s="78"/>
    </row>
    <row r="2160" spans="21:21" ht="13.15" customHeight="1" x14ac:dyDescent="0.2">
      <c r="U2160" s="78"/>
    </row>
    <row r="2161" spans="21:21" ht="13.15" customHeight="1" x14ac:dyDescent="0.2">
      <c r="U2161" s="78"/>
    </row>
    <row r="2162" spans="21:21" ht="13.15" customHeight="1" x14ac:dyDescent="0.2">
      <c r="U2162" s="78"/>
    </row>
    <row r="2163" spans="21:21" ht="13.15" customHeight="1" x14ac:dyDescent="0.2">
      <c r="U2163" s="78"/>
    </row>
    <row r="2164" spans="21:21" ht="13.15" customHeight="1" x14ac:dyDescent="0.2">
      <c r="U2164" s="78"/>
    </row>
    <row r="2165" spans="21:21" ht="13.15" customHeight="1" x14ac:dyDescent="0.2">
      <c r="U2165" s="78"/>
    </row>
    <row r="2166" spans="21:21" ht="13.15" customHeight="1" x14ac:dyDescent="0.2">
      <c r="U2166" s="78"/>
    </row>
    <row r="2167" spans="21:21" ht="13.15" customHeight="1" x14ac:dyDescent="0.2">
      <c r="U2167" s="78"/>
    </row>
    <row r="2168" spans="21:21" ht="13.15" customHeight="1" x14ac:dyDescent="0.2">
      <c r="U2168" s="78"/>
    </row>
    <row r="2169" spans="21:21" ht="13.15" customHeight="1" x14ac:dyDescent="0.2">
      <c r="U2169" s="78"/>
    </row>
    <row r="2170" spans="21:21" ht="13.15" customHeight="1" x14ac:dyDescent="0.2">
      <c r="U2170" s="78"/>
    </row>
    <row r="2171" spans="21:21" ht="13.15" customHeight="1" x14ac:dyDescent="0.2">
      <c r="U2171" s="78"/>
    </row>
    <row r="2172" spans="21:21" ht="13.15" customHeight="1" x14ac:dyDescent="0.2">
      <c r="U2172" s="78"/>
    </row>
    <row r="2173" spans="21:21" ht="13.15" customHeight="1" x14ac:dyDescent="0.2">
      <c r="U2173" s="78"/>
    </row>
    <row r="2174" spans="21:21" ht="13.15" customHeight="1" x14ac:dyDescent="0.2">
      <c r="U2174" s="78"/>
    </row>
    <row r="2175" spans="21:21" ht="13.15" customHeight="1" x14ac:dyDescent="0.2">
      <c r="U2175" s="78"/>
    </row>
    <row r="2176" spans="21:21" ht="13.15" customHeight="1" x14ac:dyDescent="0.2">
      <c r="U2176" s="78"/>
    </row>
    <row r="2177" spans="21:21" ht="13.15" customHeight="1" x14ac:dyDescent="0.2">
      <c r="U2177" s="78"/>
    </row>
    <row r="2178" spans="21:21" ht="13.15" customHeight="1" x14ac:dyDescent="0.2">
      <c r="U2178" s="78"/>
    </row>
    <row r="2179" spans="21:21" ht="13.15" customHeight="1" x14ac:dyDescent="0.2">
      <c r="U2179" s="78"/>
    </row>
    <row r="2180" spans="21:21" ht="13.15" customHeight="1" x14ac:dyDescent="0.2">
      <c r="U2180" s="78"/>
    </row>
    <row r="2181" spans="21:21" ht="13.15" customHeight="1" x14ac:dyDescent="0.2">
      <c r="U2181" s="78"/>
    </row>
    <row r="2182" spans="21:21" ht="13.15" customHeight="1" x14ac:dyDescent="0.2">
      <c r="U2182" s="78"/>
    </row>
    <row r="2183" spans="21:21" ht="13.15" customHeight="1" x14ac:dyDescent="0.2">
      <c r="U2183" s="78"/>
    </row>
    <row r="2184" spans="21:21" ht="13.15" customHeight="1" x14ac:dyDescent="0.2">
      <c r="U2184" s="78"/>
    </row>
    <row r="2185" spans="21:21" ht="13.15" customHeight="1" x14ac:dyDescent="0.2">
      <c r="U2185" s="78"/>
    </row>
    <row r="2186" spans="21:21" ht="13.15" customHeight="1" x14ac:dyDescent="0.2">
      <c r="U2186" s="78"/>
    </row>
    <row r="2187" spans="21:21" ht="13.15" customHeight="1" x14ac:dyDescent="0.2">
      <c r="U2187" s="78"/>
    </row>
    <row r="2188" spans="21:21" ht="13.15" customHeight="1" x14ac:dyDescent="0.2">
      <c r="U2188" s="78"/>
    </row>
    <row r="2189" spans="21:21" ht="13.15" customHeight="1" x14ac:dyDescent="0.2">
      <c r="U2189" s="78"/>
    </row>
    <row r="2190" spans="21:21" ht="13.15" customHeight="1" x14ac:dyDescent="0.2">
      <c r="U2190" s="78"/>
    </row>
    <row r="2191" spans="21:21" ht="13.15" customHeight="1" x14ac:dyDescent="0.2">
      <c r="U2191" s="78"/>
    </row>
    <row r="2192" spans="21:21" ht="13.15" customHeight="1" x14ac:dyDescent="0.2">
      <c r="U2192" s="78"/>
    </row>
    <row r="2193" spans="21:21" ht="13.15" customHeight="1" x14ac:dyDescent="0.2">
      <c r="U2193" s="78"/>
    </row>
    <row r="2194" spans="21:21" ht="13.15" customHeight="1" x14ac:dyDescent="0.2">
      <c r="U2194" s="78"/>
    </row>
    <row r="2195" spans="21:21" ht="13.15" customHeight="1" x14ac:dyDescent="0.2">
      <c r="U2195" s="78"/>
    </row>
    <row r="2196" spans="21:21" ht="13.15" customHeight="1" x14ac:dyDescent="0.2">
      <c r="U2196" s="78"/>
    </row>
    <row r="2197" spans="21:21" ht="13.15" customHeight="1" x14ac:dyDescent="0.2">
      <c r="U2197" s="78"/>
    </row>
    <row r="2198" spans="21:21" ht="13.15" customHeight="1" x14ac:dyDescent="0.2">
      <c r="U2198" s="78"/>
    </row>
    <row r="2199" spans="21:21" ht="13.15" customHeight="1" x14ac:dyDescent="0.2">
      <c r="U2199" s="78"/>
    </row>
    <row r="2200" spans="21:21" ht="13.15" customHeight="1" x14ac:dyDescent="0.2">
      <c r="U2200" s="78"/>
    </row>
    <row r="2201" spans="21:21" ht="13.15" customHeight="1" x14ac:dyDescent="0.2">
      <c r="U2201" s="78"/>
    </row>
    <row r="2202" spans="21:21" ht="13.15" customHeight="1" x14ac:dyDescent="0.2">
      <c r="U2202" s="78"/>
    </row>
    <row r="2203" spans="21:21" ht="13.15" customHeight="1" x14ac:dyDescent="0.2">
      <c r="U2203" s="78"/>
    </row>
    <row r="2204" spans="21:21" ht="13.15" customHeight="1" x14ac:dyDescent="0.2">
      <c r="U2204" s="78"/>
    </row>
    <row r="2205" spans="21:21" ht="13.15" customHeight="1" x14ac:dyDescent="0.2">
      <c r="U2205" s="78"/>
    </row>
    <row r="2206" spans="21:21" ht="13.15" customHeight="1" x14ac:dyDescent="0.2">
      <c r="U2206" s="78"/>
    </row>
    <row r="2207" spans="21:21" ht="13.15" customHeight="1" x14ac:dyDescent="0.2">
      <c r="U2207" s="78"/>
    </row>
    <row r="2208" spans="21:21" ht="13.15" customHeight="1" x14ac:dyDescent="0.2">
      <c r="U2208" s="78"/>
    </row>
    <row r="2209" spans="21:21" ht="13.15" customHeight="1" x14ac:dyDescent="0.2">
      <c r="U2209" s="78"/>
    </row>
    <row r="2210" spans="21:21" ht="13.15" customHeight="1" x14ac:dyDescent="0.2">
      <c r="U2210" s="78"/>
    </row>
    <row r="2211" spans="21:21" ht="13.15" customHeight="1" x14ac:dyDescent="0.2">
      <c r="U2211" s="78"/>
    </row>
    <row r="2212" spans="21:21" ht="13.15" customHeight="1" x14ac:dyDescent="0.2">
      <c r="U2212" s="78"/>
    </row>
    <row r="2213" spans="21:21" ht="13.15" customHeight="1" x14ac:dyDescent="0.2">
      <c r="U2213" s="78"/>
    </row>
    <row r="2214" spans="21:21" ht="13.15" customHeight="1" x14ac:dyDescent="0.2">
      <c r="U2214" s="78"/>
    </row>
    <row r="2215" spans="21:21" ht="13.15" customHeight="1" x14ac:dyDescent="0.2">
      <c r="U2215" s="78"/>
    </row>
    <row r="2216" spans="21:21" ht="13.15" customHeight="1" x14ac:dyDescent="0.2">
      <c r="U2216" s="78"/>
    </row>
    <row r="2217" spans="21:21" ht="13.15" customHeight="1" x14ac:dyDescent="0.2">
      <c r="U2217" s="78"/>
    </row>
    <row r="2218" spans="21:21" ht="13.15" customHeight="1" x14ac:dyDescent="0.2">
      <c r="U2218" s="78"/>
    </row>
    <row r="2219" spans="21:21" ht="13.15" customHeight="1" x14ac:dyDescent="0.2">
      <c r="U2219" s="78"/>
    </row>
    <row r="2220" spans="21:21" ht="13.15" customHeight="1" x14ac:dyDescent="0.2">
      <c r="U2220" s="78"/>
    </row>
    <row r="2221" spans="21:21" ht="13.15" customHeight="1" x14ac:dyDescent="0.2">
      <c r="U2221" s="78"/>
    </row>
    <row r="2222" spans="21:21" ht="13.15" customHeight="1" x14ac:dyDescent="0.2">
      <c r="U2222" s="78"/>
    </row>
    <row r="2223" spans="21:21" ht="13.15" customHeight="1" x14ac:dyDescent="0.2">
      <c r="U2223" s="78"/>
    </row>
    <row r="2224" spans="21:21" ht="13.15" customHeight="1" x14ac:dyDescent="0.2">
      <c r="U2224" s="78"/>
    </row>
    <row r="2225" spans="21:21" ht="13.15" customHeight="1" x14ac:dyDescent="0.2">
      <c r="U2225" s="78"/>
    </row>
    <row r="2226" spans="21:21" ht="13.15" customHeight="1" x14ac:dyDescent="0.2">
      <c r="U2226" s="78"/>
    </row>
    <row r="2227" spans="21:21" ht="13.15" customHeight="1" x14ac:dyDescent="0.2">
      <c r="U2227" s="78"/>
    </row>
    <row r="2228" spans="21:21" ht="13.15" customHeight="1" x14ac:dyDescent="0.2">
      <c r="U2228" s="78"/>
    </row>
    <row r="2229" spans="21:21" ht="13.15" customHeight="1" x14ac:dyDescent="0.2">
      <c r="U2229" s="78"/>
    </row>
    <row r="2230" spans="21:21" ht="13.15" customHeight="1" x14ac:dyDescent="0.2">
      <c r="U2230" s="78"/>
    </row>
    <row r="2231" spans="21:21" ht="13.15" customHeight="1" x14ac:dyDescent="0.2">
      <c r="U2231" s="78"/>
    </row>
    <row r="2232" spans="21:21" ht="13.15" customHeight="1" x14ac:dyDescent="0.2">
      <c r="U2232" s="78"/>
    </row>
    <row r="2233" spans="21:21" ht="13.15" customHeight="1" x14ac:dyDescent="0.2">
      <c r="U2233" s="78"/>
    </row>
    <row r="2234" spans="21:21" ht="13.15" customHeight="1" x14ac:dyDescent="0.2">
      <c r="U2234" s="78"/>
    </row>
    <row r="2235" spans="21:21" ht="13.15" customHeight="1" x14ac:dyDescent="0.2">
      <c r="U2235" s="78"/>
    </row>
    <row r="2236" spans="21:21" ht="13.15" customHeight="1" x14ac:dyDescent="0.2">
      <c r="U2236" s="78"/>
    </row>
    <row r="2237" spans="21:21" ht="13.15" customHeight="1" x14ac:dyDescent="0.2">
      <c r="U2237" s="78"/>
    </row>
    <row r="2238" spans="21:21" ht="13.15" customHeight="1" x14ac:dyDescent="0.2">
      <c r="U2238" s="78"/>
    </row>
    <row r="2239" spans="21:21" ht="13.15" customHeight="1" x14ac:dyDescent="0.2">
      <c r="U2239" s="78"/>
    </row>
    <row r="2240" spans="21:21" ht="13.15" customHeight="1" x14ac:dyDescent="0.2">
      <c r="U2240" s="78"/>
    </row>
    <row r="2241" spans="21:21" ht="13.15" customHeight="1" x14ac:dyDescent="0.2">
      <c r="U2241" s="78"/>
    </row>
    <row r="2242" spans="21:21" ht="13.15" customHeight="1" x14ac:dyDescent="0.2">
      <c r="U2242" s="78"/>
    </row>
    <row r="2243" spans="21:21" ht="13.15" customHeight="1" x14ac:dyDescent="0.2">
      <c r="U2243" s="78"/>
    </row>
    <row r="2244" spans="21:21" ht="13.15" customHeight="1" x14ac:dyDescent="0.2">
      <c r="U2244" s="78"/>
    </row>
    <row r="2245" spans="21:21" ht="13.15" customHeight="1" x14ac:dyDescent="0.2">
      <c r="U2245" s="78"/>
    </row>
    <row r="2246" spans="21:21" ht="13.15" customHeight="1" x14ac:dyDescent="0.2">
      <c r="U2246" s="78"/>
    </row>
    <row r="2247" spans="21:21" ht="13.15" customHeight="1" x14ac:dyDescent="0.2">
      <c r="U2247" s="78"/>
    </row>
    <row r="2248" spans="21:21" ht="13.15" customHeight="1" x14ac:dyDescent="0.2">
      <c r="U2248" s="78"/>
    </row>
    <row r="2249" spans="21:21" ht="13.15" customHeight="1" x14ac:dyDescent="0.2">
      <c r="U2249" s="78"/>
    </row>
    <row r="2250" spans="21:21" ht="13.15" customHeight="1" x14ac:dyDescent="0.2">
      <c r="U2250" s="78"/>
    </row>
    <row r="2251" spans="21:21" ht="13.15" customHeight="1" x14ac:dyDescent="0.2">
      <c r="U2251" s="78"/>
    </row>
    <row r="2252" spans="21:21" ht="13.15" customHeight="1" x14ac:dyDescent="0.2">
      <c r="U2252" s="78"/>
    </row>
    <row r="2253" spans="21:21" ht="13.15" customHeight="1" x14ac:dyDescent="0.2">
      <c r="U2253" s="78"/>
    </row>
    <row r="2254" spans="21:21" ht="13.15" customHeight="1" x14ac:dyDescent="0.2">
      <c r="U2254" s="78"/>
    </row>
    <row r="2255" spans="21:21" ht="13.15" customHeight="1" x14ac:dyDescent="0.2">
      <c r="U2255" s="78"/>
    </row>
    <row r="2256" spans="21:21" ht="13.15" customHeight="1" x14ac:dyDescent="0.2">
      <c r="U2256" s="78"/>
    </row>
    <row r="2257" spans="21:21" ht="13.15" customHeight="1" x14ac:dyDescent="0.2">
      <c r="U2257" s="78"/>
    </row>
    <row r="2258" spans="21:21" ht="13.15" customHeight="1" x14ac:dyDescent="0.2">
      <c r="U2258" s="78"/>
    </row>
    <row r="2259" spans="21:21" ht="13.15" customHeight="1" x14ac:dyDescent="0.2">
      <c r="U2259" s="78"/>
    </row>
    <row r="2260" spans="21:21" ht="13.15" customHeight="1" x14ac:dyDescent="0.2">
      <c r="U2260" s="78"/>
    </row>
    <row r="2261" spans="21:21" ht="13.15" customHeight="1" x14ac:dyDescent="0.2">
      <c r="U2261" s="78"/>
    </row>
    <row r="2262" spans="21:21" ht="13.15" customHeight="1" x14ac:dyDescent="0.2">
      <c r="U2262" s="78"/>
    </row>
    <row r="2263" spans="21:21" ht="13.15" customHeight="1" x14ac:dyDescent="0.2">
      <c r="U2263" s="78"/>
    </row>
    <row r="2264" spans="21:21" ht="13.15" customHeight="1" x14ac:dyDescent="0.2">
      <c r="U2264" s="78"/>
    </row>
    <row r="2265" spans="21:21" ht="13.15" customHeight="1" x14ac:dyDescent="0.2">
      <c r="U2265" s="78"/>
    </row>
    <row r="2266" spans="21:21" ht="13.15" customHeight="1" x14ac:dyDescent="0.2">
      <c r="U2266" s="78"/>
    </row>
    <row r="2267" spans="21:21" ht="13.15" customHeight="1" x14ac:dyDescent="0.2">
      <c r="U2267" s="78"/>
    </row>
    <row r="2268" spans="21:21" ht="13.15" customHeight="1" x14ac:dyDescent="0.2">
      <c r="U2268" s="78"/>
    </row>
    <row r="2269" spans="21:21" ht="13.15" customHeight="1" x14ac:dyDescent="0.2">
      <c r="U2269" s="78"/>
    </row>
    <row r="2270" spans="21:21" ht="13.15" customHeight="1" x14ac:dyDescent="0.2">
      <c r="U2270" s="78"/>
    </row>
    <row r="2271" spans="21:21" ht="13.15" customHeight="1" x14ac:dyDescent="0.2">
      <c r="U2271" s="78"/>
    </row>
    <row r="2272" spans="21:21" ht="13.15" customHeight="1" x14ac:dyDescent="0.2">
      <c r="U2272" s="78"/>
    </row>
    <row r="2273" spans="21:21" ht="13.15" customHeight="1" x14ac:dyDescent="0.2">
      <c r="U2273" s="78"/>
    </row>
    <row r="2274" spans="21:21" ht="13.15" customHeight="1" x14ac:dyDescent="0.2">
      <c r="U2274" s="78"/>
    </row>
    <row r="2275" spans="21:21" ht="13.15" customHeight="1" x14ac:dyDescent="0.2">
      <c r="U2275" s="78"/>
    </row>
    <row r="2276" spans="21:21" ht="13.15" customHeight="1" x14ac:dyDescent="0.2">
      <c r="U2276" s="78"/>
    </row>
    <row r="2277" spans="21:21" ht="13.15" customHeight="1" x14ac:dyDescent="0.2">
      <c r="U2277" s="78"/>
    </row>
    <row r="2278" spans="21:21" ht="13.15" customHeight="1" x14ac:dyDescent="0.2">
      <c r="U2278" s="78"/>
    </row>
    <row r="2279" spans="21:21" ht="13.15" customHeight="1" x14ac:dyDescent="0.2">
      <c r="U2279" s="78"/>
    </row>
    <row r="2280" spans="21:21" ht="13.15" customHeight="1" x14ac:dyDescent="0.2">
      <c r="U2280" s="78"/>
    </row>
    <row r="2281" spans="21:21" ht="13.15" customHeight="1" x14ac:dyDescent="0.2">
      <c r="U2281" s="78"/>
    </row>
    <row r="2282" spans="21:21" ht="13.15" customHeight="1" x14ac:dyDescent="0.2">
      <c r="U2282" s="78"/>
    </row>
    <row r="2283" spans="21:21" ht="13.15" customHeight="1" x14ac:dyDescent="0.2">
      <c r="U2283" s="78"/>
    </row>
    <row r="2284" spans="21:21" ht="13.15" customHeight="1" x14ac:dyDescent="0.2">
      <c r="U2284" s="78"/>
    </row>
    <row r="2285" spans="21:21" ht="13.15" customHeight="1" x14ac:dyDescent="0.2">
      <c r="U2285" s="78"/>
    </row>
    <row r="2286" spans="21:21" ht="13.15" customHeight="1" x14ac:dyDescent="0.2">
      <c r="U2286" s="78"/>
    </row>
    <row r="2287" spans="21:21" ht="13.15" customHeight="1" x14ac:dyDescent="0.2">
      <c r="U2287" s="78"/>
    </row>
    <row r="2288" spans="21:21" ht="13.15" customHeight="1" x14ac:dyDescent="0.2">
      <c r="U2288" s="78"/>
    </row>
    <row r="2289" spans="21:21" ht="13.15" customHeight="1" x14ac:dyDescent="0.2">
      <c r="U2289" s="78"/>
    </row>
    <row r="2290" spans="21:21" ht="13.15" customHeight="1" x14ac:dyDescent="0.2">
      <c r="U2290" s="78"/>
    </row>
    <row r="2291" spans="21:21" ht="13.15" customHeight="1" x14ac:dyDescent="0.2">
      <c r="U2291" s="78"/>
    </row>
    <row r="2292" spans="21:21" ht="13.15" customHeight="1" x14ac:dyDescent="0.2">
      <c r="U2292" s="78"/>
    </row>
    <row r="2293" spans="21:21" ht="13.15" customHeight="1" x14ac:dyDescent="0.2">
      <c r="U2293" s="78"/>
    </row>
    <row r="2294" spans="21:21" ht="13.15" customHeight="1" x14ac:dyDescent="0.2">
      <c r="U2294" s="78"/>
    </row>
    <row r="2295" spans="21:21" ht="13.15" customHeight="1" x14ac:dyDescent="0.2">
      <c r="U2295" s="78"/>
    </row>
    <row r="2296" spans="21:21" ht="13.15" customHeight="1" x14ac:dyDescent="0.2">
      <c r="U2296" s="78"/>
    </row>
    <row r="2297" spans="21:21" ht="13.15" customHeight="1" x14ac:dyDescent="0.2">
      <c r="U2297" s="78"/>
    </row>
    <row r="2298" spans="21:21" ht="13.15" customHeight="1" x14ac:dyDescent="0.2">
      <c r="U2298" s="78"/>
    </row>
    <row r="2299" spans="21:21" ht="13.15" customHeight="1" x14ac:dyDescent="0.2">
      <c r="U2299" s="78"/>
    </row>
    <row r="2300" spans="21:21" ht="13.15" customHeight="1" x14ac:dyDescent="0.2">
      <c r="U2300" s="78"/>
    </row>
    <row r="2301" spans="21:21" ht="13.15" customHeight="1" x14ac:dyDescent="0.2">
      <c r="U2301" s="78"/>
    </row>
    <row r="2302" spans="21:21" ht="13.15" customHeight="1" x14ac:dyDescent="0.2">
      <c r="U2302" s="78"/>
    </row>
    <row r="2303" spans="21:21" ht="13.15" customHeight="1" x14ac:dyDescent="0.2">
      <c r="U2303" s="78"/>
    </row>
    <row r="2304" spans="21:21" ht="13.15" customHeight="1" x14ac:dyDescent="0.2">
      <c r="U2304" s="78"/>
    </row>
    <row r="2305" spans="21:21" ht="13.15" customHeight="1" x14ac:dyDescent="0.2">
      <c r="U2305" s="78"/>
    </row>
    <row r="2306" spans="21:21" ht="13.15" customHeight="1" x14ac:dyDescent="0.2">
      <c r="U2306" s="78"/>
    </row>
    <row r="2307" spans="21:21" ht="13.15" customHeight="1" x14ac:dyDescent="0.2">
      <c r="U2307" s="78"/>
    </row>
    <row r="2308" spans="21:21" ht="13.15" customHeight="1" x14ac:dyDescent="0.2">
      <c r="U2308" s="78"/>
    </row>
    <row r="2309" spans="21:21" ht="13.15" customHeight="1" x14ac:dyDescent="0.2">
      <c r="U2309" s="78"/>
    </row>
    <row r="2310" spans="21:21" ht="13.15" customHeight="1" x14ac:dyDescent="0.2">
      <c r="U2310" s="78"/>
    </row>
    <row r="2311" spans="21:21" ht="13.15" customHeight="1" x14ac:dyDescent="0.2">
      <c r="U2311" s="78"/>
    </row>
    <row r="2312" spans="21:21" ht="13.15" customHeight="1" x14ac:dyDescent="0.2">
      <c r="U2312" s="78"/>
    </row>
    <row r="2313" spans="21:21" ht="13.15" customHeight="1" x14ac:dyDescent="0.2">
      <c r="U2313" s="78"/>
    </row>
    <row r="2314" spans="21:21" ht="13.15" customHeight="1" x14ac:dyDescent="0.2">
      <c r="U2314" s="78"/>
    </row>
    <row r="2315" spans="21:21" ht="13.15" customHeight="1" x14ac:dyDescent="0.2">
      <c r="U2315" s="78"/>
    </row>
    <row r="2316" spans="21:21" ht="13.15" customHeight="1" x14ac:dyDescent="0.2">
      <c r="U2316" s="78"/>
    </row>
    <row r="2317" spans="21:21" ht="13.15" customHeight="1" x14ac:dyDescent="0.2">
      <c r="U2317" s="78"/>
    </row>
    <row r="2318" spans="21:21" ht="13.15" customHeight="1" x14ac:dyDescent="0.2">
      <c r="U2318" s="78"/>
    </row>
    <row r="2319" spans="21:21" ht="13.15" customHeight="1" x14ac:dyDescent="0.2">
      <c r="U2319" s="78"/>
    </row>
    <row r="2320" spans="21:21" ht="13.15" customHeight="1" x14ac:dyDescent="0.2">
      <c r="U2320" s="78"/>
    </row>
    <row r="2321" spans="21:21" ht="13.15" customHeight="1" x14ac:dyDescent="0.2">
      <c r="U2321" s="78"/>
    </row>
    <row r="2322" spans="21:21" ht="13.15" customHeight="1" x14ac:dyDescent="0.2">
      <c r="U2322" s="78"/>
    </row>
    <row r="2323" spans="21:21" ht="13.15" customHeight="1" x14ac:dyDescent="0.2">
      <c r="U2323" s="78"/>
    </row>
    <row r="2324" spans="21:21" ht="13.15" customHeight="1" x14ac:dyDescent="0.2">
      <c r="U2324" s="78"/>
    </row>
    <row r="2325" spans="21:21" ht="13.15" customHeight="1" x14ac:dyDescent="0.2">
      <c r="U2325" s="78"/>
    </row>
    <row r="2326" spans="21:21" ht="13.15" customHeight="1" x14ac:dyDescent="0.2">
      <c r="U2326" s="78"/>
    </row>
    <row r="2327" spans="21:21" ht="13.15" customHeight="1" x14ac:dyDescent="0.2">
      <c r="U2327" s="78"/>
    </row>
    <row r="2328" spans="21:21" ht="13.15" customHeight="1" x14ac:dyDescent="0.2">
      <c r="U2328" s="78"/>
    </row>
    <row r="2329" spans="21:21" ht="13.15" customHeight="1" x14ac:dyDescent="0.2">
      <c r="U2329" s="78"/>
    </row>
    <row r="2330" spans="21:21" ht="13.15" customHeight="1" x14ac:dyDescent="0.2">
      <c r="U2330" s="78"/>
    </row>
    <row r="2331" spans="21:21" ht="13.15" customHeight="1" x14ac:dyDescent="0.2">
      <c r="U2331" s="78"/>
    </row>
    <row r="2332" spans="21:21" ht="13.15" customHeight="1" x14ac:dyDescent="0.2">
      <c r="U2332" s="78"/>
    </row>
    <row r="2333" spans="21:21" ht="13.15" customHeight="1" x14ac:dyDescent="0.2">
      <c r="U2333" s="78"/>
    </row>
    <row r="2334" spans="21:21" ht="13.15" customHeight="1" x14ac:dyDescent="0.2">
      <c r="U2334" s="78"/>
    </row>
    <row r="2335" spans="21:21" ht="13.15" customHeight="1" x14ac:dyDescent="0.2">
      <c r="U2335" s="78"/>
    </row>
    <row r="2336" spans="21:21" ht="13.15" customHeight="1" x14ac:dyDescent="0.2">
      <c r="U2336" s="78"/>
    </row>
    <row r="2337" spans="21:21" ht="13.15" customHeight="1" x14ac:dyDescent="0.2">
      <c r="U2337" s="78"/>
    </row>
    <row r="2338" spans="21:21" ht="13.15" customHeight="1" x14ac:dyDescent="0.2">
      <c r="U2338" s="78"/>
    </row>
    <row r="2339" spans="21:21" ht="13.15" customHeight="1" x14ac:dyDescent="0.2">
      <c r="U2339" s="78"/>
    </row>
    <row r="2340" spans="21:21" ht="13.15" customHeight="1" x14ac:dyDescent="0.2">
      <c r="U2340" s="78"/>
    </row>
    <row r="2341" spans="21:21" ht="13.15" customHeight="1" x14ac:dyDescent="0.2">
      <c r="U2341" s="78"/>
    </row>
    <row r="2342" spans="21:21" ht="13.15" customHeight="1" x14ac:dyDescent="0.2">
      <c r="U2342" s="78"/>
    </row>
    <row r="2343" spans="21:21" ht="13.15" customHeight="1" x14ac:dyDescent="0.2">
      <c r="U2343" s="78"/>
    </row>
    <row r="2344" spans="21:21" ht="13.15" customHeight="1" x14ac:dyDescent="0.2">
      <c r="U2344" s="78"/>
    </row>
    <row r="2345" spans="21:21" ht="13.15" customHeight="1" x14ac:dyDescent="0.2">
      <c r="U2345" s="78"/>
    </row>
    <row r="2346" spans="21:21" ht="13.15" customHeight="1" x14ac:dyDescent="0.2">
      <c r="U2346" s="78"/>
    </row>
    <row r="2347" spans="21:21" ht="13.15" customHeight="1" x14ac:dyDescent="0.2">
      <c r="U2347" s="78"/>
    </row>
    <row r="2348" spans="21:21" ht="13.15" customHeight="1" x14ac:dyDescent="0.2">
      <c r="U2348" s="78"/>
    </row>
    <row r="2349" spans="21:21" ht="13.15" customHeight="1" x14ac:dyDescent="0.2">
      <c r="U2349" s="78"/>
    </row>
    <row r="2350" spans="21:21" ht="13.15" customHeight="1" x14ac:dyDescent="0.2">
      <c r="U2350" s="78"/>
    </row>
    <row r="2351" spans="21:21" ht="13.15" customHeight="1" x14ac:dyDescent="0.2">
      <c r="U2351" s="78"/>
    </row>
    <row r="2352" spans="21:21" ht="13.15" customHeight="1" x14ac:dyDescent="0.2">
      <c r="U2352" s="78"/>
    </row>
    <row r="2353" spans="21:21" ht="13.15" customHeight="1" x14ac:dyDescent="0.2">
      <c r="U2353" s="78"/>
    </row>
    <row r="2354" spans="21:21" ht="13.15" customHeight="1" x14ac:dyDescent="0.2">
      <c r="U2354" s="78"/>
    </row>
    <row r="2355" spans="21:21" ht="13.15" customHeight="1" x14ac:dyDescent="0.2">
      <c r="U2355" s="78"/>
    </row>
    <row r="2356" spans="21:21" ht="13.15" customHeight="1" x14ac:dyDescent="0.2">
      <c r="U2356" s="78"/>
    </row>
    <row r="2357" spans="21:21" ht="13.15" customHeight="1" x14ac:dyDescent="0.2">
      <c r="U2357" s="78"/>
    </row>
    <row r="2358" spans="21:21" ht="13.15" customHeight="1" x14ac:dyDescent="0.2">
      <c r="U2358" s="78"/>
    </row>
    <row r="2359" spans="21:21" ht="13.15" customHeight="1" x14ac:dyDescent="0.2">
      <c r="U2359" s="78"/>
    </row>
    <row r="2360" spans="21:21" ht="13.15" customHeight="1" x14ac:dyDescent="0.2">
      <c r="U2360" s="78"/>
    </row>
    <row r="2361" spans="21:21" ht="13.15" customHeight="1" x14ac:dyDescent="0.2">
      <c r="U2361" s="78"/>
    </row>
    <row r="2362" spans="21:21" ht="13.15" customHeight="1" x14ac:dyDescent="0.2">
      <c r="U2362" s="78"/>
    </row>
    <row r="2363" spans="21:21" ht="13.15" customHeight="1" x14ac:dyDescent="0.2">
      <c r="U2363" s="78"/>
    </row>
    <row r="2364" spans="21:21" ht="13.15" customHeight="1" x14ac:dyDescent="0.2">
      <c r="U2364" s="78"/>
    </row>
    <row r="2365" spans="21:21" ht="13.15" customHeight="1" x14ac:dyDescent="0.2">
      <c r="U2365" s="78"/>
    </row>
    <row r="2366" spans="21:21" ht="13.15" customHeight="1" x14ac:dyDescent="0.2">
      <c r="U2366" s="78"/>
    </row>
    <row r="2367" spans="21:21" ht="13.15" customHeight="1" x14ac:dyDescent="0.2">
      <c r="U2367" s="78"/>
    </row>
    <row r="2368" spans="21:21" ht="13.15" customHeight="1" x14ac:dyDescent="0.2">
      <c r="U2368" s="78"/>
    </row>
    <row r="2369" spans="21:21" ht="13.15" customHeight="1" x14ac:dyDescent="0.2">
      <c r="U2369" s="78"/>
    </row>
    <row r="2370" spans="21:21" ht="13.15" customHeight="1" x14ac:dyDescent="0.2">
      <c r="U2370" s="78"/>
    </row>
    <row r="2371" spans="21:21" ht="13.15" customHeight="1" x14ac:dyDescent="0.2">
      <c r="U2371" s="78"/>
    </row>
    <row r="2372" spans="21:21" ht="13.15" customHeight="1" x14ac:dyDescent="0.2">
      <c r="U2372" s="78"/>
    </row>
    <row r="2373" spans="21:21" ht="13.15" customHeight="1" x14ac:dyDescent="0.2">
      <c r="U2373" s="78"/>
    </row>
    <row r="2374" spans="21:21" ht="13.15" customHeight="1" x14ac:dyDescent="0.2">
      <c r="U2374" s="78"/>
    </row>
    <row r="2375" spans="21:21" ht="13.15" customHeight="1" x14ac:dyDescent="0.2">
      <c r="U2375" s="78"/>
    </row>
    <row r="2376" spans="21:21" ht="13.15" customHeight="1" x14ac:dyDescent="0.2">
      <c r="U2376" s="78"/>
    </row>
    <row r="2377" spans="21:21" ht="13.15" customHeight="1" x14ac:dyDescent="0.2">
      <c r="U2377" s="78"/>
    </row>
    <row r="2378" spans="21:21" ht="13.15" customHeight="1" x14ac:dyDescent="0.2">
      <c r="U2378" s="78"/>
    </row>
    <row r="2379" spans="21:21" ht="13.15" customHeight="1" x14ac:dyDescent="0.2">
      <c r="U2379" s="78"/>
    </row>
    <row r="2380" spans="21:21" ht="13.15" customHeight="1" x14ac:dyDescent="0.2">
      <c r="U2380" s="78"/>
    </row>
    <row r="2381" spans="21:21" ht="13.15" customHeight="1" x14ac:dyDescent="0.2">
      <c r="U2381" s="78"/>
    </row>
    <row r="2382" spans="21:21" ht="13.15" customHeight="1" x14ac:dyDescent="0.2">
      <c r="U2382" s="78"/>
    </row>
    <row r="2383" spans="21:21" ht="13.15" customHeight="1" x14ac:dyDescent="0.2">
      <c r="U2383" s="78"/>
    </row>
    <row r="2384" spans="21:21" ht="13.15" customHeight="1" x14ac:dyDescent="0.2">
      <c r="U2384" s="78"/>
    </row>
    <row r="2385" spans="21:21" ht="13.15" customHeight="1" x14ac:dyDescent="0.2">
      <c r="U2385" s="78"/>
    </row>
    <row r="2386" spans="21:21" ht="13.15" customHeight="1" x14ac:dyDescent="0.2">
      <c r="U2386" s="78"/>
    </row>
    <row r="2387" spans="21:21" ht="13.15" customHeight="1" x14ac:dyDescent="0.2">
      <c r="U2387" s="78"/>
    </row>
    <row r="2388" spans="21:21" ht="13.15" customHeight="1" x14ac:dyDescent="0.2">
      <c r="U2388" s="78"/>
    </row>
    <row r="2389" spans="21:21" ht="13.15" customHeight="1" x14ac:dyDescent="0.2">
      <c r="U2389" s="78"/>
    </row>
    <row r="2390" spans="21:21" ht="13.15" customHeight="1" x14ac:dyDescent="0.2">
      <c r="U2390" s="78"/>
    </row>
    <row r="2391" spans="21:21" ht="13.15" customHeight="1" x14ac:dyDescent="0.2">
      <c r="U2391" s="78"/>
    </row>
    <row r="2392" spans="21:21" ht="13.15" customHeight="1" x14ac:dyDescent="0.2">
      <c r="U2392" s="78"/>
    </row>
    <row r="2393" spans="21:21" ht="13.15" customHeight="1" x14ac:dyDescent="0.2">
      <c r="U2393" s="78"/>
    </row>
    <row r="2394" spans="21:21" ht="13.15" customHeight="1" x14ac:dyDescent="0.2">
      <c r="U2394" s="78"/>
    </row>
    <row r="2395" spans="21:21" ht="13.15" customHeight="1" x14ac:dyDescent="0.2">
      <c r="U2395" s="78"/>
    </row>
    <row r="2396" spans="21:21" ht="13.15" customHeight="1" x14ac:dyDescent="0.2">
      <c r="U2396" s="78"/>
    </row>
    <row r="2397" spans="21:21" ht="13.15" customHeight="1" x14ac:dyDescent="0.2">
      <c r="U2397" s="78"/>
    </row>
    <row r="2398" spans="21:21" ht="13.15" customHeight="1" x14ac:dyDescent="0.2">
      <c r="U2398" s="78"/>
    </row>
    <row r="2399" spans="21:21" ht="13.15" customHeight="1" x14ac:dyDescent="0.2">
      <c r="U2399" s="78"/>
    </row>
    <row r="2400" spans="21:21" ht="13.15" customHeight="1" x14ac:dyDescent="0.2">
      <c r="U2400" s="78"/>
    </row>
    <row r="2401" spans="21:21" ht="13.15" customHeight="1" x14ac:dyDescent="0.2">
      <c r="U2401" s="78"/>
    </row>
    <row r="2402" spans="21:21" ht="13.15" customHeight="1" x14ac:dyDescent="0.2">
      <c r="U2402" s="78"/>
    </row>
    <row r="2403" spans="21:21" ht="13.15" customHeight="1" x14ac:dyDescent="0.2">
      <c r="U2403" s="78"/>
    </row>
    <row r="2404" spans="21:21" ht="13.15" customHeight="1" x14ac:dyDescent="0.2">
      <c r="U2404" s="78"/>
    </row>
    <row r="2405" spans="21:21" ht="13.15" customHeight="1" x14ac:dyDescent="0.2">
      <c r="U2405" s="78"/>
    </row>
    <row r="2406" spans="21:21" ht="13.15" customHeight="1" x14ac:dyDescent="0.2">
      <c r="U2406" s="78"/>
    </row>
    <row r="2407" spans="21:21" ht="13.15" customHeight="1" x14ac:dyDescent="0.2">
      <c r="U2407" s="78"/>
    </row>
    <row r="2408" spans="21:21" ht="13.15" customHeight="1" x14ac:dyDescent="0.2">
      <c r="U2408" s="78"/>
    </row>
    <row r="2409" spans="21:21" ht="13.15" customHeight="1" x14ac:dyDescent="0.2">
      <c r="U2409" s="78"/>
    </row>
    <row r="2410" spans="21:21" ht="13.15" customHeight="1" x14ac:dyDescent="0.2">
      <c r="U2410" s="78"/>
    </row>
    <row r="2411" spans="21:21" ht="13.15" customHeight="1" x14ac:dyDescent="0.2">
      <c r="U2411" s="78"/>
    </row>
    <row r="2412" spans="21:21" ht="13.15" customHeight="1" x14ac:dyDescent="0.2">
      <c r="U2412" s="78"/>
    </row>
    <row r="2413" spans="21:21" ht="13.15" customHeight="1" x14ac:dyDescent="0.2">
      <c r="U2413" s="78"/>
    </row>
    <row r="2414" spans="21:21" ht="13.15" customHeight="1" x14ac:dyDescent="0.2">
      <c r="U2414" s="78"/>
    </row>
    <row r="2415" spans="21:21" ht="13.15" customHeight="1" x14ac:dyDescent="0.2">
      <c r="U2415" s="78"/>
    </row>
    <row r="2416" spans="21:21" ht="13.15" customHeight="1" x14ac:dyDescent="0.2">
      <c r="U2416" s="78"/>
    </row>
    <row r="2417" spans="21:21" ht="13.15" customHeight="1" x14ac:dyDescent="0.2">
      <c r="U2417" s="78"/>
    </row>
    <row r="2418" spans="21:21" ht="13.15" customHeight="1" x14ac:dyDescent="0.2">
      <c r="U2418" s="78"/>
    </row>
    <row r="2419" spans="21:21" ht="13.15" customHeight="1" x14ac:dyDescent="0.2">
      <c r="U2419" s="78"/>
    </row>
    <row r="2420" spans="21:21" ht="13.15" customHeight="1" x14ac:dyDescent="0.2">
      <c r="U2420" s="78"/>
    </row>
    <row r="2421" spans="21:21" ht="13.15" customHeight="1" x14ac:dyDescent="0.2">
      <c r="U2421" s="78"/>
    </row>
    <row r="2422" spans="21:21" ht="13.15" customHeight="1" x14ac:dyDescent="0.2">
      <c r="U2422" s="78"/>
    </row>
    <row r="2423" spans="21:21" ht="13.15" customHeight="1" x14ac:dyDescent="0.2">
      <c r="U2423" s="78"/>
    </row>
    <row r="2424" spans="21:21" ht="13.15" customHeight="1" x14ac:dyDescent="0.2">
      <c r="U2424" s="78"/>
    </row>
    <row r="2425" spans="21:21" ht="13.15" customHeight="1" x14ac:dyDescent="0.2">
      <c r="U2425" s="78"/>
    </row>
    <row r="2426" spans="21:21" ht="13.15" customHeight="1" x14ac:dyDescent="0.2">
      <c r="U2426" s="78"/>
    </row>
    <row r="2427" spans="21:21" ht="13.15" customHeight="1" x14ac:dyDescent="0.2">
      <c r="U2427" s="78"/>
    </row>
    <row r="2428" spans="21:21" ht="13.15" customHeight="1" x14ac:dyDescent="0.2">
      <c r="U2428" s="78"/>
    </row>
    <row r="2429" spans="21:21" ht="13.15" customHeight="1" x14ac:dyDescent="0.2">
      <c r="U2429" s="78"/>
    </row>
    <row r="2430" spans="21:21" ht="13.15" customHeight="1" x14ac:dyDescent="0.2">
      <c r="U2430" s="78"/>
    </row>
    <row r="2431" spans="21:21" ht="13.15" customHeight="1" x14ac:dyDescent="0.2">
      <c r="U2431" s="78"/>
    </row>
    <row r="2432" spans="21:21" ht="13.15" customHeight="1" x14ac:dyDescent="0.2">
      <c r="U2432" s="78"/>
    </row>
    <row r="2433" spans="21:21" ht="13.15" customHeight="1" x14ac:dyDescent="0.2">
      <c r="U2433" s="78"/>
    </row>
    <row r="2434" spans="21:21" ht="13.15" customHeight="1" x14ac:dyDescent="0.2">
      <c r="U2434" s="78"/>
    </row>
    <row r="2435" spans="21:21" ht="13.15" customHeight="1" x14ac:dyDescent="0.2">
      <c r="U2435" s="78"/>
    </row>
    <row r="2436" spans="21:21" ht="13.15" customHeight="1" x14ac:dyDescent="0.2">
      <c r="U2436" s="78"/>
    </row>
    <row r="2437" spans="21:21" ht="13.15" customHeight="1" x14ac:dyDescent="0.2">
      <c r="U2437" s="78"/>
    </row>
    <row r="2438" spans="21:21" ht="13.15" customHeight="1" x14ac:dyDescent="0.2">
      <c r="U2438" s="78"/>
    </row>
    <row r="2439" spans="21:21" ht="13.15" customHeight="1" x14ac:dyDescent="0.2">
      <c r="U2439" s="78"/>
    </row>
    <row r="2440" spans="21:21" ht="13.15" customHeight="1" x14ac:dyDescent="0.2">
      <c r="U2440" s="78"/>
    </row>
    <row r="2441" spans="21:21" ht="13.15" customHeight="1" x14ac:dyDescent="0.2">
      <c r="U2441" s="78"/>
    </row>
    <row r="2442" spans="21:21" ht="13.15" customHeight="1" x14ac:dyDescent="0.2">
      <c r="U2442" s="78"/>
    </row>
    <row r="2443" spans="21:21" ht="13.15" customHeight="1" x14ac:dyDescent="0.2">
      <c r="U2443" s="78"/>
    </row>
    <row r="2444" spans="21:21" ht="13.15" customHeight="1" x14ac:dyDescent="0.2">
      <c r="U2444" s="78"/>
    </row>
    <row r="2445" spans="21:21" ht="13.15" customHeight="1" x14ac:dyDescent="0.2">
      <c r="U2445" s="78"/>
    </row>
    <row r="2446" spans="21:21" ht="13.15" customHeight="1" x14ac:dyDescent="0.2">
      <c r="U2446" s="78"/>
    </row>
    <row r="2447" spans="21:21" ht="13.15" customHeight="1" x14ac:dyDescent="0.2">
      <c r="U2447" s="78"/>
    </row>
    <row r="2448" spans="21:21" ht="13.15" customHeight="1" x14ac:dyDescent="0.2">
      <c r="U2448" s="78"/>
    </row>
    <row r="2449" spans="21:21" ht="13.15" customHeight="1" x14ac:dyDescent="0.2">
      <c r="U2449" s="78"/>
    </row>
    <row r="2450" spans="21:21" ht="13.15" customHeight="1" x14ac:dyDescent="0.2">
      <c r="U2450" s="78"/>
    </row>
    <row r="2451" spans="21:21" ht="13.15" customHeight="1" x14ac:dyDescent="0.2">
      <c r="U2451" s="78"/>
    </row>
    <row r="2452" spans="21:21" ht="13.15" customHeight="1" x14ac:dyDescent="0.2">
      <c r="U2452" s="78"/>
    </row>
    <row r="2453" spans="21:21" ht="13.15" customHeight="1" x14ac:dyDescent="0.2">
      <c r="U2453" s="78"/>
    </row>
    <row r="2454" spans="21:21" ht="13.15" customHeight="1" x14ac:dyDescent="0.2">
      <c r="U2454" s="78"/>
    </row>
    <row r="2455" spans="21:21" ht="13.15" customHeight="1" x14ac:dyDescent="0.2">
      <c r="U2455" s="78"/>
    </row>
    <row r="2456" spans="21:21" ht="13.15" customHeight="1" x14ac:dyDescent="0.2">
      <c r="U2456" s="78"/>
    </row>
    <row r="2457" spans="21:21" ht="13.15" customHeight="1" x14ac:dyDescent="0.2">
      <c r="U2457" s="78"/>
    </row>
    <row r="2458" spans="21:21" ht="13.15" customHeight="1" x14ac:dyDescent="0.2">
      <c r="U2458" s="78"/>
    </row>
    <row r="2459" spans="21:21" ht="13.15" customHeight="1" x14ac:dyDescent="0.2">
      <c r="U2459" s="78"/>
    </row>
    <row r="2460" spans="21:21" ht="13.15" customHeight="1" x14ac:dyDescent="0.2">
      <c r="U2460" s="78"/>
    </row>
    <row r="2461" spans="21:21" ht="13.15" customHeight="1" x14ac:dyDescent="0.2">
      <c r="U2461" s="78"/>
    </row>
    <row r="2462" spans="21:21" ht="13.15" customHeight="1" x14ac:dyDescent="0.2">
      <c r="U2462" s="78"/>
    </row>
    <row r="2463" spans="21:21" ht="13.15" customHeight="1" x14ac:dyDescent="0.2">
      <c r="U2463" s="78"/>
    </row>
    <row r="2464" spans="21:21" ht="13.15" customHeight="1" x14ac:dyDescent="0.2">
      <c r="U2464" s="78"/>
    </row>
    <row r="2465" spans="21:21" ht="13.15" customHeight="1" x14ac:dyDescent="0.2">
      <c r="U2465" s="78"/>
    </row>
    <row r="2466" spans="21:21" ht="13.15" customHeight="1" x14ac:dyDescent="0.2">
      <c r="U2466" s="78"/>
    </row>
    <row r="2467" spans="21:21" ht="13.15" customHeight="1" x14ac:dyDescent="0.2">
      <c r="U2467" s="78"/>
    </row>
    <row r="2468" spans="21:21" ht="13.15" customHeight="1" x14ac:dyDescent="0.2">
      <c r="U2468" s="78"/>
    </row>
    <row r="2469" spans="21:21" ht="13.15" customHeight="1" x14ac:dyDescent="0.2">
      <c r="U2469" s="78"/>
    </row>
    <row r="2470" spans="21:21" ht="13.15" customHeight="1" x14ac:dyDescent="0.2">
      <c r="U2470" s="78"/>
    </row>
    <row r="2471" spans="21:21" ht="13.15" customHeight="1" x14ac:dyDescent="0.2">
      <c r="U2471" s="78"/>
    </row>
    <row r="2472" spans="21:21" ht="13.15" customHeight="1" x14ac:dyDescent="0.2">
      <c r="U2472" s="78"/>
    </row>
    <row r="2473" spans="21:21" ht="13.15" customHeight="1" x14ac:dyDescent="0.2">
      <c r="U2473" s="78"/>
    </row>
    <row r="2474" spans="21:21" ht="13.15" customHeight="1" x14ac:dyDescent="0.2">
      <c r="U2474" s="78"/>
    </row>
    <row r="2475" spans="21:21" ht="13.15" customHeight="1" x14ac:dyDescent="0.2">
      <c r="U2475" s="78"/>
    </row>
    <row r="2476" spans="21:21" ht="13.15" customHeight="1" x14ac:dyDescent="0.2">
      <c r="U2476" s="78"/>
    </row>
    <row r="2477" spans="21:21" ht="13.15" customHeight="1" x14ac:dyDescent="0.2">
      <c r="U2477" s="78"/>
    </row>
    <row r="2478" spans="21:21" ht="13.15" customHeight="1" x14ac:dyDescent="0.2">
      <c r="U2478" s="78"/>
    </row>
    <row r="2479" spans="21:21" ht="13.15" customHeight="1" x14ac:dyDescent="0.2">
      <c r="U2479" s="78"/>
    </row>
    <row r="2480" spans="21:21" ht="13.15" customHeight="1" x14ac:dyDescent="0.2">
      <c r="U2480" s="78"/>
    </row>
    <row r="2481" spans="21:21" ht="13.15" customHeight="1" x14ac:dyDescent="0.2">
      <c r="U2481" s="78"/>
    </row>
    <row r="2482" spans="21:21" ht="13.15" customHeight="1" x14ac:dyDescent="0.2">
      <c r="U2482" s="78"/>
    </row>
    <row r="2483" spans="21:21" ht="13.15" customHeight="1" x14ac:dyDescent="0.2">
      <c r="U2483" s="78"/>
    </row>
    <row r="2484" spans="21:21" ht="13.15" customHeight="1" x14ac:dyDescent="0.2">
      <c r="U2484" s="78"/>
    </row>
    <row r="2485" spans="21:21" ht="13.15" customHeight="1" x14ac:dyDescent="0.2">
      <c r="U2485" s="78"/>
    </row>
    <row r="2486" spans="21:21" ht="13.15" customHeight="1" x14ac:dyDescent="0.2">
      <c r="U2486" s="78"/>
    </row>
    <row r="2487" spans="21:21" ht="13.15" customHeight="1" x14ac:dyDescent="0.2">
      <c r="U2487" s="78"/>
    </row>
    <row r="2488" spans="21:21" ht="13.15" customHeight="1" x14ac:dyDescent="0.2">
      <c r="U2488" s="78"/>
    </row>
    <row r="2489" spans="21:21" ht="13.15" customHeight="1" x14ac:dyDescent="0.2">
      <c r="U2489" s="78"/>
    </row>
    <row r="2490" spans="21:21" ht="13.15" customHeight="1" x14ac:dyDescent="0.2">
      <c r="U2490" s="78"/>
    </row>
    <row r="2491" spans="21:21" ht="13.15" customHeight="1" x14ac:dyDescent="0.2">
      <c r="U2491" s="78"/>
    </row>
    <row r="2492" spans="21:21" ht="13.15" customHeight="1" x14ac:dyDescent="0.2">
      <c r="U2492" s="78"/>
    </row>
    <row r="2493" spans="21:21" ht="13.15" customHeight="1" x14ac:dyDescent="0.2">
      <c r="U2493" s="78"/>
    </row>
    <row r="2494" spans="21:21" ht="13.15" customHeight="1" x14ac:dyDescent="0.2">
      <c r="U2494" s="78"/>
    </row>
    <row r="2495" spans="21:21" ht="13.15" customHeight="1" x14ac:dyDescent="0.2">
      <c r="U2495" s="78"/>
    </row>
    <row r="2496" spans="21:21" ht="13.15" customHeight="1" x14ac:dyDescent="0.2">
      <c r="U2496" s="78"/>
    </row>
    <row r="2497" spans="21:21" ht="13.15" customHeight="1" x14ac:dyDescent="0.2">
      <c r="U2497" s="78"/>
    </row>
    <row r="2498" spans="21:21" ht="13.15" customHeight="1" x14ac:dyDescent="0.2">
      <c r="U2498" s="78"/>
    </row>
    <row r="2499" spans="21:21" ht="13.15" customHeight="1" x14ac:dyDescent="0.2">
      <c r="U2499" s="78"/>
    </row>
    <row r="2500" spans="21:21" ht="13.15" customHeight="1" x14ac:dyDescent="0.2">
      <c r="U2500" s="78"/>
    </row>
    <row r="2501" spans="21:21" ht="13.15" customHeight="1" x14ac:dyDescent="0.2">
      <c r="U2501" s="78"/>
    </row>
    <row r="2502" spans="21:21" ht="13.15" customHeight="1" x14ac:dyDescent="0.2">
      <c r="U2502" s="78"/>
    </row>
    <row r="2503" spans="21:21" ht="13.15" customHeight="1" x14ac:dyDescent="0.2">
      <c r="U2503" s="78"/>
    </row>
    <row r="2504" spans="21:21" ht="13.15" customHeight="1" x14ac:dyDescent="0.2">
      <c r="U2504" s="78"/>
    </row>
    <row r="2505" spans="21:21" ht="13.15" customHeight="1" x14ac:dyDescent="0.2">
      <c r="U2505" s="78"/>
    </row>
    <row r="2506" spans="21:21" ht="13.15" customHeight="1" x14ac:dyDescent="0.2">
      <c r="U2506" s="78"/>
    </row>
    <row r="2507" spans="21:21" ht="13.15" customHeight="1" x14ac:dyDescent="0.2">
      <c r="U2507" s="78"/>
    </row>
    <row r="2508" spans="21:21" ht="13.15" customHeight="1" x14ac:dyDescent="0.2">
      <c r="U2508" s="78"/>
    </row>
    <row r="2509" spans="21:21" ht="13.15" customHeight="1" x14ac:dyDescent="0.2">
      <c r="U2509" s="78"/>
    </row>
    <row r="2510" spans="21:21" ht="13.15" customHeight="1" x14ac:dyDescent="0.2">
      <c r="U2510" s="78"/>
    </row>
    <row r="2511" spans="21:21" ht="13.15" customHeight="1" x14ac:dyDescent="0.2">
      <c r="U2511" s="78"/>
    </row>
    <row r="2512" spans="21:21" ht="13.15" customHeight="1" x14ac:dyDescent="0.2">
      <c r="U2512" s="78"/>
    </row>
    <row r="2513" spans="21:21" ht="13.15" customHeight="1" x14ac:dyDescent="0.2">
      <c r="U2513" s="78"/>
    </row>
    <row r="2514" spans="21:21" ht="13.15" customHeight="1" x14ac:dyDescent="0.2">
      <c r="U2514" s="78"/>
    </row>
    <row r="2515" spans="21:21" ht="13.15" customHeight="1" x14ac:dyDescent="0.2">
      <c r="U2515" s="78"/>
    </row>
    <row r="2516" spans="21:21" ht="13.15" customHeight="1" x14ac:dyDescent="0.2">
      <c r="U2516" s="78"/>
    </row>
    <row r="2517" spans="21:21" ht="13.15" customHeight="1" x14ac:dyDescent="0.2">
      <c r="U2517" s="78"/>
    </row>
    <row r="2518" spans="21:21" ht="13.15" customHeight="1" x14ac:dyDescent="0.2">
      <c r="U2518" s="78"/>
    </row>
    <row r="2519" spans="21:21" ht="13.15" customHeight="1" x14ac:dyDescent="0.2">
      <c r="U2519" s="78"/>
    </row>
    <row r="2520" spans="21:21" ht="13.15" customHeight="1" x14ac:dyDescent="0.2">
      <c r="U2520" s="78"/>
    </row>
    <row r="2521" spans="21:21" ht="13.15" customHeight="1" x14ac:dyDescent="0.2">
      <c r="U2521" s="78"/>
    </row>
    <row r="2522" spans="21:21" ht="13.15" customHeight="1" x14ac:dyDescent="0.2">
      <c r="U2522" s="78"/>
    </row>
    <row r="2523" spans="21:21" ht="13.15" customHeight="1" x14ac:dyDescent="0.2">
      <c r="U2523" s="78"/>
    </row>
    <row r="2524" spans="21:21" ht="13.15" customHeight="1" x14ac:dyDescent="0.2">
      <c r="U2524" s="78"/>
    </row>
    <row r="2525" spans="21:21" ht="13.15" customHeight="1" x14ac:dyDescent="0.2">
      <c r="U2525" s="78"/>
    </row>
    <row r="2526" spans="21:21" ht="13.15" customHeight="1" x14ac:dyDescent="0.2">
      <c r="U2526" s="78"/>
    </row>
    <row r="2527" spans="21:21" ht="13.15" customHeight="1" x14ac:dyDescent="0.2">
      <c r="U2527" s="78"/>
    </row>
    <row r="2528" spans="21:21" ht="13.15" customHeight="1" x14ac:dyDescent="0.2">
      <c r="U2528" s="78"/>
    </row>
    <row r="2529" spans="21:21" ht="13.15" customHeight="1" x14ac:dyDescent="0.2">
      <c r="U2529" s="78"/>
    </row>
    <row r="2530" spans="21:21" ht="13.15" customHeight="1" x14ac:dyDescent="0.2">
      <c r="U2530" s="78"/>
    </row>
    <row r="2531" spans="21:21" ht="13.15" customHeight="1" x14ac:dyDescent="0.2">
      <c r="U2531" s="78"/>
    </row>
    <row r="2532" spans="21:21" ht="13.15" customHeight="1" x14ac:dyDescent="0.2">
      <c r="U2532" s="78"/>
    </row>
    <row r="2533" spans="21:21" ht="13.15" customHeight="1" x14ac:dyDescent="0.2">
      <c r="U2533" s="78"/>
    </row>
    <row r="2534" spans="21:21" ht="13.15" customHeight="1" x14ac:dyDescent="0.2">
      <c r="U2534" s="78"/>
    </row>
    <row r="2535" spans="21:21" ht="13.15" customHeight="1" x14ac:dyDescent="0.2">
      <c r="U2535" s="78"/>
    </row>
    <row r="2536" spans="21:21" ht="13.15" customHeight="1" x14ac:dyDescent="0.2">
      <c r="U2536" s="78"/>
    </row>
    <row r="2537" spans="21:21" ht="13.15" customHeight="1" x14ac:dyDescent="0.2">
      <c r="U2537" s="78"/>
    </row>
    <row r="2538" spans="21:21" ht="13.15" customHeight="1" x14ac:dyDescent="0.2">
      <c r="U2538" s="78"/>
    </row>
    <row r="2539" spans="21:21" ht="13.15" customHeight="1" x14ac:dyDescent="0.2">
      <c r="U2539" s="78"/>
    </row>
    <row r="2540" spans="21:21" ht="13.15" customHeight="1" x14ac:dyDescent="0.2">
      <c r="U2540" s="78"/>
    </row>
    <row r="2541" spans="21:21" ht="13.15" customHeight="1" x14ac:dyDescent="0.2">
      <c r="U2541" s="78"/>
    </row>
    <row r="2542" spans="21:21" ht="13.15" customHeight="1" x14ac:dyDescent="0.2">
      <c r="U2542" s="78"/>
    </row>
    <row r="2543" spans="21:21" ht="13.15" customHeight="1" x14ac:dyDescent="0.2">
      <c r="U2543" s="78"/>
    </row>
    <row r="2544" spans="21:21" ht="13.15" customHeight="1" x14ac:dyDescent="0.2">
      <c r="U2544" s="78"/>
    </row>
    <row r="2545" spans="21:21" ht="13.15" customHeight="1" x14ac:dyDescent="0.2">
      <c r="U2545" s="78"/>
    </row>
    <row r="2546" spans="21:21" ht="13.15" customHeight="1" x14ac:dyDescent="0.2">
      <c r="U2546" s="78"/>
    </row>
    <row r="2547" spans="21:21" ht="13.15" customHeight="1" x14ac:dyDescent="0.2">
      <c r="U2547" s="78"/>
    </row>
    <row r="2548" spans="21:21" ht="13.15" customHeight="1" x14ac:dyDescent="0.2">
      <c r="U2548" s="78"/>
    </row>
    <row r="2549" spans="21:21" ht="13.15" customHeight="1" x14ac:dyDescent="0.2">
      <c r="U2549" s="78"/>
    </row>
    <row r="2550" spans="21:21" ht="13.15" customHeight="1" x14ac:dyDescent="0.2">
      <c r="U2550" s="78"/>
    </row>
    <row r="2551" spans="21:21" ht="13.15" customHeight="1" x14ac:dyDescent="0.2">
      <c r="U2551" s="78"/>
    </row>
    <row r="2552" spans="21:21" ht="13.15" customHeight="1" x14ac:dyDescent="0.2">
      <c r="U2552" s="78"/>
    </row>
    <row r="2553" spans="21:21" ht="13.15" customHeight="1" x14ac:dyDescent="0.2">
      <c r="U2553" s="78"/>
    </row>
    <row r="2554" spans="21:21" ht="13.15" customHeight="1" x14ac:dyDescent="0.2">
      <c r="U2554" s="78"/>
    </row>
    <row r="2555" spans="21:21" ht="13.15" customHeight="1" x14ac:dyDescent="0.2">
      <c r="U2555" s="78"/>
    </row>
    <row r="2556" spans="21:21" ht="13.15" customHeight="1" x14ac:dyDescent="0.2">
      <c r="U2556" s="78"/>
    </row>
    <row r="2557" spans="21:21" ht="13.15" customHeight="1" x14ac:dyDescent="0.2">
      <c r="U2557" s="78"/>
    </row>
    <row r="2558" spans="21:21" ht="13.15" customHeight="1" x14ac:dyDescent="0.2">
      <c r="U2558" s="78"/>
    </row>
    <row r="2559" spans="21:21" ht="13.15" customHeight="1" x14ac:dyDescent="0.2">
      <c r="U2559" s="78"/>
    </row>
    <row r="2560" spans="21:21" ht="13.15" customHeight="1" x14ac:dyDescent="0.2">
      <c r="U2560" s="78"/>
    </row>
    <row r="2561" spans="21:21" ht="13.15" customHeight="1" x14ac:dyDescent="0.2">
      <c r="U2561" s="78"/>
    </row>
    <row r="2562" spans="21:21" ht="13.15" customHeight="1" x14ac:dyDescent="0.2">
      <c r="U2562" s="78"/>
    </row>
    <row r="2563" spans="21:21" ht="13.15" customHeight="1" x14ac:dyDescent="0.2">
      <c r="U2563" s="78"/>
    </row>
    <row r="2564" spans="21:21" ht="13.15" customHeight="1" x14ac:dyDescent="0.2">
      <c r="U2564" s="78"/>
    </row>
    <row r="2565" spans="21:21" ht="13.15" customHeight="1" x14ac:dyDescent="0.2">
      <c r="U2565" s="78"/>
    </row>
    <row r="2566" spans="21:21" ht="13.15" customHeight="1" x14ac:dyDescent="0.2">
      <c r="U2566" s="78"/>
    </row>
    <row r="2567" spans="21:21" ht="13.15" customHeight="1" x14ac:dyDescent="0.2">
      <c r="U2567" s="78"/>
    </row>
    <row r="2568" spans="21:21" ht="13.15" customHeight="1" x14ac:dyDescent="0.2">
      <c r="U2568" s="78"/>
    </row>
    <row r="2569" spans="21:21" ht="13.15" customHeight="1" x14ac:dyDescent="0.2">
      <c r="U2569" s="78"/>
    </row>
    <row r="2570" spans="21:21" ht="13.15" customHeight="1" x14ac:dyDescent="0.2">
      <c r="U2570" s="78"/>
    </row>
    <row r="2571" spans="21:21" ht="13.15" customHeight="1" x14ac:dyDescent="0.2">
      <c r="U2571" s="78"/>
    </row>
    <row r="2572" spans="21:21" ht="13.15" customHeight="1" x14ac:dyDescent="0.2">
      <c r="U2572" s="78"/>
    </row>
    <row r="2573" spans="21:21" ht="13.15" customHeight="1" x14ac:dyDescent="0.2">
      <c r="U2573" s="78"/>
    </row>
    <row r="2574" spans="21:21" ht="13.15" customHeight="1" x14ac:dyDescent="0.2">
      <c r="U2574" s="78"/>
    </row>
    <row r="2575" spans="21:21" ht="13.15" customHeight="1" x14ac:dyDescent="0.2">
      <c r="U2575" s="78"/>
    </row>
    <row r="2576" spans="21:21" ht="13.15" customHeight="1" x14ac:dyDescent="0.2">
      <c r="U2576" s="78"/>
    </row>
    <row r="2577" spans="21:21" ht="13.15" customHeight="1" x14ac:dyDescent="0.2">
      <c r="U2577" s="78"/>
    </row>
    <row r="2578" spans="21:21" ht="13.15" customHeight="1" x14ac:dyDescent="0.2">
      <c r="U2578" s="78"/>
    </row>
    <row r="2579" spans="21:21" ht="13.15" customHeight="1" x14ac:dyDescent="0.2">
      <c r="U2579" s="78"/>
    </row>
    <row r="2580" spans="21:21" ht="13.15" customHeight="1" x14ac:dyDescent="0.2">
      <c r="U2580" s="78"/>
    </row>
    <row r="2581" spans="21:21" ht="13.15" customHeight="1" x14ac:dyDescent="0.2">
      <c r="U2581" s="78"/>
    </row>
    <row r="2582" spans="21:21" ht="13.15" customHeight="1" x14ac:dyDescent="0.2">
      <c r="U2582" s="78"/>
    </row>
    <row r="2583" spans="21:21" ht="13.15" customHeight="1" x14ac:dyDescent="0.2">
      <c r="U2583" s="78"/>
    </row>
    <row r="2584" spans="21:21" ht="13.15" customHeight="1" x14ac:dyDescent="0.2">
      <c r="U2584" s="78"/>
    </row>
    <row r="2585" spans="21:21" ht="13.15" customHeight="1" x14ac:dyDescent="0.2">
      <c r="U2585" s="78"/>
    </row>
    <row r="2586" spans="21:21" ht="13.15" customHeight="1" x14ac:dyDescent="0.2">
      <c r="U2586" s="78"/>
    </row>
    <row r="2587" spans="21:21" ht="13.15" customHeight="1" x14ac:dyDescent="0.2">
      <c r="U2587" s="78"/>
    </row>
    <row r="2588" spans="21:21" ht="13.15" customHeight="1" x14ac:dyDescent="0.2">
      <c r="U2588" s="78"/>
    </row>
    <row r="2589" spans="21:21" ht="13.15" customHeight="1" x14ac:dyDescent="0.2">
      <c r="U2589" s="78"/>
    </row>
    <row r="2590" spans="21:21" ht="13.15" customHeight="1" x14ac:dyDescent="0.2">
      <c r="U2590" s="78"/>
    </row>
    <row r="2591" spans="21:21" ht="13.15" customHeight="1" x14ac:dyDescent="0.2">
      <c r="U2591" s="78"/>
    </row>
    <row r="2592" spans="21:21" ht="13.15" customHeight="1" x14ac:dyDescent="0.2">
      <c r="U2592" s="78"/>
    </row>
    <row r="2593" spans="21:21" ht="13.15" customHeight="1" x14ac:dyDescent="0.2">
      <c r="U2593" s="78"/>
    </row>
    <row r="2594" spans="21:21" ht="13.15" customHeight="1" x14ac:dyDescent="0.2">
      <c r="U2594" s="78"/>
    </row>
    <row r="2595" spans="21:21" ht="13.15" customHeight="1" x14ac:dyDescent="0.2">
      <c r="U2595" s="78"/>
    </row>
    <row r="2596" spans="21:21" ht="13.15" customHeight="1" x14ac:dyDescent="0.2">
      <c r="U2596" s="78"/>
    </row>
    <row r="2597" spans="21:21" ht="13.15" customHeight="1" x14ac:dyDescent="0.2">
      <c r="U2597" s="78"/>
    </row>
    <row r="2598" spans="21:21" ht="13.15" customHeight="1" x14ac:dyDescent="0.2">
      <c r="U2598" s="78"/>
    </row>
    <row r="2599" spans="21:21" ht="13.15" customHeight="1" x14ac:dyDescent="0.2">
      <c r="U2599" s="78"/>
    </row>
    <row r="2600" spans="21:21" ht="13.15" customHeight="1" x14ac:dyDescent="0.2">
      <c r="U2600" s="78"/>
    </row>
    <row r="2601" spans="21:21" ht="13.15" customHeight="1" x14ac:dyDescent="0.2">
      <c r="U2601" s="78"/>
    </row>
    <row r="2602" spans="21:21" ht="13.15" customHeight="1" x14ac:dyDescent="0.2">
      <c r="U2602" s="78"/>
    </row>
    <row r="2603" spans="21:21" ht="13.15" customHeight="1" x14ac:dyDescent="0.2">
      <c r="U2603" s="78"/>
    </row>
    <row r="2604" spans="21:21" ht="13.15" customHeight="1" x14ac:dyDescent="0.2">
      <c r="U2604" s="78"/>
    </row>
    <row r="2605" spans="21:21" ht="13.15" customHeight="1" x14ac:dyDescent="0.2">
      <c r="U2605" s="78"/>
    </row>
    <row r="2606" spans="21:21" ht="13.15" customHeight="1" x14ac:dyDescent="0.2">
      <c r="U2606" s="78"/>
    </row>
    <row r="2607" spans="21:21" ht="13.15" customHeight="1" x14ac:dyDescent="0.2">
      <c r="U2607" s="78"/>
    </row>
    <row r="2608" spans="21:21" ht="13.15" customHeight="1" x14ac:dyDescent="0.2">
      <c r="U2608" s="78"/>
    </row>
    <row r="2609" spans="21:21" ht="13.15" customHeight="1" x14ac:dyDescent="0.2">
      <c r="U2609" s="78"/>
    </row>
    <row r="2610" spans="21:21" ht="13.15" customHeight="1" x14ac:dyDescent="0.2">
      <c r="U2610" s="78"/>
    </row>
    <row r="2611" spans="21:21" ht="13.15" customHeight="1" x14ac:dyDescent="0.2">
      <c r="U2611" s="78"/>
    </row>
    <row r="2612" spans="21:21" ht="13.15" customHeight="1" x14ac:dyDescent="0.2">
      <c r="U2612" s="78"/>
    </row>
    <row r="2613" spans="21:21" ht="13.15" customHeight="1" x14ac:dyDescent="0.2">
      <c r="U2613" s="78"/>
    </row>
    <row r="2614" spans="21:21" ht="13.15" customHeight="1" x14ac:dyDescent="0.2">
      <c r="U2614" s="78"/>
    </row>
    <row r="2615" spans="21:21" ht="13.15" customHeight="1" x14ac:dyDescent="0.2">
      <c r="U2615" s="78"/>
    </row>
    <row r="2616" spans="21:21" ht="13.15" customHeight="1" x14ac:dyDescent="0.2">
      <c r="U2616" s="78"/>
    </row>
    <row r="2617" spans="21:21" ht="13.15" customHeight="1" x14ac:dyDescent="0.2">
      <c r="U2617" s="78"/>
    </row>
    <row r="2618" spans="21:21" ht="13.15" customHeight="1" x14ac:dyDescent="0.2">
      <c r="U2618" s="78"/>
    </row>
    <row r="2619" spans="21:21" ht="13.15" customHeight="1" x14ac:dyDescent="0.2">
      <c r="U2619" s="78"/>
    </row>
    <row r="2620" spans="21:21" ht="13.15" customHeight="1" x14ac:dyDescent="0.2">
      <c r="U2620" s="78"/>
    </row>
    <row r="2621" spans="21:21" ht="13.15" customHeight="1" x14ac:dyDescent="0.2">
      <c r="U2621" s="78"/>
    </row>
    <row r="2622" spans="21:21" ht="13.15" customHeight="1" x14ac:dyDescent="0.2">
      <c r="U2622" s="78"/>
    </row>
    <row r="2623" spans="21:21" ht="13.15" customHeight="1" x14ac:dyDescent="0.2">
      <c r="U2623" s="78"/>
    </row>
    <row r="2624" spans="21:21" ht="13.15" customHeight="1" x14ac:dyDescent="0.2">
      <c r="U2624" s="78"/>
    </row>
    <row r="2625" spans="21:21" ht="13.15" customHeight="1" x14ac:dyDescent="0.2">
      <c r="U2625" s="78"/>
    </row>
    <row r="2626" spans="21:21" ht="13.15" customHeight="1" x14ac:dyDescent="0.2">
      <c r="U2626" s="78"/>
    </row>
    <row r="2627" spans="21:21" ht="13.15" customHeight="1" x14ac:dyDescent="0.2">
      <c r="U2627" s="78"/>
    </row>
    <row r="2628" spans="21:21" ht="13.15" customHeight="1" x14ac:dyDescent="0.2">
      <c r="U2628" s="78"/>
    </row>
    <row r="2629" spans="21:21" ht="13.15" customHeight="1" x14ac:dyDescent="0.2">
      <c r="U2629" s="78"/>
    </row>
    <row r="2630" spans="21:21" ht="13.15" customHeight="1" x14ac:dyDescent="0.2">
      <c r="U2630" s="78"/>
    </row>
    <row r="2631" spans="21:21" ht="13.15" customHeight="1" x14ac:dyDescent="0.2">
      <c r="U2631" s="78"/>
    </row>
    <row r="2632" spans="21:21" ht="13.15" customHeight="1" x14ac:dyDescent="0.2">
      <c r="U2632" s="78"/>
    </row>
    <row r="2633" spans="21:21" ht="13.15" customHeight="1" x14ac:dyDescent="0.2">
      <c r="U2633" s="78"/>
    </row>
    <row r="2634" spans="21:21" ht="13.15" customHeight="1" x14ac:dyDescent="0.2">
      <c r="U2634" s="78"/>
    </row>
    <row r="2635" spans="21:21" ht="13.15" customHeight="1" x14ac:dyDescent="0.2">
      <c r="U2635" s="78"/>
    </row>
    <row r="2636" spans="21:21" ht="13.15" customHeight="1" x14ac:dyDescent="0.2">
      <c r="U2636" s="78"/>
    </row>
    <row r="2637" spans="21:21" ht="13.15" customHeight="1" x14ac:dyDescent="0.2">
      <c r="U2637" s="78"/>
    </row>
    <row r="2638" spans="21:21" ht="13.15" customHeight="1" x14ac:dyDescent="0.2">
      <c r="U2638" s="78"/>
    </row>
    <row r="2639" spans="21:21" ht="13.15" customHeight="1" x14ac:dyDescent="0.2">
      <c r="U2639" s="78"/>
    </row>
    <row r="2640" spans="21:21" ht="13.15" customHeight="1" x14ac:dyDescent="0.2">
      <c r="U2640" s="78"/>
    </row>
    <row r="2641" spans="21:21" ht="13.15" customHeight="1" x14ac:dyDescent="0.2">
      <c r="U2641" s="78"/>
    </row>
    <row r="2642" spans="21:21" ht="13.15" customHeight="1" x14ac:dyDescent="0.2">
      <c r="U2642" s="78"/>
    </row>
    <row r="2643" spans="21:21" ht="13.15" customHeight="1" x14ac:dyDescent="0.2">
      <c r="U2643" s="78"/>
    </row>
    <row r="2644" spans="21:21" ht="13.15" customHeight="1" x14ac:dyDescent="0.2">
      <c r="U2644" s="78"/>
    </row>
    <row r="2645" spans="21:21" ht="13.15" customHeight="1" x14ac:dyDescent="0.2">
      <c r="U2645" s="78"/>
    </row>
    <row r="2646" spans="21:21" ht="13.15" customHeight="1" x14ac:dyDescent="0.2">
      <c r="U2646" s="78"/>
    </row>
    <row r="2647" spans="21:21" ht="13.15" customHeight="1" x14ac:dyDescent="0.2">
      <c r="U2647" s="78"/>
    </row>
    <row r="2648" spans="21:21" ht="13.15" customHeight="1" x14ac:dyDescent="0.2">
      <c r="U2648" s="78"/>
    </row>
    <row r="2649" spans="21:21" ht="13.15" customHeight="1" x14ac:dyDescent="0.2">
      <c r="U2649" s="78"/>
    </row>
    <row r="2650" spans="21:21" ht="13.15" customHeight="1" x14ac:dyDescent="0.2">
      <c r="U2650" s="78"/>
    </row>
    <row r="2651" spans="21:21" ht="13.15" customHeight="1" x14ac:dyDescent="0.2">
      <c r="U2651" s="78"/>
    </row>
    <row r="2652" spans="21:21" ht="13.15" customHeight="1" x14ac:dyDescent="0.2">
      <c r="U2652" s="78"/>
    </row>
    <row r="2653" spans="21:21" ht="13.15" customHeight="1" x14ac:dyDescent="0.2">
      <c r="U2653" s="78"/>
    </row>
    <row r="2654" spans="21:21" ht="13.15" customHeight="1" x14ac:dyDescent="0.2">
      <c r="U2654" s="78"/>
    </row>
    <row r="2655" spans="21:21" ht="13.15" customHeight="1" x14ac:dyDescent="0.2">
      <c r="U2655" s="78"/>
    </row>
    <row r="2656" spans="21:21" ht="13.15" customHeight="1" x14ac:dyDescent="0.2">
      <c r="U2656" s="78"/>
    </row>
    <row r="2657" spans="21:21" ht="13.15" customHeight="1" x14ac:dyDescent="0.2">
      <c r="U2657" s="78"/>
    </row>
    <row r="2658" spans="21:21" ht="13.15" customHeight="1" x14ac:dyDescent="0.2">
      <c r="U2658" s="78"/>
    </row>
    <row r="2659" spans="21:21" ht="13.15" customHeight="1" x14ac:dyDescent="0.2">
      <c r="U2659" s="78"/>
    </row>
    <row r="2660" spans="21:21" ht="13.15" customHeight="1" x14ac:dyDescent="0.2">
      <c r="U2660" s="78"/>
    </row>
    <row r="2661" spans="21:21" ht="13.15" customHeight="1" x14ac:dyDescent="0.2">
      <c r="U2661" s="78"/>
    </row>
    <row r="2662" spans="21:21" ht="13.15" customHeight="1" x14ac:dyDescent="0.2">
      <c r="U2662" s="78"/>
    </row>
    <row r="2663" spans="21:21" ht="13.15" customHeight="1" x14ac:dyDescent="0.2">
      <c r="U2663" s="78"/>
    </row>
    <row r="2664" spans="21:21" ht="13.15" customHeight="1" x14ac:dyDescent="0.2">
      <c r="U2664" s="78"/>
    </row>
    <row r="2665" spans="21:21" ht="13.15" customHeight="1" x14ac:dyDescent="0.2">
      <c r="U2665" s="78"/>
    </row>
    <row r="2666" spans="21:21" ht="13.15" customHeight="1" x14ac:dyDescent="0.2">
      <c r="U2666" s="78"/>
    </row>
    <row r="2667" spans="21:21" ht="13.15" customHeight="1" x14ac:dyDescent="0.2">
      <c r="U2667" s="78"/>
    </row>
    <row r="2668" spans="21:21" ht="13.15" customHeight="1" x14ac:dyDescent="0.2">
      <c r="U2668" s="78"/>
    </row>
    <row r="2669" spans="21:21" ht="13.15" customHeight="1" x14ac:dyDescent="0.2">
      <c r="U2669" s="78"/>
    </row>
    <row r="2670" spans="21:21" ht="13.15" customHeight="1" x14ac:dyDescent="0.2">
      <c r="U2670" s="78"/>
    </row>
    <row r="2671" spans="21:21" ht="13.15" customHeight="1" x14ac:dyDescent="0.2">
      <c r="U2671" s="78"/>
    </row>
    <row r="2672" spans="21:21" ht="13.15" customHeight="1" x14ac:dyDescent="0.2">
      <c r="U2672" s="78"/>
    </row>
    <row r="2673" spans="21:21" ht="13.15" customHeight="1" x14ac:dyDescent="0.2">
      <c r="U2673" s="78"/>
    </row>
    <row r="2674" spans="21:21" ht="13.15" customHeight="1" x14ac:dyDescent="0.2">
      <c r="U2674" s="78"/>
    </row>
    <row r="2675" spans="21:21" ht="13.15" customHeight="1" x14ac:dyDescent="0.2">
      <c r="U2675" s="78"/>
    </row>
    <row r="2676" spans="21:21" ht="13.15" customHeight="1" x14ac:dyDescent="0.2">
      <c r="U2676" s="78"/>
    </row>
    <row r="2677" spans="21:21" ht="13.15" customHeight="1" x14ac:dyDescent="0.2">
      <c r="U2677" s="78"/>
    </row>
    <row r="2678" spans="21:21" ht="13.15" customHeight="1" x14ac:dyDescent="0.2">
      <c r="U2678" s="78"/>
    </row>
    <row r="2679" spans="21:21" ht="13.15" customHeight="1" x14ac:dyDescent="0.2">
      <c r="U2679" s="78"/>
    </row>
    <row r="2680" spans="21:21" ht="13.15" customHeight="1" x14ac:dyDescent="0.2">
      <c r="U2680" s="78"/>
    </row>
    <row r="2681" spans="21:21" ht="13.15" customHeight="1" x14ac:dyDescent="0.2">
      <c r="U2681" s="78"/>
    </row>
    <row r="2682" spans="21:21" ht="13.15" customHeight="1" x14ac:dyDescent="0.2">
      <c r="U2682" s="78"/>
    </row>
    <row r="2683" spans="21:21" ht="13.15" customHeight="1" x14ac:dyDescent="0.2">
      <c r="U2683" s="78"/>
    </row>
    <row r="2684" spans="21:21" ht="13.15" customHeight="1" x14ac:dyDescent="0.2">
      <c r="U2684" s="78"/>
    </row>
    <row r="2685" spans="21:21" ht="13.15" customHeight="1" x14ac:dyDescent="0.2">
      <c r="U2685" s="78"/>
    </row>
    <row r="2686" spans="21:21" ht="13.15" customHeight="1" x14ac:dyDescent="0.2">
      <c r="U2686" s="78"/>
    </row>
    <row r="2687" spans="21:21" ht="13.15" customHeight="1" x14ac:dyDescent="0.2">
      <c r="U2687" s="78"/>
    </row>
    <row r="2688" spans="21:21" ht="13.15" customHeight="1" x14ac:dyDescent="0.2">
      <c r="U2688" s="78"/>
    </row>
    <row r="2689" spans="21:21" ht="13.15" customHeight="1" x14ac:dyDescent="0.2">
      <c r="U2689" s="78"/>
    </row>
    <row r="2690" spans="21:21" ht="13.15" customHeight="1" x14ac:dyDescent="0.2">
      <c r="U2690" s="78"/>
    </row>
    <row r="2691" spans="21:21" ht="13.15" customHeight="1" x14ac:dyDescent="0.2">
      <c r="U2691" s="78"/>
    </row>
    <row r="2692" spans="21:21" ht="13.15" customHeight="1" x14ac:dyDescent="0.2">
      <c r="U2692" s="78"/>
    </row>
    <row r="2693" spans="21:21" ht="13.15" customHeight="1" x14ac:dyDescent="0.2">
      <c r="U2693" s="78"/>
    </row>
    <row r="2694" spans="21:21" ht="13.15" customHeight="1" x14ac:dyDescent="0.2">
      <c r="U2694" s="78"/>
    </row>
    <row r="2695" spans="21:21" ht="13.15" customHeight="1" x14ac:dyDescent="0.2">
      <c r="U2695" s="78"/>
    </row>
    <row r="2696" spans="21:21" ht="13.15" customHeight="1" x14ac:dyDescent="0.2">
      <c r="U2696" s="78"/>
    </row>
    <row r="2697" spans="21:21" ht="13.15" customHeight="1" x14ac:dyDescent="0.2">
      <c r="U2697" s="78"/>
    </row>
    <row r="2698" spans="21:21" ht="13.15" customHeight="1" x14ac:dyDescent="0.2">
      <c r="U2698" s="78"/>
    </row>
    <row r="2699" spans="21:21" ht="13.15" customHeight="1" x14ac:dyDescent="0.2">
      <c r="U2699" s="78"/>
    </row>
    <row r="2700" spans="21:21" ht="13.15" customHeight="1" x14ac:dyDescent="0.2">
      <c r="U2700" s="78"/>
    </row>
    <row r="2701" spans="21:21" ht="13.15" customHeight="1" x14ac:dyDescent="0.2">
      <c r="U2701" s="78"/>
    </row>
    <row r="2702" spans="21:21" ht="13.15" customHeight="1" x14ac:dyDescent="0.2">
      <c r="U2702" s="78"/>
    </row>
    <row r="2703" spans="21:21" ht="13.15" customHeight="1" x14ac:dyDescent="0.2">
      <c r="U2703" s="78"/>
    </row>
    <row r="2704" spans="21:21" ht="13.15" customHeight="1" x14ac:dyDescent="0.2">
      <c r="U2704" s="78"/>
    </row>
    <row r="2705" spans="21:21" ht="13.15" customHeight="1" x14ac:dyDescent="0.2">
      <c r="U2705" s="78"/>
    </row>
    <row r="2706" spans="21:21" ht="13.15" customHeight="1" x14ac:dyDescent="0.2">
      <c r="U2706" s="78"/>
    </row>
    <row r="2707" spans="21:21" ht="13.15" customHeight="1" x14ac:dyDescent="0.2">
      <c r="U2707" s="78"/>
    </row>
    <row r="2708" spans="21:21" ht="13.15" customHeight="1" x14ac:dyDescent="0.2">
      <c r="U2708" s="78"/>
    </row>
    <row r="2709" spans="21:21" ht="13.15" customHeight="1" x14ac:dyDescent="0.2">
      <c r="U2709" s="78"/>
    </row>
    <row r="2710" spans="21:21" ht="13.15" customHeight="1" x14ac:dyDescent="0.2">
      <c r="U2710" s="78"/>
    </row>
    <row r="2711" spans="21:21" ht="13.15" customHeight="1" x14ac:dyDescent="0.2">
      <c r="U2711" s="78"/>
    </row>
    <row r="2712" spans="21:21" ht="13.15" customHeight="1" x14ac:dyDescent="0.2">
      <c r="U2712" s="78"/>
    </row>
    <row r="2713" spans="21:21" ht="13.15" customHeight="1" x14ac:dyDescent="0.2">
      <c r="U2713" s="78"/>
    </row>
    <row r="2714" spans="21:21" ht="13.15" customHeight="1" x14ac:dyDescent="0.2">
      <c r="U2714" s="78"/>
    </row>
    <row r="2715" spans="21:21" ht="13.15" customHeight="1" x14ac:dyDescent="0.2">
      <c r="U2715" s="78"/>
    </row>
    <row r="2716" spans="21:21" ht="13.15" customHeight="1" x14ac:dyDescent="0.2">
      <c r="U2716" s="78"/>
    </row>
    <row r="2717" spans="21:21" ht="13.15" customHeight="1" x14ac:dyDescent="0.2">
      <c r="U2717" s="78"/>
    </row>
    <row r="2718" spans="21:21" ht="13.15" customHeight="1" x14ac:dyDescent="0.2">
      <c r="U2718" s="78"/>
    </row>
    <row r="2719" spans="21:21" ht="13.15" customHeight="1" x14ac:dyDescent="0.2">
      <c r="U2719" s="78"/>
    </row>
    <row r="2720" spans="21:21" ht="13.15" customHeight="1" x14ac:dyDescent="0.2">
      <c r="U2720" s="78"/>
    </row>
    <row r="2721" spans="21:21" ht="13.15" customHeight="1" x14ac:dyDescent="0.2">
      <c r="U2721" s="78"/>
    </row>
    <row r="2722" spans="21:21" ht="13.15" customHeight="1" x14ac:dyDescent="0.2">
      <c r="U2722" s="78"/>
    </row>
    <row r="2723" spans="21:21" ht="13.15" customHeight="1" x14ac:dyDescent="0.2">
      <c r="U2723" s="78"/>
    </row>
    <row r="2724" spans="21:21" ht="13.15" customHeight="1" x14ac:dyDescent="0.2">
      <c r="U2724" s="78"/>
    </row>
    <row r="2725" spans="21:21" ht="13.15" customHeight="1" x14ac:dyDescent="0.2">
      <c r="U2725" s="78"/>
    </row>
    <row r="2726" spans="21:21" ht="13.15" customHeight="1" x14ac:dyDescent="0.2">
      <c r="U2726" s="78"/>
    </row>
    <row r="2727" spans="21:21" ht="13.15" customHeight="1" x14ac:dyDescent="0.2">
      <c r="U2727" s="78"/>
    </row>
    <row r="2728" spans="21:21" ht="13.15" customHeight="1" x14ac:dyDescent="0.2">
      <c r="U2728" s="78"/>
    </row>
    <row r="2729" spans="21:21" ht="13.15" customHeight="1" x14ac:dyDescent="0.2">
      <c r="U2729" s="78"/>
    </row>
    <row r="2730" spans="21:21" ht="13.15" customHeight="1" x14ac:dyDescent="0.2">
      <c r="U2730" s="78"/>
    </row>
    <row r="2731" spans="21:21" ht="13.15" customHeight="1" x14ac:dyDescent="0.2">
      <c r="U2731" s="78"/>
    </row>
    <row r="2732" spans="21:21" ht="13.15" customHeight="1" x14ac:dyDescent="0.2">
      <c r="U2732" s="78"/>
    </row>
    <row r="2733" spans="21:21" ht="13.15" customHeight="1" x14ac:dyDescent="0.2">
      <c r="U2733" s="78"/>
    </row>
    <row r="2734" spans="21:21" ht="13.15" customHeight="1" x14ac:dyDescent="0.2">
      <c r="U2734" s="78"/>
    </row>
    <row r="2735" spans="21:21" ht="13.15" customHeight="1" x14ac:dyDescent="0.2">
      <c r="U2735" s="78"/>
    </row>
    <row r="2736" spans="21:21" ht="13.15" customHeight="1" x14ac:dyDescent="0.2">
      <c r="U2736" s="78"/>
    </row>
    <row r="2737" spans="21:21" ht="13.15" customHeight="1" x14ac:dyDescent="0.2">
      <c r="U2737" s="78"/>
    </row>
    <row r="2738" spans="21:21" ht="13.15" customHeight="1" x14ac:dyDescent="0.2">
      <c r="U2738" s="78"/>
    </row>
    <row r="2739" spans="21:21" ht="13.15" customHeight="1" x14ac:dyDescent="0.2">
      <c r="U2739" s="78"/>
    </row>
    <row r="2740" spans="21:21" ht="13.15" customHeight="1" x14ac:dyDescent="0.2">
      <c r="U2740" s="78"/>
    </row>
    <row r="2741" spans="21:21" ht="13.15" customHeight="1" x14ac:dyDescent="0.2">
      <c r="U2741" s="78"/>
    </row>
    <row r="2742" spans="21:21" ht="13.15" customHeight="1" x14ac:dyDescent="0.2">
      <c r="U2742" s="78"/>
    </row>
    <row r="2743" spans="21:21" ht="13.15" customHeight="1" x14ac:dyDescent="0.2">
      <c r="U2743" s="78"/>
    </row>
    <row r="2744" spans="21:21" ht="13.15" customHeight="1" x14ac:dyDescent="0.2">
      <c r="U2744" s="78"/>
    </row>
    <row r="2745" spans="21:21" ht="13.15" customHeight="1" x14ac:dyDescent="0.2">
      <c r="U2745" s="78"/>
    </row>
    <row r="2746" spans="21:21" ht="13.15" customHeight="1" x14ac:dyDescent="0.2">
      <c r="U2746" s="78"/>
    </row>
    <row r="2747" spans="21:21" ht="13.15" customHeight="1" x14ac:dyDescent="0.2">
      <c r="U2747" s="78"/>
    </row>
    <row r="2748" spans="21:21" ht="13.15" customHeight="1" x14ac:dyDescent="0.2">
      <c r="U2748" s="78"/>
    </row>
    <row r="2749" spans="21:21" ht="13.15" customHeight="1" x14ac:dyDescent="0.2">
      <c r="U2749" s="78"/>
    </row>
    <row r="2750" spans="21:21" ht="13.15" customHeight="1" x14ac:dyDescent="0.2">
      <c r="U2750" s="78"/>
    </row>
    <row r="2751" spans="21:21" ht="13.15" customHeight="1" x14ac:dyDescent="0.2">
      <c r="U2751" s="78"/>
    </row>
    <row r="2752" spans="21:21" ht="13.15" customHeight="1" x14ac:dyDescent="0.2">
      <c r="U2752" s="78"/>
    </row>
    <row r="2753" spans="21:21" ht="13.15" customHeight="1" x14ac:dyDescent="0.2">
      <c r="U2753" s="78"/>
    </row>
    <row r="2754" spans="21:21" ht="13.15" customHeight="1" x14ac:dyDescent="0.2">
      <c r="U2754" s="78"/>
    </row>
    <row r="2755" spans="21:21" ht="13.15" customHeight="1" x14ac:dyDescent="0.2">
      <c r="U2755" s="78"/>
    </row>
    <row r="2756" spans="21:21" ht="13.15" customHeight="1" x14ac:dyDescent="0.2">
      <c r="U2756" s="78"/>
    </row>
    <row r="2757" spans="21:21" ht="13.15" customHeight="1" x14ac:dyDescent="0.2">
      <c r="U2757" s="78"/>
    </row>
    <row r="2758" spans="21:21" ht="13.15" customHeight="1" x14ac:dyDescent="0.2">
      <c r="U2758" s="78"/>
    </row>
    <row r="2759" spans="21:21" ht="13.15" customHeight="1" x14ac:dyDescent="0.2">
      <c r="U2759" s="78"/>
    </row>
    <row r="2760" spans="21:21" ht="13.15" customHeight="1" x14ac:dyDescent="0.2">
      <c r="U2760" s="78"/>
    </row>
    <row r="2761" spans="21:21" ht="13.15" customHeight="1" x14ac:dyDescent="0.2">
      <c r="U2761" s="78"/>
    </row>
    <row r="2762" spans="21:21" ht="13.15" customHeight="1" x14ac:dyDescent="0.2">
      <c r="U2762" s="78"/>
    </row>
    <row r="2763" spans="21:21" ht="13.15" customHeight="1" x14ac:dyDescent="0.2">
      <c r="U2763" s="78"/>
    </row>
    <row r="2764" spans="21:21" ht="13.15" customHeight="1" x14ac:dyDescent="0.2">
      <c r="U2764" s="78"/>
    </row>
    <row r="2765" spans="21:21" ht="13.15" customHeight="1" x14ac:dyDescent="0.2">
      <c r="U2765" s="78"/>
    </row>
    <row r="2766" spans="21:21" ht="13.15" customHeight="1" x14ac:dyDescent="0.2">
      <c r="U2766" s="78"/>
    </row>
    <row r="2767" spans="21:21" ht="13.15" customHeight="1" x14ac:dyDescent="0.2">
      <c r="U2767" s="78"/>
    </row>
    <row r="2768" spans="21:21" ht="13.15" customHeight="1" x14ac:dyDescent="0.2">
      <c r="U2768" s="78"/>
    </row>
    <row r="2769" spans="21:21" ht="13.15" customHeight="1" x14ac:dyDescent="0.2">
      <c r="U2769" s="78"/>
    </row>
    <row r="2770" spans="21:21" ht="13.15" customHeight="1" x14ac:dyDescent="0.2">
      <c r="U2770" s="78"/>
    </row>
    <row r="2771" spans="21:21" ht="13.15" customHeight="1" x14ac:dyDescent="0.2">
      <c r="U2771" s="78"/>
    </row>
    <row r="2772" spans="21:21" ht="13.15" customHeight="1" x14ac:dyDescent="0.2">
      <c r="U2772" s="78"/>
    </row>
    <row r="2773" spans="21:21" ht="13.15" customHeight="1" x14ac:dyDescent="0.2">
      <c r="U2773" s="78"/>
    </row>
    <row r="2774" spans="21:21" ht="13.15" customHeight="1" x14ac:dyDescent="0.2">
      <c r="U2774" s="78"/>
    </row>
    <row r="2775" spans="21:21" ht="13.15" customHeight="1" x14ac:dyDescent="0.2">
      <c r="U2775" s="78"/>
    </row>
    <row r="2776" spans="21:21" ht="13.15" customHeight="1" x14ac:dyDescent="0.2">
      <c r="U2776" s="78"/>
    </row>
    <row r="2777" spans="21:21" ht="13.15" customHeight="1" x14ac:dyDescent="0.2">
      <c r="U2777" s="78"/>
    </row>
    <row r="2778" spans="21:21" ht="13.15" customHeight="1" x14ac:dyDescent="0.2">
      <c r="U2778" s="78"/>
    </row>
    <row r="2779" spans="21:21" ht="13.15" customHeight="1" x14ac:dyDescent="0.2">
      <c r="U2779" s="78"/>
    </row>
    <row r="2780" spans="21:21" ht="13.15" customHeight="1" x14ac:dyDescent="0.2">
      <c r="U2780" s="78"/>
    </row>
    <row r="2781" spans="21:21" ht="13.15" customHeight="1" x14ac:dyDescent="0.2">
      <c r="U2781" s="78"/>
    </row>
    <row r="2782" spans="21:21" ht="13.15" customHeight="1" x14ac:dyDescent="0.2">
      <c r="U2782" s="78"/>
    </row>
    <row r="2783" spans="21:21" ht="13.15" customHeight="1" x14ac:dyDescent="0.2">
      <c r="U2783" s="78"/>
    </row>
    <row r="2784" spans="21:21" ht="13.15" customHeight="1" x14ac:dyDescent="0.2">
      <c r="U2784" s="78"/>
    </row>
    <row r="2785" spans="21:21" ht="13.15" customHeight="1" x14ac:dyDescent="0.2">
      <c r="U2785" s="78"/>
    </row>
    <row r="2786" spans="21:21" ht="13.15" customHeight="1" x14ac:dyDescent="0.2">
      <c r="U2786" s="78"/>
    </row>
    <row r="2787" spans="21:21" ht="13.15" customHeight="1" x14ac:dyDescent="0.2">
      <c r="U2787" s="78"/>
    </row>
    <row r="2788" spans="21:21" ht="13.15" customHeight="1" x14ac:dyDescent="0.2">
      <c r="U2788" s="78"/>
    </row>
    <row r="2789" spans="21:21" ht="13.15" customHeight="1" x14ac:dyDescent="0.2">
      <c r="U2789" s="78"/>
    </row>
    <row r="2790" spans="21:21" ht="13.15" customHeight="1" x14ac:dyDescent="0.2">
      <c r="U2790" s="78"/>
    </row>
    <row r="2791" spans="21:21" ht="13.15" customHeight="1" x14ac:dyDescent="0.2">
      <c r="U2791" s="78"/>
    </row>
    <row r="2792" spans="21:21" ht="13.15" customHeight="1" x14ac:dyDescent="0.2">
      <c r="U2792" s="78"/>
    </row>
    <row r="2793" spans="21:21" ht="13.15" customHeight="1" x14ac:dyDescent="0.2">
      <c r="U2793" s="78"/>
    </row>
    <row r="2794" spans="21:21" ht="13.15" customHeight="1" x14ac:dyDescent="0.2">
      <c r="U2794" s="78"/>
    </row>
    <row r="2795" spans="21:21" ht="13.15" customHeight="1" x14ac:dyDescent="0.2">
      <c r="U2795" s="78"/>
    </row>
    <row r="2796" spans="21:21" ht="13.15" customHeight="1" x14ac:dyDescent="0.2">
      <c r="U2796" s="78"/>
    </row>
    <row r="2797" spans="21:21" ht="13.15" customHeight="1" x14ac:dyDescent="0.2">
      <c r="U2797" s="78"/>
    </row>
    <row r="2798" spans="21:21" ht="13.15" customHeight="1" x14ac:dyDescent="0.2">
      <c r="U2798" s="78"/>
    </row>
    <row r="2799" spans="21:21" ht="13.15" customHeight="1" x14ac:dyDescent="0.2">
      <c r="U2799" s="78"/>
    </row>
    <row r="2800" spans="21:21" ht="13.15" customHeight="1" x14ac:dyDescent="0.2">
      <c r="U2800" s="78"/>
    </row>
    <row r="2801" spans="21:21" ht="13.15" customHeight="1" x14ac:dyDescent="0.2">
      <c r="U2801" s="78"/>
    </row>
    <row r="2802" spans="21:21" ht="13.15" customHeight="1" x14ac:dyDescent="0.2">
      <c r="U2802" s="78"/>
    </row>
    <row r="2803" spans="21:21" ht="13.15" customHeight="1" x14ac:dyDescent="0.2">
      <c r="U2803" s="78"/>
    </row>
    <row r="2804" spans="21:21" ht="13.15" customHeight="1" x14ac:dyDescent="0.2">
      <c r="U2804" s="78"/>
    </row>
    <row r="2805" spans="21:21" ht="13.15" customHeight="1" x14ac:dyDescent="0.2">
      <c r="U2805" s="78"/>
    </row>
    <row r="2806" spans="21:21" ht="13.15" customHeight="1" x14ac:dyDescent="0.2">
      <c r="U2806" s="78"/>
    </row>
    <row r="2807" spans="21:21" ht="13.15" customHeight="1" x14ac:dyDescent="0.2">
      <c r="U2807" s="78"/>
    </row>
    <row r="2808" spans="21:21" ht="13.15" customHeight="1" x14ac:dyDescent="0.2">
      <c r="U2808" s="78"/>
    </row>
    <row r="2809" spans="21:21" ht="13.15" customHeight="1" x14ac:dyDescent="0.2">
      <c r="U2809" s="78"/>
    </row>
    <row r="2810" spans="21:21" ht="13.15" customHeight="1" x14ac:dyDescent="0.2">
      <c r="U2810" s="78"/>
    </row>
    <row r="2811" spans="21:21" ht="13.15" customHeight="1" x14ac:dyDescent="0.2">
      <c r="U2811" s="78"/>
    </row>
    <row r="2812" spans="21:21" ht="13.15" customHeight="1" x14ac:dyDescent="0.2">
      <c r="U2812" s="78"/>
    </row>
    <row r="2813" spans="21:21" ht="13.15" customHeight="1" x14ac:dyDescent="0.2">
      <c r="U2813" s="78"/>
    </row>
    <row r="2814" spans="21:21" ht="13.15" customHeight="1" x14ac:dyDescent="0.2">
      <c r="U2814" s="78"/>
    </row>
    <row r="2815" spans="21:21" ht="13.15" customHeight="1" x14ac:dyDescent="0.2">
      <c r="U2815" s="78"/>
    </row>
    <row r="2816" spans="21:21" ht="13.15" customHeight="1" x14ac:dyDescent="0.2">
      <c r="U2816" s="78"/>
    </row>
    <row r="2817" spans="21:21" ht="13.15" customHeight="1" x14ac:dyDescent="0.2">
      <c r="U2817" s="78"/>
    </row>
    <row r="2818" spans="21:21" ht="13.15" customHeight="1" x14ac:dyDescent="0.2">
      <c r="U2818" s="78"/>
    </row>
    <row r="2819" spans="21:21" ht="13.15" customHeight="1" x14ac:dyDescent="0.2">
      <c r="U2819" s="78"/>
    </row>
    <row r="2820" spans="21:21" ht="13.15" customHeight="1" x14ac:dyDescent="0.2">
      <c r="U2820" s="78"/>
    </row>
    <row r="2821" spans="21:21" ht="13.15" customHeight="1" x14ac:dyDescent="0.2">
      <c r="U2821" s="78"/>
    </row>
    <row r="2822" spans="21:21" ht="13.15" customHeight="1" x14ac:dyDescent="0.2">
      <c r="U2822" s="78"/>
    </row>
    <row r="2823" spans="21:21" ht="13.15" customHeight="1" x14ac:dyDescent="0.2">
      <c r="U2823" s="78"/>
    </row>
    <row r="2824" spans="21:21" ht="13.15" customHeight="1" x14ac:dyDescent="0.2">
      <c r="U2824" s="78"/>
    </row>
    <row r="2825" spans="21:21" ht="13.15" customHeight="1" x14ac:dyDescent="0.2">
      <c r="U2825" s="78"/>
    </row>
    <row r="2826" spans="21:21" ht="13.15" customHeight="1" x14ac:dyDescent="0.2">
      <c r="U2826" s="78"/>
    </row>
    <row r="2827" spans="21:21" ht="13.15" customHeight="1" x14ac:dyDescent="0.2">
      <c r="U2827" s="78"/>
    </row>
    <row r="2828" spans="21:21" ht="13.15" customHeight="1" x14ac:dyDescent="0.2">
      <c r="U2828" s="78"/>
    </row>
    <row r="2829" spans="21:21" ht="13.15" customHeight="1" x14ac:dyDescent="0.2">
      <c r="U2829" s="78"/>
    </row>
    <row r="2830" spans="21:21" ht="13.15" customHeight="1" x14ac:dyDescent="0.2">
      <c r="U2830" s="78"/>
    </row>
    <row r="2831" spans="21:21" ht="13.15" customHeight="1" x14ac:dyDescent="0.2">
      <c r="U2831" s="78"/>
    </row>
    <row r="2832" spans="21:21" ht="13.15" customHeight="1" x14ac:dyDescent="0.2">
      <c r="U2832" s="78"/>
    </row>
    <row r="2833" spans="21:21" ht="13.15" customHeight="1" x14ac:dyDescent="0.2">
      <c r="U2833" s="78"/>
    </row>
    <row r="2834" spans="21:21" ht="13.15" customHeight="1" x14ac:dyDescent="0.2">
      <c r="U2834" s="78"/>
    </row>
    <row r="2835" spans="21:21" ht="13.15" customHeight="1" x14ac:dyDescent="0.2">
      <c r="U2835" s="78"/>
    </row>
    <row r="2836" spans="21:21" ht="13.15" customHeight="1" x14ac:dyDescent="0.2">
      <c r="U2836" s="78"/>
    </row>
    <row r="2837" spans="21:21" ht="13.15" customHeight="1" x14ac:dyDescent="0.2">
      <c r="U2837" s="78"/>
    </row>
    <row r="2838" spans="21:21" ht="13.15" customHeight="1" x14ac:dyDescent="0.2">
      <c r="U2838" s="78"/>
    </row>
    <row r="2839" spans="21:21" ht="13.15" customHeight="1" x14ac:dyDescent="0.2">
      <c r="U2839" s="78"/>
    </row>
    <row r="2840" spans="21:21" ht="13.15" customHeight="1" x14ac:dyDescent="0.2">
      <c r="U2840" s="78"/>
    </row>
    <row r="2841" spans="21:21" ht="13.15" customHeight="1" x14ac:dyDescent="0.2">
      <c r="U2841" s="78"/>
    </row>
    <row r="2842" spans="21:21" ht="13.15" customHeight="1" x14ac:dyDescent="0.2">
      <c r="U2842" s="78"/>
    </row>
    <row r="2843" spans="21:21" ht="13.15" customHeight="1" x14ac:dyDescent="0.2">
      <c r="U2843" s="78"/>
    </row>
    <row r="2844" spans="21:21" ht="13.15" customHeight="1" x14ac:dyDescent="0.2">
      <c r="U2844" s="78"/>
    </row>
    <row r="2845" spans="21:21" ht="13.15" customHeight="1" x14ac:dyDescent="0.2">
      <c r="U2845" s="78"/>
    </row>
    <row r="2846" spans="21:21" ht="13.15" customHeight="1" x14ac:dyDescent="0.2">
      <c r="U2846" s="78"/>
    </row>
    <row r="2847" spans="21:21" ht="13.15" customHeight="1" x14ac:dyDescent="0.2">
      <c r="U2847" s="78"/>
    </row>
    <row r="2848" spans="21:21" ht="13.15" customHeight="1" x14ac:dyDescent="0.2">
      <c r="U2848" s="78"/>
    </row>
    <row r="2849" spans="21:21" ht="13.15" customHeight="1" x14ac:dyDescent="0.2">
      <c r="U2849" s="78"/>
    </row>
    <row r="2850" spans="21:21" ht="13.15" customHeight="1" x14ac:dyDescent="0.2">
      <c r="U2850" s="78"/>
    </row>
    <row r="2851" spans="21:21" ht="13.15" customHeight="1" x14ac:dyDescent="0.2">
      <c r="U2851" s="78"/>
    </row>
    <row r="2852" spans="21:21" ht="13.15" customHeight="1" x14ac:dyDescent="0.2">
      <c r="U2852" s="78"/>
    </row>
    <row r="2853" spans="21:21" ht="13.15" customHeight="1" x14ac:dyDescent="0.2">
      <c r="U2853" s="78"/>
    </row>
    <row r="2854" spans="21:21" ht="13.15" customHeight="1" x14ac:dyDescent="0.2">
      <c r="U2854" s="78"/>
    </row>
    <row r="2855" spans="21:21" ht="13.15" customHeight="1" x14ac:dyDescent="0.2">
      <c r="U2855" s="78"/>
    </row>
    <row r="2856" spans="21:21" ht="13.15" customHeight="1" x14ac:dyDescent="0.2">
      <c r="U2856" s="78"/>
    </row>
    <row r="2857" spans="21:21" ht="13.15" customHeight="1" x14ac:dyDescent="0.2">
      <c r="U2857" s="78"/>
    </row>
    <row r="2858" spans="21:21" ht="13.15" customHeight="1" x14ac:dyDescent="0.2">
      <c r="U2858" s="78"/>
    </row>
    <row r="2859" spans="21:21" ht="13.15" customHeight="1" x14ac:dyDescent="0.2">
      <c r="U2859" s="78"/>
    </row>
    <row r="2860" spans="21:21" ht="13.15" customHeight="1" x14ac:dyDescent="0.2">
      <c r="U2860" s="78"/>
    </row>
    <row r="2861" spans="21:21" ht="13.15" customHeight="1" x14ac:dyDescent="0.2">
      <c r="U2861" s="78"/>
    </row>
    <row r="2862" spans="21:21" ht="13.15" customHeight="1" x14ac:dyDescent="0.2">
      <c r="U2862" s="78"/>
    </row>
    <row r="2863" spans="21:21" ht="13.15" customHeight="1" x14ac:dyDescent="0.2">
      <c r="U2863" s="78"/>
    </row>
    <row r="2864" spans="21:21" ht="13.15" customHeight="1" x14ac:dyDescent="0.2">
      <c r="U2864" s="78"/>
    </row>
    <row r="2865" spans="21:21" ht="13.15" customHeight="1" x14ac:dyDescent="0.2">
      <c r="U2865" s="78"/>
    </row>
    <row r="2866" spans="21:21" ht="13.15" customHeight="1" x14ac:dyDescent="0.2">
      <c r="U2866" s="78"/>
    </row>
    <row r="2867" spans="21:21" ht="13.15" customHeight="1" x14ac:dyDescent="0.2">
      <c r="U2867" s="78"/>
    </row>
    <row r="2868" spans="21:21" ht="13.15" customHeight="1" x14ac:dyDescent="0.2">
      <c r="U2868" s="78"/>
    </row>
    <row r="2869" spans="21:21" ht="13.15" customHeight="1" x14ac:dyDescent="0.2">
      <c r="U2869" s="78"/>
    </row>
    <row r="2870" spans="21:21" ht="13.15" customHeight="1" x14ac:dyDescent="0.2">
      <c r="U2870" s="78"/>
    </row>
    <row r="2871" spans="21:21" ht="13.15" customHeight="1" x14ac:dyDescent="0.2">
      <c r="U2871" s="78"/>
    </row>
    <row r="2872" spans="21:21" ht="13.15" customHeight="1" x14ac:dyDescent="0.2">
      <c r="U2872" s="78"/>
    </row>
    <row r="2873" spans="21:21" ht="13.15" customHeight="1" x14ac:dyDescent="0.2">
      <c r="U2873" s="78"/>
    </row>
    <row r="2874" spans="21:21" ht="13.15" customHeight="1" x14ac:dyDescent="0.2">
      <c r="U2874" s="78"/>
    </row>
    <row r="2875" spans="21:21" ht="13.15" customHeight="1" x14ac:dyDescent="0.2">
      <c r="U2875" s="78"/>
    </row>
    <row r="2876" spans="21:21" ht="13.15" customHeight="1" x14ac:dyDescent="0.2">
      <c r="U2876" s="78"/>
    </row>
    <row r="2877" spans="21:21" ht="13.15" customHeight="1" x14ac:dyDescent="0.2">
      <c r="U2877" s="78"/>
    </row>
    <row r="2878" spans="21:21" ht="13.15" customHeight="1" x14ac:dyDescent="0.2">
      <c r="U2878" s="78"/>
    </row>
    <row r="2879" spans="21:21" ht="13.15" customHeight="1" x14ac:dyDescent="0.2">
      <c r="U2879" s="78"/>
    </row>
    <row r="2880" spans="21:21" ht="13.15" customHeight="1" x14ac:dyDescent="0.2">
      <c r="U2880" s="78"/>
    </row>
    <row r="2881" spans="21:21" ht="13.15" customHeight="1" x14ac:dyDescent="0.2">
      <c r="U2881" s="78"/>
    </row>
    <row r="2882" spans="21:21" ht="13.15" customHeight="1" x14ac:dyDescent="0.2">
      <c r="U2882" s="78"/>
    </row>
    <row r="2883" spans="21:21" ht="13.15" customHeight="1" x14ac:dyDescent="0.2">
      <c r="U2883" s="78"/>
    </row>
    <row r="2884" spans="21:21" ht="13.15" customHeight="1" x14ac:dyDescent="0.2">
      <c r="U2884" s="78"/>
    </row>
    <row r="2885" spans="21:21" ht="13.15" customHeight="1" x14ac:dyDescent="0.2">
      <c r="U2885" s="78"/>
    </row>
    <row r="2886" spans="21:21" ht="13.15" customHeight="1" x14ac:dyDescent="0.2">
      <c r="U2886" s="78"/>
    </row>
    <row r="2887" spans="21:21" ht="13.15" customHeight="1" x14ac:dyDescent="0.2">
      <c r="U2887" s="78"/>
    </row>
    <row r="2888" spans="21:21" ht="13.15" customHeight="1" x14ac:dyDescent="0.2">
      <c r="U2888" s="78"/>
    </row>
    <row r="2889" spans="21:21" ht="13.15" customHeight="1" x14ac:dyDescent="0.2">
      <c r="U2889" s="78"/>
    </row>
    <row r="2890" spans="21:21" ht="13.15" customHeight="1" x14ac:dyDescent="0.2">
      <c r="U2890" s="78"/>
    </row>
    <row r="2891" spans="21:21" ht="13.15" customHeight="1" x14ac:dyDescent="0.2">
      <c r="U2891" s="78"/>
    </row>
    <row r="2892" spans="21:21" ht="13.15" customHeight="1" x14ac:dyDescent="0.2">
      <c r="U2892" s="78"/>
    </row>
    <row r="2893" spans="21:21" ht="13.15" customHeight="1" x14ac:dyDescent="0.2">
      <c r="U2893" s="78"/>
    </row>
    <row r="2894" spans="21:21" ht="13.15" customHeight="1" x14ac:dyDescent="0.2">
      <c r="U2894" s="78"/>
    </row>
    <row r="2895" spans="21:21" ht="13.15" customHeight="1" x14ac:dyDescent="0.2">
      <c r="U2895" s="78"/>
    </row>
    <row r="2896" spans="21:21" ht="13.15" customHeight="1" x14ac:dyDescent="0.2">
      <c r="U2896" s="78"/>
    </row>
    <row r="2897" spans="21:21" ht="13.15" customHeight="1" x14ac:dyDescent="0.2">
      <c r="U2897" s="78"/>
    </row>
    <row r="2898" spans="21:21" ht="13.15" customHeight="1" x14ac:dyDescent="0.2">
      <c r="U2898" s="78"/>
    </row>
    <row r="2899" spans="21:21" ht="13.15" customHeight="1" x14ac:dyDescent="0.2">
      <c r="U2899" s="78"/>
    </row>
    <row r="2900" spans="21:21" ht="13.15" customHeight="1" x14ac:dyDescent="0.2">
      <c r="U2900" s="78"/>
    </row>
    <row r="2901" spans="21:21" ht="13.15" customHeight="1" x14ac:dyDescent="0.2">
      <c r="U2901" s="78"/>
    </row>
    <row r="2902" spans="21:21" ht="13.15" customHeight="1" x14ac:dyDescent="0.2">
      <c r="U2902" s="78"/>
    </row>
    <row r="2903" spans="21:21" ht="13.15" customHeight="1" x14ac:dyDescent="0.2">
      <c r="U2903" s="78"/>
    </row>
    <row r="2904" spans="21:21" ht="13.15" customHeight="1" x14ac:dyDescent="0.2">
      <c r="U2904" s="78"/>
    </row>
    <row r="2905" spans="21:21" ht="13.15" customHeight="1" x14ac:dyDescent="0.2">
      <c r="U2905" s="78"/>
    </row>
    <row r="2906" spans="21:21" ht="13.15" customHeight="1" x14ac:dyDescent="0.2">
      <c r="U2906" s="78"/>
    </row>
    <row r="2907" spans="21:21" ht="13.15" customHeight="1" x14ac:dyDescent="0.2">
      <c r="U2907" s="78"/>
    </row>
    <row r="2908" spans="21:21" ht="13.15" customHeight="1" x14ac:dyDescent="0.2">
      <c r="U2908" s="78"/>
    </row>
    <row r="2909" spans="21:21" ht="13.15" customHeight="1" x14ac:dyDescent="0.2">
      <c r="U2909" s="78"/>
    </row>
    <row r="2910" spans="21:21" ht="13.15" customHeight="1" x14ac:dyDescent="0.2">
      <c r="U2910" s="78"/>
    </row>
    <row r="2911" spans="21:21" ht="13.15" customHeight="1" x14ac:dyDescent="0.2">
      <c r="U2911" s="78"/>
    </row>
    <row r="2912" spans="21:21" ht="13.15" customHeight="1" x14ac:dyDescent="0.2">
      <c r="U2912" s="78"/>
    </row>
    <row r="2913" spans="21:21" ht="13.15" customHeight="1" x14ac:dyDescent="0.2">
      <c r="U2913" s="78"/>
    </row>
    <row r="2914" spans="21:21" ht="13.15" customHeight="1" x14ac:dyDescent="0.2">
      <c r="U2914" s="78"/>
    </row>
    <row r="2915" spans="21:21" ht="13.15" customHeight="1" x14ac:dyDescent="0.2">
      <c r="U2915" s="78"/>
    </row>
    <row r="2916" spans="21:21" ht="13.15" customHeight="1" x14ac:dyDescent="0.2">
      <c r="U2916" s="78"/>
    </row>
    <row r="2917" spans="21:21" ht="13.15" customHeight="1" x14ac:dyDescent="0.2">
      <c r="U2917" s="78"/>
    </row>
    <row r="2918" spans="21:21" ht="13.15" customHeight="1" x14ac:dyDescent="0.2">
      <c r="U2918" s="78"/>
    </row>
    <row r="2919" spans="21:21" ht="13.15" customHeight="1" x14ac:dyDescent="0.2">
      <c r="U2919" s="78"/>
    </row>
    <row r="2920" spans="21:21" ht="13.15" customHeight="1" x14ac:dyDescent="0.2">
      <c r="U2920" s="78"/>
    </row>
    <row r="2921" spans="21:21" ht="13.15" customHeight="1" x14ac:dyDescent="0.2">
      <c r="U2921" s="78"/>
    </row>
    <row r="2922" spans="21:21" ht="13.15" customHeight="1" x14ac:dyDescent="0.2">
      <c r="U2922" s="78"/>
    </row>
    <row r="2923" spans="21:21" ht="13.15" customHeight="1" x14ac:dyDescent="0.2">
      <c r="U2923" s="78"/>
    </row>
    <row r="2924" spans="21:21" ht="13.15" customHeight="1" x14ac:dyDescent="0.2">
      <c r="U2924" s="78"/>
    </row>
    <row r="2925" spans="21:21" ht="13.15" customHeight="1" x14ac:dyDescent="0.2">
      <c r="U2925" s="78"/>
    </row>
    <row r="2926" spans="21:21" ht="13.15" customHeight="1" x14ac:dyDescent="0.2">
      <c r="U2926" s="78"/>
    </row>
    <row r="2927" spans="21:21" ht="13.15" customHeight="1" x14ac:dyDescent="0.2">
      <c r="U2927" s="78"/>
    </row>
    <row r="2928" spans="21:21" ht="13.15" customHeight="1" x14ac:dyDescent="0.2">
      <c r="U2928" s="78"/>
    </row>
    <row r="2929" spans="21:21" ht="13.15" customHeight="1" x14ac:dyDescent="0.2">
      <c r="U2929" s="78"/>
    </row>
    <row r="2930" spans="21:21" ht="13.15" customHeight="1" x14ac:dyDescent="0.2">
      <c r="U2930" s="78"/>
    </row>
    <row r="2931" spans="21:21" ht="13.15" customHeight="1" x14ac:dyDescent="0.2">
      <c r="U2931" s="78"/>
    </row>
    <row r="2932" spans="21:21" ht="13.15" customHeight="1" x14ac:dyDescent="0.2">
      <c r="U2932" s="78"/>
    </row>
    <row r="2933" spans="21:21" ht="13.15" customHeight="1" x14ac:dyDescent="0.2">
      <c r="U2933" s="78"/>
    </row>
    <row r="2934" spans="21:21" ht="13.15" customHeight="1" x14ac:dyDescent="0.2">
      <c r="U2934" s="78"/>
    </row>
    <row r="2935" spans="21:21" ht="13.15" customHeight="1" x14ac:dyDescent="0.2">
      <c r="U2935" s="78"/>
    </row>
    <row r="2936" spans="21:21" ht="13.15" customHeight="1" x14ac:dyDescent="0.2">
      <c r="U2936" s="78"/>
    </row>
    <row r="2937" spans="21:21" ht="13.15" customHeight="1" x14ac:dyDescent="0.2">
      <c r="U2937" s="78"/>
    </row>
    <row r="2938" spans="21:21" ht="13.15" customHeight="1" x14ac:dyDescent="0.2">
      <c r="U2938" s="78"/>
    </row>
    <row r="2939" spans="21:21" ht="13.15" customHeight="1" x14ac:dyDescent="0.2">
      <c r="U2939" s="78"/>
    </row>
    <row r="2940" spans="21:21" ht="13.15" customHeight="1" x14ac:dyDescent="0.2">
      <c r="U2940" s="78"/>
    </row>
    <row r="2941" spans="21:21" ht="13.15" customHeight="1" x14ac:dyDescent="0.2">
      <c r="U2941" s="78"/>
    </row>
    <row r="2942" spans="21:21" ht="13.15" customHeight="1" x14ac:dyDescent="0.2">
      <c r="U2942" s="78"/>
    </row>
    <row r="2943" spans="21:21" ht="13.15" customHeight="1" x14ac:dyDescent="0.2">
      <c r="U2943" s="78"/>
    </row>
    <row r="2944" spans="21:21" ht="13.15" customHeight="1" x14ac:dyDescent="0.2">
      <c r="U2944" s="78"/>
    </row>
    <row r="2945" spans="21:21" ht="13.15" customHeight="1" x14ac:dyDescent="0.2">
      <c r="U2945" s="78"/>
    </row>
    <row r="2946" spans="21:21" ht="13.15" customHeight="1" x14ac:dyDescent="0.2">
      <c r="U2946" s="78"/>
    </row>
    <row r="2947" spans="21:21" ht="13.15" customHeight="1" x14ac:dyDescent="0.2">
      <c r="U2947" s="78"/>
    </row>
    <row r="2948" spans="21:21" ht="13.15" customHeight="1" x14ac:dyDescent="0.2">
      <c r="U2948" s="78"/>
    </row>
    <row r="2949" spans="21:21" ht="13.15" customHeight="1" x14ac:dyDescent="0.2">
      <c r="U2949" s="78"/>
    </row>
    <row r="2950" spans="21:21" ht="13.15" customHeight="1" x14ac:dyDescent="0.2">
      <c r="U2950" s="78"/>
    </row>
    <row r="2951" spans="21:21" ht="13.15" customHeight="1" x14ac:dyDescent="0.2">
      <c r="U2951" s="78"/>
    </row>
    <row r="2952" spans="21:21" ht="13.15" customHeight="1" x14ac:dyDescent="0.2">
      <c r="U2952" s="78"/>
    </row>
    <row r="2953" spans="21:21" ht="13.15" customHeight="1" x14ac:dyDescent="0.2">
      <c r="U2953" s="78"/>
    </row>
    <row r="2954" spans="21:21" ht="13.15" customHeight="1" x14ac:dyDescent="0.2">
      <c r="U2954" s="78"/>
    </row>
    <row r="2955" spans="21:21" ht="13.15" customHeight="1" x14ac:dyDescent="0.2">
      <c r="U2955" s="78"/>
    </row>
    <row r="2956" spans="21:21" ht="13.15" customHeight="1" x14ac:dyDescent="0.2">
      <c r="U2956" s="78"/>
    </row>
    <row r="2957" spans="21:21" ht="13.15" customHeight="1" x14ac:dyDescent="0.2">
      <c r="U2957" s="78"/>
    </row>
    <row r="2958" spans="21:21" ht="13.15" customHeight="1" x14ac:dyDescent="0.2">
      <c r="U2958" s="78"/>
    </row>
    <row r="2959" spans="21:21" ht="13.15" customHeight="1" x14ac:dyDescent="0.2">
      <c r="U2959" s="78"/>
    </row>
    <row r="2960" spans="21:21" ht="13.15" customHeight="1" x14ac:dyDescent="0.2">
      <c r="U2960" s="78"/>
    </row>
    <row r="2961" spans="21:21" ht="13.15" customHeight="1" x14ac:dyDescent="0.2">
      <c r="U2961" s="78"/>
    </row>
    <row r="2962" spans="21:21" ht="13.15" customHeight="1" x14ac:dyDescent="0.2">
      <c r="U2962" s="78"/>
    </row>
    <row r="2963" spans="21:21" ht="13.15" customHeight="1" x14ac:dyDescent="0.2">
      <c r="U2963" s="78"/>
    </row>
    <row r="2964" spans="21:21" ht="13.15" customHeight="1" x14ac:dyDescent="0.2">
      <c r="U2964" s="78"/>
    </row>
    <row r="2965" spans="21:21" ht="13.15" customHeight="1" x14ac:dyDescent="0.2">
      <c r="U2965" s="78"/>
    </row>
    <row r="2966" spans="21:21" ht="13.15" customHeight="1" x14ac:dyDescent="0.2">
      <c r="U2966" s="78"/>
    </row>
    <row r="2967" spans="21:21" ht="13.15" customHeight="1" x14ac:dyDescent="0.2">
      <c r="U2967" s="78"/>
    </row>
    <row r="2968" spans="21:21" ht="13.15" customHeight="1" x14ac:dyDescent="0.2">
      <c r="U2968" s="78"/>
    </row>
    <row r="2969" spans="21:21" ht="13.15" customHeight="1" x14ac:dyDescent="0.2">
      <c r="U2969" s="78"/>
    </row>
    <row r="2970" spans="21:21" ht="13.15" customHeight="1" x14ac:dyDescent="0.2">
      <c r="U2970" s="78"/>
    </row>
    <row r="2971" spans="21:21" ht="13.15" customHeight="1" x14ac:dyDescent="0.2">
      <c r="U2971" s="78"/>
    </row>
    <row r="2972" spans="21:21" ht="13.15" customHeight="1" x14ac:dyDescent="0.2">
      <c r="U2972" s="78"/>
    </row>
    <row r="2973" spans="21:21" ht="13.15" customHeight="1" x14ac:dyDescent="0.2">
      <c r="U2973" s="78"/>
    </row>
    <row r="2974" spans="21:21" ht="13.15" customHeight="1" x14ac:dyDescent="0.2">
      <c r="U2974" s="78"/>
    </row>
    <row r="2975" spans="21:21" ht="13.15" customHeight="1" x14ac:dyDescent="0.2">
      <c r="U2975" s="78"/>
    </row>
    <row r="2976" spans="21:21" ht="13.15" customHeight="1" x14ac:dyDescent="0.2">
      <c r="U2976" s="78"/>
    </row>
    <row r="2977" spans="21:21" ht="13.15" customHeight="1" x14ac:dyDescent="0.2">
      <c r="U2977" s="78"/>
    </row>
    <row r="2978" spans="21:21" ht="13.15" customHeight="1" x14ac:dyDescent="0.2">
      <c r="U2978" s="78"/>
    </row>
    <row r="2979" spans="21:21" ht="13.15" customHeight="1" x14ac:dyDescent="0.2">
      <c r="U2979" s="78"/>
    </row>
    <row r="2980" spans="21:21" ht="13.15" customHeight="1" x14ac:dyDescent="0.2">
      <c r="U2980" s="78"/>
    </row>
    <row r="2981" spans="21:21" ht="13.15" customHeight="1" x14ac:dyDescent="0.2">
      <c r="U2981" s="78"/>
    </row>
    <row r="2982" spans="21:21" ht="13.15" customHeight="1" x14ac:dyDescent="0.2">
      <c r="U2982" s="78"/>
    </row>
    <row r="2983" spans="21:21" ht="13.15" customHeight="1" x14ac:dyDescent="0.2">
      <c r="U2983" s="78"/>
    </row>
    <row r="2984" spans="21:21" ht="13.15" customHeight="1" x14ac:dyDescent="0.2">
      <c r="U2984" s="78"/>
    </row>
    <row r="2985" spans="21:21" ht="13.15" customHeight="1" x14ac:dyDescent="0.2">
      <c r="U2985" s="78"/>
    </row>
    <row r="2986" spans="21:21" ht="13.15" customHeight="1" x14ac:dyDescent="0.2">
      <c r="U2986" s="78"/>
    </row>
    <row r="2987" spans="21:21" ht="13.15" customHeight="1" x14ac:dyDescent="0.2">
      <c r="U2987" s="78"/>
    </row>
    <row r="2988" spans="21:21" ht="13.15" customHeight="1" x14ac:dyDescent="0.2">
      <c r="U2988" s="78"/>
    </row>
    <row r="2989" spans="21:21" ht="13.15" customHeight="1" x14ac:dyDescent="0.2">
      <c r="U2989" s="78"/>
    </row>
    <row r="2990" spans="21:21" ht="13.15" customHeight="1" x14ac:dyDescent="0.2">
      <c r="U2990" s="78"/>
    </row>
    <row r="2991" spans="21:21" ht="13.15" customHeight="1" x14ac:dyDescent="0.2">
      <c r="U2991" s="78"/>
    </row>
    <row r="2992" spans="21:21" ht="13.15" customHeight="1" x14ac:dyDescent="0.2">
      <c r="U2992" s="78"/>
    </row>
    <row r="2993" spans="21:21" ht="13.15" customHeight="1" x14ac:dyDescent="0.2">
      <c r="U2993" s="78"/>
    </row>
    <row r="2994" spans="21:21" ht="13.15" customHeight="1" x14ac:dyDescent="0.2">
      <c r="U2994" s="78"/>
    </row>
    <row r="2995" spans="21:21" ht="13.15" customHeight="1" x14ac:dyDescent="0.2">
      <c r="U2995" s="78"/>
    </row>
    <row r="2996" spans="21:21" ht="13.15" customHeight="1" x14ac:dyDescent="0.2">
      <c r="U2996" s="78"/>
    </row>
    <row r="2997" spans="21:21" ht="13.15" customHeight="1" x14ac:dyDescent="0.2">
      <c r="U2997" s="78"/>
    </row>
    <row r="2998" spans="21:21" ht="13.15" customHeight="1" x14ac:dyDescent="0.2">
      <c r="U2998" s="78"/>
    </row>
    <row r="2999" spans="21:21" ht="13.15" customHeight="1" x14ac:dyDescent="0.2">
      <c r="U2999" s="78"/>
    </row>
    <row r="3000" spans="21:21" ht="13.15" customHeight="1" x14ac:dyDescent="0.2">
      <c r="U3000" s="78"/>
    </row>
    <row r="3001" spans="21:21" ht="13.15" customHeight="1" x14ac:dyDescent="0.2">
      <c r="U3001" s="78"/>
    </row>
    <row r="3002" spans="21:21" ht="13.15" customHeight="1" x14ac:dyDescent="0.2">
      <c r="U3002" s="78"/>
    </row>
    <row r="3003" spans="21:21" ht="13.15" customHeight="1" x14ac:dyDescent="0.2">
      <c r="U3003" s="78"/>
    </row>
    <row r="3004" spans="21:21" ht="13.15" customHeight="1" x14ac:dyDescent="0.2">
      <c r="U3004" s="78"/>
    </row>
    <row r="3005" spans="21:21" ht="13.15" customHeight="1" x14ac:dyDescent="0.2">
      <c r="U3005" s="78"/>
    </row>
    <row r="3006" spans="21:21" ht="13.15" customHeight="1" x14ac:dyDescent="0.2">
      <c r="U3006" s="78"/>
    </row>
    <row r="3007" spans="21:21" ht="13.15" customHeight="1" x14ac:dyDescent="0.2">
      <c r="U3007" s="78"/>
    </row>
    <row r="3008" spans="21:21" ht="13.15" customHeight="1" x14ac:dyDescent="0.2">
      <c r="U3008" s="78"/>
    </row>
    <row r="3009" spans="21:21" ht="13.15" customHeight="1" x14ac:dyDescent="0.2">
      <c r="U3009" s="78"/>
    </row>
    <row r="3010" spans="21:21" ht="13.15" customHeight="1" x14ac:dyDescent="0.2">
      <c r="U3010" s="78"/>
    </row>
    <row r="3011" spans="21:21" ht="13.15" customHeight="1" x14ac:dyDescent="0.2">
      <c r="U3011" s="78"/>
    </row>
    <row r="3012" spans="21:21" ht="13.15" customHeight="1" x14ac:dyDescent="0.2">
      <c r="U3012" s="78"/>
    </row>
    <row r="3013" spans="21:21" ht="13.15" customHeight="1" x14ac:dyDescent="0.2">
      <c r="U3013" s="78"/>
    </row>
    <row r="3014" spans="21:21" ht="13.15" customHeight="1" x14ac:dyDescent="0.2">
      <c r="U3014" s="78"/>
    </row>
    <row r="3015" spans="21:21" ht="13.15" customHeight="1" x14ac:dyDescent="0.2">
      <c r="U3015" s="78"/>
    </row>
    <row r="3016" spans="21:21" ht="13.15" customHeight="1" x14ac:dyDescent="0.2">
      <c r="U3016" s="78"/>
    </row>
    <row r="3017" spans="21:21" ht="13.15" customHeight="1" x14ac:dyDescent="0.2">
      <c r="U3017" s="78"/>
    </row>
    <row r="3018" spans="21:21" ht="13.15" customHeight="1" x14ac:dyDescent="0.2">
      <c r="U3018" s="78"/>
    </row>
    <row r="3019" spans="21:21" ht="13.15" customHeight="1" x14ac:dyDescent="0.2">
      <c r="U3019" s="78"/>
    </row>
    <row r="3020" spans="21:21" ht="13.15" customHeight="1" x14ac:dyDescent="0.2">
      <c r="U3020" s="78"/>
    </row>
    <row r="3021" spans="21:21" ht="13.15" customHeight="1" x14ac:dyDescent="0.2">
      <c r="U3021" s="78"/>
    </row>
    <row r="3022" spans="21:21" ht="13.15" customHeight="1" x14ac:dyDescent="0.2">
      <c r="U3022" s="78"/>
    </row>
    <row r="3023" spans="21:21" ht="13.15" customHeight="1" x14ac:dyDescent="0.2">
      <c r="U3023" s="78"/>
    </row>
    <row r="3024" spans="21:21" ht="13.15" customHeight="1" x14ac:dyDescent="0.2">
      <c r="U3024" s="78"/>
    </row>
    <row r="3025" spans="21:21" ht="13.15" customHeight="1" x14ac:dyDescent="0.2">
      <c r="U3025" s="78"/>
    </row>
    <row r="3026" spans="21:21" ht="13.15" customHeight="1" x14ac:dyDescent="0.2">
      <c r="U3026" s="78"/>
    </row>
    <row r="3027" spans="21:21" ht="13.15" customHeight="1" x14ac:dyDescent="0.2">
      <c r="U3027" s="78"/>
    </row>
    <row r="3028" spans="21:21" ht="13.15" customHeight="1" x14ac:dyDescent="0.2">
      <c r="U3028" s="78"/>
    </row>
    <row r="3029" spans="21:21" ht="13.15" customHeight="1" x14ac:dyDescent="0.2">
      <c r="U3029" s="78"/>
    </row>
    <row r="3030" spans="21:21" ht="13.15" customHeight="1" x14ac:dyDescent="0.2">
      <c r="U3030" s="78"/>
    </row>
    <row r="3031" spans="21:21" ht="13.15" customHeight="1" x14ac:dyDescent="0.2">
      <c r="U3031" s="78"/>
    </row>
    <row r="3032" spans="21:21" ht="13.15" customHeight="1" x14ac:dyDescent="0.2">
      <c r="U3032" s="78"/>
    </row>
    <row r="3033" spans="21:21" ht="13.15" customHeight="1" x14ac:dyDescent="0.2">
      <c r="U3033" s="78"/>
    </row>
    <row r="3034" spans="21:21" ht="13.15" customHeight="1" x14ac:dyDescent="0.2">
      <c r="U3034" s="78"/>
    </row>
    <row r="3035" spans="21:21" ht="13.15" customHeight="1" x14ac:dyDescent="0.2">
      <c r="U3035" s="78"/>
    </row>
    <row r="3036" spans="21:21" ht="13.15" customHeight="1" x14ac:dyDescent="0.2">
      <c r="U3036" s="78"/>
    </row>
    <row r="3037" spans="21:21" ht="13.15" customHeight="1" x14ac:dyDescent="0.2">
      <c r="U3037" s="78"/>
    </row>
    <row r="3038" spans="21:21" ht="13.15" customHeight="1" x14ac:dyDescent="0.2">
      <c r="U3038" s="78"/>
    </row>
    <row r="3039" spans="21:21" ht="13.15" customHeight="1" x14ac:dyDescent="0.2">
      <c r="U3039" s="78"/>
    </row>
    <row r="3040" spans="21:21" ht="13.15" customHeight="1" x14ac:dyDescent="0.2">
      <c r="U3040" s="78"/>
    </row>
    <row r="3041" spans="21:21" ht="13.15" customHeight="1" x14ac:dyDescent="0.2">
      <c r="U3041" s="78"/>
    </row>
    <row r="3042" spans="21:21" ht="13.15" customHeight="1" x14ac:dyDescent="0.2">
      <c r="U3042" s="78"/>
    </row>
    <row r="3043" spans="21:21" ht="13.15" customHeight="1" x14ac:dyDescent="0.2">
      <c r="U3043" s="78"/>
    </row>
    <row r="3044" spans="21:21" ht="13.15" customHeight="1" x14ac:dyDescent="0.2">
      <c r="U3044" s="78"/>
    </row>
    <row r="3045" spans="21:21" ht="13.15" customHeight="1" x14ac:dyDescent="0.2">
      <c r="U3045" s="78"/>
    </row>
    <row r="3046" spans="21:21" ht="13.15" customHeight="1" x14ac:dyDescent="0.2">
      <c r="U3046" s="78"/>
    </row>
    <row r="3047" spans="21:21" ht="13.15" customHeight="1" x14ac:dyDescent="0.2">
      <c r="U3047" s="78"/>
    </row>
    <row r="3048" spans="21:21" ht="13.15" customHeight="1" x14ac:dyDescent="0.2">
      <c r="U3048" s="78"/>
    </row>
    <row r="3049" spans="21:21" ht="13.15" customHeight="1" x14ac:dyDescent="0.2">
      <c r="U3049" s="78"/>
    </row>
    <row r="3050" spans="21:21" ht="13.15" customHeight="1" x14ac:dyDescent="0.2">
      <c r="U3050" s="78"/>
    </row>
    <row r="3051" spans="21:21" ht="13.15" customHeight="1" x14ac:dyDescent="0.2">
      <c r="U3051" s="78"/>
    </row>
    <row r="3052" spans="21:21" ht="13.15" customHeight="1" x14ac:dyDescent="0.2">
      <c r="U3052" s="78"/>
    </row>
    <row r="3053" spans="21:21" ht="13.15" customHeight="1" x14ac:dyDescent="0.2">
      <c r="U3053" s="78"/>
    </row>
    <row r="3054" spans="21:21" ht="13.15" customHeight="1" x14ac:dyDescent="0.2">
      <c r="U3054" s="78"/>
    </row>
    <row r="3055" spans="21:21" ht="13.15" customHeight="1" x14ac:dyDescent="0.2">
      <c r="U3055" s="78"/>
    </row>
    <row r="3056" spans="21:21" ht="13.15" customHeight="1" x14ac:dyDescent="0.2">
      <c r="U3056" s="78"/>
    </row>
    <row r="3057" spans="21:21" ht="13.15" customHeight="1" x14ac:dyDescent="0.2">
      <c r="U3057" s="78"/>
    </row>
    <row r="3058" spans="21:21" ht="13.15" customHeight="1" x14ac:dyDescent="0.2">
      <c r="U3058" s="78"/>
    </row>
    <row r="3059" spans="21:21" ht="13.15" customHeight="1" x14ac:dyDescent="0.2">
      <c r="U3059" s="78"/>
    </row>
    <row r="3060" spans="21:21" ht="13.15" customHeight="1" x14ac:dyDescent="0.2">
      <c r="U3060" s="78"/>
    </row>
    <row r="3061" spans="21:21" ht="13.15" customHeight="1" x14ac:dyDescent="0.2">
      <c r="U3061" s="78"/>
    </row>
    <row r="3062" spans="21:21" ht="13.15" customHeight="1" x14ac:dyDescent="0.2">
      <c r="U3062" s="78"/>
    </row>
    <row r="3063" spans="21:21" ht="13.15" customHeight="1" x14ac:dyDescent="0.2">
      <c r="U3063" s="78"/>
    </row>
    <row r="3064" spans="21:21" ht="13.15" customHeight="1" x14ac:dyDescent="0.2">
      <c r="U3064" s="78"/>
    </row>
    <row r="3065" spans="21:21" ht="13.15" customHeight="1" x14ac:dyDescent="0.2">
      <c r="U3065" s="78"/>
    </row>
    <row r="3066" spans="21:21" ht="13.15" customHeight="1" x14ac:dyDescent="0.2">
      <c r="U3066" s="78"/>
    </row>
    <row r="3067" spans="21:21" ht="13.15" customHeight="1" x14ac:dyDescent="0.2">
      <c r="U3067" s="78"/>
    </row>
    <row r="3068" spans="21:21" ht="13.15" customHeight="1" x14ac:dyDescent="0.2">
      <c r="U3068" s="78"/>
    </row>
    <row r="3069" spans="21:21" ht="13.15" customHeight="1" x14ac:dyDescent="0.2">
      <c r="U3069" s="78"/>
    </row>
    <row r="3070" spans="21:21" ht="13.15" customHeight="1" x14ac:dyDescent="0.2">
      <c r="U3070" s="78"/>
    </row>
    <row r="3071" spans="21:21" ht="13.15" customHeight="1" x14ac:dyDescent="0.2">
      <c r="U3071" s="78"/>
    </row>
    <row r="3072" spans="21:21" ht="13.15" customHeight="1" x14ac:dyDescent="0.2">
      <c r="U3072" s="78"/>
    </row>
    <row r="3073" spans="21:21" ht="13.15" customHeight="1" x14ac:dyDescent="0.2">
      <c r="U3073" s="78"/>
    </row>
    <row r="3074" spans="21:21" ht="13.15" customHeight="1" x14ac:dyDescent="0.2">
      <c r="U3074" s="78"/>
    </row>
    <row r="3075" spans="21:21" ht="13.15" customHeight="1" x14ac:dyDescent="0.2">
      <c r="U3075" s="78"/>
    </row>
    <row r="3076" spans="21:21" ht="13.15" customHeight="1" x14ac:dyDescent="0.2">
      <c r="U3076" s="78"/>
    </row>
    <row r="3077" spans="21:21" ht="13.15" customHeight="1" x14ac:dyDescent="0.2">
      <c r="U3077" s="78"/>
    </row>
    <row r="3078" spans="21:21" ht="13.15" customHeight="1" x14ac:dyDescent="0.2">
      <c r="U3078" s="78"/>
    </row>
    <row r="3079" spans="21:21" ht="13.15" customHeight="1" x14ac:dyDescent="0.2">
      <c r="U3079" s="78"/>
    </row>
    <row r="3080" spans="21:21" ht="13.15" customHeight="1" x14ac:dyDescent="0.2">
      <c r="U3080" s="78"/>
    </row>
    <row r="3081" spans="21:21" ht="13.15" customHeight="1" x14ac:dyDescent="0.2">
      <c r="U3081" s="78"/>
    </row>
    <row r="3082" spans="21:21" ht="13.15" customHeight="1" x14ac:dyDescent="0.2">
      <c r="U3082" s="78"/>
    </row>
    <row r="3083" spans="21:21" ht="13.15" customHeight="1" x14ac:dyDescent="0.2">
      <c r="U3083" s="78"/>
    </row>
    <row r="3084" spans="21:21" ht="13.15" customHeight="1" x14ac:dyDescent="0.2">
      <c r="U3084" s="78"/>
    </row>
    <row r="3085" spans="21:21" ht="13.15" customHeight="1" x14ac:dyDescent="0.2">
      <c r="U3085" s="78"/>
    </row>
    <row r="3086" spans="21:21" ht="13.15" customHeight="1" x14ac:dyDescent="0.2">
      <c r="U3086" s="78"/>
    </row>
    <row r="3087" spans="21:21" ht="13.15" customHeight="1" x14ac:dyDescent="0.2">
      <c r="U3087" s="78"/>
    </row>
    <row r="3088" spans="21:21" ht="13.15" customHeight="1" x14ac:dyDescent="0.2">
      <c r="U3088" s="78"/>
    </row>
    <row r="3089" spans="21:21" ht="13.15" customHeight="1" x14ac:dyDescent="0.2">
      <c r="U3089" s="78"/>
    </row>
    <row r="3090" spans="21:21" ht="13.15" customHeight="1" x14ac:dyDescent="0.2">
      <c r="U3090" s="78"/>
    </row>
    <row r="3091" spans="21:21" ht="13.15" customHeight="1" x14ac:dyDescent="0.2">
      <c r="U3091" s="78"/>
    </row>
    <row r="3092" spans="21:21" ht="13.15" customHeight="1" x14ac:dyDescent="0.2">
      <c r="U3092" s="78"/>
    </row>
    <row r="3093" spans="21:21" ht="13.15" customHeight="1" x14ac:dyDescent="0.2">
      <c r="U3093" s="78"/>
    </row>
    <row r="3094" spans="21:21" ht="13.15" customHeight="1" x14ac:dyDescent="0.2">
      <c r="U3094" s="78"/>
    </row>
    <row r="3095" spans="21:21" ht="13.15" customHeight="1" x14ac:dyDescent="0.2">
      <c r="U3095" s="78"/>
    </row>
    <row r="3096" spans="21:21" ht="13.15" customHeight="1" x14ac:dyDescent="0.2">
      <c r="U3096" s="78"/>
    </row>
    <row r="3097" spans="21:21" ht="13.15" customHeight="1" x14ac:dyDescent="0.2">
      <c r="U3097" s="78"/>
    </row>
    <row r="3098" spans="21:21" ht="13.15" customHeight="1" x14ac:dyDescent="0.2">
      <c r="U3098" s="78"/>
    </row>
    <row r="3099" spans="21:21" ht="13.15" customHeight="1" x14ac:dyDescent="0.2">
      <c r="U3099" s="78"/>
    </row>
    <row r="3100" spans="21:21" ht="13.15" customHeight="1" x14ac:dyDescent="0.2">
      <c r="U3100" s="78"/>
    </row>
    <row r="3101" spans="21:21" ht="13.15" customHeight="1" x14ac:dyDescent="0.2">
      <c r="U3101" s="78"/>
    </row>
    <row r="3102" spans="21:21" ht="13.15" customHeight="1" x14ac:dyDescent="0.2">
      <c r="U3102" s="78"/>
    </row>
    <row r="3103" spans="21:21" ht="13.15" customHeight="1" x14ac:dyDescent="0.2">
      <c r="U3103" s="78"/>
    </row>
    <row r="3104" spans="21:21" ht="13.15" customHeight="1" x14ac:dyDescent="0.2">
      <c r="U3104" s="78"/>
    </row>
    <row r="3105" spans="21:21" ht="13.15" customHeight="1" x14ac:dyDescent="0.2">
      <c r="U3105" s="78"/>
    </row>
    <row r="3106" spans="21:21" ht="13.15" customHeight="1" x14ac:dyDescent="0.2">
      <c r="U3106" s="78"/>
    </row>
    <row r="3107" spans="21:21" ht="13.15" customHeight="1" x14ac:dyDescent="0.2">
      <c r="U3107" s="78"/>
    </row>
    <row r="3108" spans="21:21" ht="13.15" customHeight="1" x14ac:dyDescent="0.2">
      <c r="U3108" s="78"/>
    </row>
    <row r="3109" spans="21:21" ht="13.15" customHeight="1" x14ac:dyDescent="0.2">
      <c r="U3109" s="78"/>
    </row>
    <row r="3110" spans="21:21" ht="13.15" customHeight="1" x14ac:dyDescent="0.2">
      <c r="U3110" s="78"/>
    </row>
    <row r="3111" spans="21:21" ht="13.15" customHeight="1" x14ac:dyDescent="0.2">
      <c r="U3111" s="78"/>
    </row>
    <row r="3112" spans="21:21" ht="13.15" customHeight="1" x14ac:dyDescent="0.2">
      <c r="U3112" s="78"/>
    </row>
    <row r="3113" spans="21:21" ht="13.15" customHeight="1" x14ac:dyDescent="0.2">
      <c r="U3113" s="78"/>
    </row>
    <row r="3114" spans="21:21" ht="13.15" customHeight="1" x14ac:dyDescent="0.2">
      <c r="U3114" s="78"/>
    </row>
    <row r="3115" spans="21:21" ht="13.15" customHeight="1" x14ac:dyDescent="0.2">
      <c r="U3115" s="78"/>
    </row>
    <row r="3116" spans="21:21" ht="13.15" customHeight="1" x14ac:dyDescent="0.2">
      <c r="U3116" s="78"/>
    </row>
    <row r="3117" spans="21:21" ht="13.15" customHeight="1" x14ac:dyDescent="0.2">
      <c r="U3117" s="78"/>
    </row>
    <row r="3118" spans="21:21" ht="13.15" customHeight="1" x14ac:dyDescent="0.2">
      <c r="U3118" s="78"/>
    </row>
    <row r="3119" spans="21:21" ht="13.15" customHeight="1" x14ac:dyDescent="0.2">
      <c r="U3119" s="78"/>
    </row>
    <row r="3120" spans="21:21" ht="13.15" customHeight="1" x14ac:dyDescent="0.2">
      <c r="U3120" s="78"/>
    </row>
    <row r="3121" spans="21:21" ht="13.15" customHeight="1" x14ac:dyDescent="0.2">
      <c r="U3121" s="78"/>
    </row>
    <row r="3122" spans="21:21" ht="13.15" customHeight="1" x14ac:dyDescent="0.2">
      <c r="U3122" s="78"/>
    </row>
    <row r="3123" spans="21:21" ht="13.15" customHeight="1" x14ac:dyDescent="0.2">
      <c r="U3123" s="78"/>
    </row>
    <row r="3124" spans="21:21" ht="13.15" customHeight="1" x14ac:dyDescent="0.2">
      <c r="U3124" s="78"/>
    </row>
    <row r="3125" spans="21:21" ht="13.15" customHeight="1" x14ac:dyDescent="0.2">
      <c r="U3125" s="78"/>
    </row>
    <row r="3126" spans="21:21" ht="13.15" customHeight="1" x14ac:dyDescent="0.2">
      <c r="U3126" s="78"/>
    </row>
    <row r="3127" spans="21:21" ht="13.15" customHeight="1" x14ac:dyDescent="0.2">
      <c r="U3127" s="78"/>
    </row>
    <row r="3128" spans="21:21" ht="13.15" customHeight="1" x14ac:dyDescent="0.2">
      <c r="U3128" s="78"/>
    </row>
    <row r="3129" spans="21:21" ht="13.15" customHeight="1" x14ac:dyDescent="0.2">
      <c r="U3129" s="78"/>
    </row>
    <row r="3130" spans="21:21" ht="13.15" customHeight="1" x14ac:dyDescent="0.2">
      <c r="U3130" s="78"/>
    </row>
    <row r="3131" spans="21:21" ht="13.15" customHeight="1" x14ac:dyDescent="0.2">
      <c r="U3131" s="78"/>
    </row>
    <row r="3132" spans="21:21" ht="13.15" customHeight="1" x14ac:dyDescent="0.2">
      <c r="U3132" s="78"/>
    </row>
    <row r="3133" spans="21:21" ht="13.15" customHeight="1" x14ac:dyDescent="0.2">
      <c r="U3133" s="78"/>
    </row>
    <row r="3134" spans="21:21" ht="13.15" customHeight="1" x14ac:dyDescent="0.2">
      <c r="U3134" s="78"/>
    </row>
    <row r="3135" spans="21:21" ht="13.15" customHeight="1" x14ac:dyDescent="0.2">
      <c r="U3135" s="78"/>
    </row>
    <row r="3136" spans="21:21" ht="13.15" customHeight="1" x14ac:dyDescent="0.2">
      <c r="U3136" s="78"/>
    </row>
    <row r="3137" spans="21:21" ht="13.15" customHeight="1" x14ac:dyDescent="0.2">
      <c r="U3137" s="78"/>
    </row>
    <row r="3138" spans="21:21" ht="13.15" customHeight="1" x14ac:dyDescent="0.2">
      <c r="U3138" s="78"/>
    </row>
    <row r="3139" spans="21:21" ht="13.15" customHeight="1" x14ac:dyDescent="0.2">
      <c r="U3139" s="78"/>
    </row>
    <row r="3140" spans="21:21" ht="13.15" customHeight="1" x14ac:dyDescent="0.2">
      <c r="U3140" s="78"/>
    </row>
    <row r="3141" spans="21:21" ht="13.15" customHeight="1" x14ac:dyDescent="0.2">
      <c r="U3141" s="78"/>
    </row>
    <row r="3142" spans="21:21" ht="13.15" customHeight="1" x14ac:dyDescent="0.2">
      <c r="U3142" s="78"/>
    </row>
    <row r="3143" spans="21:21" ht="13.15" customHeight="1" x14ac:dyDescent="0.2">
      <c r="U3143" s="78"/>
    </row>
    <row r="3144" spans="21:21" ht="13.15" customHeight="1" x14ac:dyDescent="0.2">
      <c r="U3144" s="78"/>
    </row>
    <row r="3145" spans="21:21" ht="13.15" customHeight="1" x14ac:dyDescent="0.2">
      <c r="U3145" s="78"/>
    </row>
    <row r="3146" spans="21:21" ht="13.15" customHeight="1" x14ac:dyDescent="0.2">
      <c r="U3146" s="78"/>
    </row>
    <row r="3147" spans="21:21" ht="13.15" customHeight="1" x14ac:dyDescent="0.2">
      <c r="U3147" s="78"/>
    </row>
    <row r="3148" spans="21:21" ht="13.15" customHeight="1" x14ac:dyDescent="0.2">
      <c r="U3148" s="78"/>
    </row>
    <row r="3149" spans="21:21" ht="13.15" customHeight="1" x14ac:dyDescent="0.2">
      <c r="U3149" s="78"/>
    </row>
    <row r="3150" spans="21:21" ht="13.15" customHeight="1" x14ac:dyDescent="0.2">
      <c r="U3150" s="78"/>
    </row>
    <row r="3151" spans="21:21" ht="13.15" customHeight="1" x14ac:dyDescent="0.2">
      <c r="U3151" s="78"/>
    </row>
    <row r="3152" spans="21:21" ht="13.15" customHeight="1" x14ac:dyDescent="0.2">
      <c r="U3152" s="78"/>
    </row>
    <row r="3153" spans="21:21" ht="13.15" customHeight="1" x14ac:dyDescent="0.2">
      <c r="U3153" s="78"/>
    </row>
    <row r="3154" spans="21:21" ht="13.15" customHeight="1" x14ac:dyDescent="0.2">
      <c r="U3154" s="78"/>
    </row>
    <row r="3155" spans="21:21" ht="13.15" customHeight="1" x14ac:dyDescent="0.2">
      <c r="U3155" s="78"/>
    </row>
    <row r="3156" spans="21:21" ht="13.15" customHeight="1" x14ac:dyDescent="0.2">
      <c r="U3156" s="78"/>
    </row>
    <row r="3157" spans="21:21" ht="13.15" customHeight="1" x14ac:dyDescent="0.2">
      <c r="U3157" s="78"/>
    </row>
    <row r="3158" spans="21:21" ht="13.15" customHeight="1" x14ac:dyDescent="0.2">
      <c r="U3158" s="78"/>
    </row>
    <row r="3159" spans="21:21" ht="13.15" customHeight="1" x14ac:dyDescent="0.2">
      <c r="U3159" s="78"/>
    </row>
    <row r="3160" spans="21:21" ht="13.15" customHeight="1" x14ac:dyDescent="0.2">
      <c r="U3160" s="78"/>
    </row>
    <row r="3161" spans="21:21" ht="13.15" customHeight="1" x14ac:dyDescent="0.2">
      <c r="U3161" s="78"/>
    </row>
    <row r="3162" spans="21:21" ht="13.15" customHeight="1" x14ac:dyDescent="0.2">
      <c r="U3162" s="78"/>
    </row>
    <row r="3163" spans="21:21" ht="13.15" customHeight="1" x14ac:dyDescent="0.2">
      <c r="U3163" s="78"/>
    </row>
    <row r="3164" spans="21:21" ht="13.15" customHeight="1" x14ac:dyDescent="0.2">
      <c r="U3164" s="78"/>
    </row>
    <row r="3165" spans="21:21" ht="13.15" customHeight="1" x14ac:dyDescent="0.2">
      <c r="U3165" s="78"/>
    </row>
    <row r="3166" spans="21:21" ht="13.15" customHeight="1" x14ac:dyDescent="0.2">
      <c r="U3166" s="78"/>
    </row>
    <row r="3167" spans="21:21" ht="13.15" customHeight="1" x14ac:dyDescent="0.2">
      <c r="U3167" s="78"/>
    </row>
    <row r="3168" spans="21:21" ht="13.15" customHeight="1" x14ac:dyDescent="0.2">
      <c r="U3168" s="78"/>
    </row>
    <row r="3169" spans="21:21" ht="13.15" customHeight="1" x14ac:dyDescent="0.2">
      <c r="U3169" s="78"/>
    </row>
    <row r="3170" spans="21:21" ht="13.15" customHeight="1" x14ac:dyDescent="0.2">
      <c r="U3170" s="78"/>
    </row>
    <row r="3171" spans="21:21" ht="13.15" customHeight="1" x14ac:dyDescent="0.2">
      <c r="U3171" s="78"/>
    </row>
    <row r="3172" spans="21:21" ht="13.15" customHeight="1" x14ac:dyDescent="0.2">
      <c r="U3172" s="78"/>
    </row>
    <row r="3173" spans="21:21" ht="13.15" customHeight="1" x14ac:dyDescent="0.2">
      <c r="U3173" s="78"/>
    </row>
    <row r="3174" spans="21:21" ht="13.15" customHeight="1" x14ac:dyDescent="0.2">
      <c r="U3174" s="78"/>
    </row>
    <row r="3175" spans="21:21" ht="13.15" customHeight="1" x14ac:dyDescent="0.2">
      <c r="U3175" s="78"/>
    </row>
    <row r="3176" spans="21:21" ht="13.15" customHeight="1" x14ac:dyDescent="0.2">
      <c r="U3176" s="78"/>
    </row>
    <row r="3177" spans="21:21" ht="13.15" customHeight="1" x14ac:dyDescent="0.2">
      <c r="U3177" s="78"/>
    </row>
    <row r="3178" spans="21:21" ht="13.15" customHeight="1" x14ac:dyDescent="0.2">
      <c r="U3178" s="78"/>
    </row>
    <row r="3179" spans="21:21" ht="13.15" customHeight="1" x14ac:dyDescent="0.2">
      <c r="U3179" s="78"/>
    </row>
    <row r="3180" spans="21:21" ht="13.15" customHeight="1" x14ac:dyDescent="0.2">
      <c r="U3180" s="78"/>
    </row>
    <row r="3181" spans="21:21" ht="13.15" customHeight="1" x14ac:dyDescent="0.2">
      <c r="U3181" s="78"/>
    </row>
    <row r="3182" spans="21:21" ht="13.15" customHeight="1" x14ac:dyDescent="0.2">
      <c r="U3182" s="78"/>
    </row>
    <row r="3183" spans="21:21" ht="13.15" customHeight="1" x14ac:dyDescent="0.2">
      <c r="U3183" s="78"/>
    </row>
    <row r="3184" spans="21:21" ht="13.15" customHeight="1" x14ac:dyDescent="0.2">
      <c r="U3184" s="78"/>
    </row>
    <row r="3185" spans="21:21" ht="13.15" customHeight="1" x14ac:dyDescent="0.2">
      <c r="U3185" s="78"/>
    </row>
    <row r="3186" spans="21:21" ht="13.15" customHeight="1" x14ac:dyDescent="0.2">
      <c r="U3186" s="78"/>
    </row>
    <row r="3187" spans="21:21" ht="13.15" customHeight="1" x14ac:dyDescent="0.2">
      <c r="U3187" s="78"/>
    </row>
    <row r="3188" spans="21:21" ht="13.15" customHeight="1" x14ac:dyDescent="0.2">
      <c r="U3188" s="78"/>
    </row>
    <row r="3189" spans="21:21" ht="13.15" customHeight="1" x14ac:dyDescent="0.2">
      <c r="U3189" s="78"/>
    </row>
    <row r="3190" spans="21:21" ht="13.15" customHeight="1" x14ac:dyDescent="0.2">
      <c r="U3190" s="78"/>
    </row>
    <row r="3191" spans="21:21" ht="13.15" customHeight="1" x14ac:dyDescent="0.2">
      <c r="U3191" s="78"/>
    </row>
    <row r="3192" spans="21:21" ht="13.15" customHeight="1" x14ac:dyDescent="0.2">
      <c r="U3192" s="78"/>
    </row>
    <row r="3193" spans="21:21" ht="13.15" customHeight="1" x14ac:dyDescent="0.2">
      <c r="U3193" s="78"/>
    </row>
    <row r="3194" spans="21:21" ht="13.15" customHeight="1" x14ac:dyDescent="0.2">
      <c r="U3194" s="78"/>
    </row>
    <row r="3195" spans="21:21" ht="13.15" customHeight="1" x14ac:dyDescent="0.2">
      <c r="U3195" s="78"/>
    </row>
    <row r="3196" spans="21:21" ht="13.15" customHeight="1" x14ac:dyDescent="0.2">
      <c r="U3196" s="78"/>
    </row>
    <row r="3197" spans="21:21" ht="13.15" customHeight="1" x14ac:dyDescent="0.2">
      <c r="U3197" s="78"/>
    </row>
    <row r="3198" spans="21:21" ht="13.15" customHeight="1" x14ac:dyDescent="0.2">
      <c r="U3198" s="78"/>
    </row>
    <row r="3199" spans="21:21" ht="13.15" customHeight="1" x14ac:dyDescent="0.2">
      <c r="U3199" s="78"/>
    </row>
    <row r="3200" spans="21:21" ht="13.15" customHeight="1" x14ac:dyDescent="0.2">
      <c r="U3200" s="78"/>
    </row>
    <row r="3201" spans="21:21" ht="13.15" customHeight="1" x14ac:dyDescent="0.2">
      <c r="U3201" s="78"/>
    </row>
    <row r="3202" spans="21:21" ht="13.15" customHeight="1" x14ac:dyDescent="0.2">
      <c r="U3202" s="78"/>
    </row>
    <row r="3203" spans="21:21" ht="13.15" customHeight="1" x14ac:dyDescent="0.2">
      <c r="U3203" s="78"/>
    </row>
    <row r="3204" spans="21:21" ht="13.15" customHeight="1" x14ac:dyDescent="0.2">
      <c r="U3204" s="78"/>
    </row>
    <row r="3205" spans="21:21" ht="13.15" customHeight="1" x14ac:dyDescent="0.2">
      <c r="U3205" s="78"/>
    </row>
    <row r="3206" spans="21:21" ht="13.15" customHeight="1" x14ac:dyDescent="0.2">
      <c r="U3206" s="78"/>
    </row>
    <row r="3207" spans="21:21" ht="13.15" customHeight="1" x14ac:dyDescent="0.2">
      <c r="U3207" s="78"/>
    </row>
    <row r="3208" spans="21:21" ht="13.15" customHeight="1" x14ac:dyDescent="0.2">
      <c r="U3208" s="78"/>
    </row>
    <row r="3209" spans="21:21" ht="13.15" customHeight="1" x14ac:dyDescent="0.2">
      <c r="U3209" s="78"/>
    </row>
    <row r="3210" spans="21:21" ht="13.15" customHeight="1" x14ac:dyDescent="0.2">
      <c r="U3210" s="78"/>
    </row>
    <row r="3211" spans="21:21" ht="13.15" customHeight="1" x14ac:dyDescent="0.2">
      <c r="U3211" s="78"/>
    </row>
    <row r="3212" spans="21:21" ht="13.15" customHeight="1" x14ac:dyDescent="0.2">
      <c r="U3212" s="78"/>
    </row>
    <row r="3213" spans="21:21" ht="13.15" customHeight="1" x14ac:dyDescent="0.2">
      <c r="U3213" s="78"/>
    </row>
    <row r="3214" spans="21:21" ht="13.15" customHeight="1" x14ac:dyDescent="0.2">
      <c r="U3214" s="78"/>
    </row>
    <row r="3215" spans="21:21" ht="13.15" customHeight="1" x14ac:dyDescent="0.2">
      <c r="U3215" s="78"/>
    </row>
    <row r="3216" spans="21:21" ht="13.15" customHeight="1" x14ac:dyDescent="0.2">
      <c r="U3216" s="78"/>
    </row>
    <row r="3217" spans="21:21" ht="13.15" customHeight="1" x14ac:dyDescent="0.2">
      <c r="U3217" s="78"/>
    </row>
    <row r="3218" spans="21:21" ht="13.15" customHeight="1" x14ac:dyDescent="0.2">
      <c r="U3218" s="78"/>
    </row>
    <row r="3219" spans="21:21" ht="13.15" customHeight="1" x14ac:dyDescent="0.2">
      <c r="U3219" s="78"/>
    </row>
    <row r="3220" spans="21:21" ht="13.15" customHeight="1" x14ac:dyDescent="0.2">
      <c r="U3220" s="78"/>
    </row>
    <row r="3221" spans="21:21" ht="13.15" customHeight="1" x14ac:dyDescent="0.2">
      <c r="U3221" s="78"/>
    </row>
    <row r="3222" spans="21:21" ht="13.15" customHeight="1" x14ac:dyDescent="0.2">
      <c r="U3222" s="78"/>
    </row>
    <row r="3223" spans="21:21" ht="13.15" customHeight="1" x14ac:dyDescent="0.2">
      <c r="U3223" s="78"/>
    </row>
    <row r="3224" spans="21:21" ht="13.15" customHeight="1" x14ac:dyDescent="0.2">
      <c r="U3224" s="78"/>
    </row>
    <row r="3225" spans="21:21" ht="13.15" customHeight="1" x14ac:dyDescent="0.2">
      <c r="U3225" s="78"/>
    </row>
    <row r="3226" spans="21:21" ht="13.15" customHeight="1" x14ac:dyDescent="0.2">
      <c r="U3226" s="78"/>
    </row>
    <row r="3227" spans="21:21" ht="13.15" customHeight="1" x14ac:dyDescent="0.2">
      <c r="U3227" s="78"/>
    </row>
    <row r="3228" spans="21:21" ht="13.15" customHeight="1" x14ac:dyDescent="0.2">
      <c r="U3228" s="78"/>
    </row>
    <row r="3229" spans="21:21" ht="13.15" customHeight="1" x14ac:dyDescent="0.2">
      <c r="U3229" s="78"/>
    </row>
    <row r="3230" spans="21:21" ht="13.15" customHeight="1" x14ac:dyDescent="0.2">
      <c r="U3230" s="78"/>
    </row>
    <row r="3231" spans="21:21" ht="13.15" customHeight="1" x14ac:dyDescent="0.2">
      <c r="U3231" s="78"/>
    </row>
    <row r="3232" spans="21:21" ht="13.15" customHeight="1" x14ac:dyDescent="0.2">
      <c r="U3232" s="78"/>
    </row>
    <row r="3233" spans="21:21" ht="13.15" customHeight="1" x14ac:dyDescent="0.2">
      <c r="U3233" s="78"/>
    </row>
    <row r="3234" spans="21:21" ht="13.15" customHeight="1" x14ac:dyDescent="0.2">
      <c r="U3234" s="78"/>
    </row>
    <row r="3235" spans="21:21" ht="13.15" customHeight="1" x14ac:dyDescent="0.2">
      <c r="U3235" s="78"/>
    </row>
    <row r="3236" spans="21:21" ht="13.15" customHeight="1" x14ac:dyDescent="0.2">
      <c r="U3236" s="78"/>
    </row>
    <row r="3237" spans="21:21" ht="13.15" customHeight="1" x14ac:dyDescent="0.2">
      <c r="U3237" s="78"/>
    </row>
    <row r="3238" spans="21:21" ht="13.15" customHeight="1" x14ac:dyDescent="0.2">
      <c r="U3238" s="78"/>
    </row>
    <row r="3239" spans="21:21" ht="13.15" customHeight="1" x14ac:dyDescent="0.2">
      <c r="U3239" s="78"/>
    </row>
    <row r="3240" spans="21:21" ht="13.15" customHeight="1" x14ac:dyDescent="0.2">
      <c r="U3240" s="78"/>
    </row>
    <row r="3241" spans="21:21" ht="13.15" customHeight="1" x14ac:dyDescent="0.2">
      <c r="U3241" s="78"/>
    </row>
    <row r="3242" spans="21:21" ht="13.15" customHeight="1" x14ac:dyDescent="0.2">
      <c r="U3242" s="78"/>
    </row>
    <row r="3243" spans="21:21" ht="13.15" customHeight="1" x14ac:dyDescent="0.2">
      <c r="U3243" s="78"/>
    </row>
    <row r="3244" spans="21:21" ht="13.15" customHeight="1" x14ac:dyDescent="0.2">
      <c r="U3244" s="78"/>
    </row>
    <row r="3245" spans="21:21" ht="13.15" customHeight="1" x14ac:dyDescent="0.2">
      <c r="U3245" s="78"/>
    </row>
    <row r="3246" spans="21:21" ht="13.15" customHeight="1" x14ac:dyDescent="0.2">
      <c r="U3246" s="78"/>
    </row>
    <row r="3247" spans="21:21" ht="13.15" customHeight="1" x14ac:dyDescent="0.2">
      <c r="U3247" s="78"/>
    </row>
    <row r="3248" spans="21:21" ht="13.15" customHeight="1" x14ac:dyDescent="0.2">
      <c r="U3248" s="78"/>
    </row>
    <row r="3249" spans="21:21" ht="13.15" customHeight="1" x14ac:dyDescent="0.2">
      <c r="U3249" s="78"/>
    </row>
    <row r="3250" spans="21:21" ht="13.15" customHeight="1" x14ac:dyDescent="0.2">
      <c r="U3250" s="78"/>
    </row>
    <row r="3251" spans="21:21" ht="13.15" customHeight="1" x14ac:dyDescent="0.2">
      <c r="U3251" s="78"/>
    </row>
    <row r="3252" spans="21:21" ht="13.15" customHeight="1" x14ac:dyDescent="0.2">
      <c r="U3252" s="78"/>
    </row>
    <row r="3253" spans="21:21" ht="13.15" customHeight="1" x14ac:dyDescent="0.2">
      <c r="U3253" s="78"/>
    </row>
    <row r="3254" spans="21:21" ht="13.15" customHeight="1" x14ac:dyDescent="0.2">
      <c r="U3254" s="78"/>
    </row>
    <row r="3255" spans="21:21" ht="13.15" customHeight="1" x14ac:dyDescent="0.2">
      <c r="U3255" s="78"/>
    </row>
    <row r="3256" spans="21:21" ht="13.15" customHeight="1" x14ac:dyDescent="0.2">
      <c r="U3256" s="78"/>
    </row>
    <row r="3257" spans="21:21" ht="13.15" customHeight="1" x14ac:dyDescent="0.2">
      <c r="U3257" s="78"/>
    </row>
    <row r="3258" spans="21:21" ht="13.15" customHeight="1" x14ac:dyDescent="0.2">
      <c r="U3258" s="78"/>
    </row>
    <row r="3259" spans="21:21" ht="13.15" customHeight="1" x14ac:dyDescent="0.2">
      <c r="U3259" s="78"/>
    </row>
    <row r="3260" spans="21:21" ht="13.15" customHeight="1" x14ac:dyDescent="0.2">
      <c r="U3260" s="78"/>
    </row>
    <row r="3261" spans="21:21" ht="13.15" customHeight="1" x14ac:dyDescent="0.2">
      <c r="U3261" s="78"/>
    </row>
    <row r="3262" spans="21:21" ht="13.15" customHeight="1" x14ac:dyDescent="0.2">
      <c r="U3262" s="78"/>
    </row>
    <row r="3263" spans="21:21" ht="13.15" customHeight="1" x14ac:dyDescent="0.2">
      <c r="U3263" s="78"/>
    </row>
    <row r="3264" spans="21:21" ht="13.15" customHeight="1" x14ac:dyDescent="0.2">
      <c r="U3264" s="78"/>
    </row>
    <row r="3265" spans="21:21" ht="13.15" customHeight="1" x14ac:dyDescent="0.2">
      <c r="U3265" s="78"/>
    </row>
    <row r="3266" spans="21:21" ht="13.15" customHeight="1" x14ac:dyDescent="0.2">
      <c r="U3266" s="78"/>
    </row>
    <row r="3267" spans="21:21" ht="13.15" customHeight="1" x14ac:dyDescent="0.2">
      <c r="U3267" s="78"/>
    </row>
    <row r="3268" spans="21:21" ht="13.15" customHeight="1" x14ac:dyDescent="0.2">
      <c r="U3268" s="78"/>
    </row>
    <row r="3269" spans="21:21" ht="13.15" customHeight="1" x14ac:dyDescent="0.2">
      <c r="U3269" s="78"/>
    </row>
    <row r="3270" spans="21:21" ht="13.15" customHeight="1" x14ac:dyDescent="0.2">
      <c r="U3270" s="78"/>
    </row>
    <row r="3271" spans="21:21" ht="13.15" customHeight="1" x14ac:dyDescent="0.2">
      <c r="U3271" s="78"/>
    </row>
    <row r="3272" spans="21:21" ht="13.15" customHeight="1" x14ac:dyDescent="0.2">
      <c r="U3272" s="78"/>
    </row>
    <row r="3273" spans="21:21" ht="13.15" customHeight="1" x14ac:dyDescent="0.2">
      <c r="U3273" s="78"/>
    </row>
    <row r="3274" spans="21:21" ht="13.15" customHeight="1" x14ac:dyDescent="0.2">
      <c r="U3274" s="78"/>
    </row>
    <row r="3275" spans="21:21" ht="13.15" customHeight="1" x14ac:dyDescent="0.2">
      <c r="U3275" s="78"/>
    </row>
    <row r="3276" spans="21:21" ht="13.15" customHeight="1" x14ac:dyDescent="0.2">
      <c r="U3276" s="78"/>
    </row>
    <row r="3277" spans="21:21" ht="13.15" customHeight="1" x14ac:dyDescent="0.2">
      <c r="U3277" s="78"/>
    </row>
    <row r="3278" spans="21:21" ht="13.15" customHeight="1" x14ac:dyDescent="0.2">
      <c r="U3278" s="78"/>
    </row>
    <row r="3279" spans="21:21" ht="13.15" customHeight="1" x14ac:dyDescent="0.2">
      <c r="U3279" s="78"/>
    </row>
    <row r="3280" spans="21:21" ht="13.15" customHeight="1" x14ac:dyDescent="0.2">
      <c r="U3280" s="78"/>
    </row>
    <row r="3281" spans="21:21" ht="13.15" customHeight="1" x14ac:dyDescent="0.2">
      <c r="U3281" s="78"/>
    </row>
    <row r="3282" spans="21:21" ht="13.15" customHeight="1" x14ac:dyDescent="0.2">
      <c r="U3282" s="78"/>
    </row>
    <row r="3283" spans="21:21" ht="13.15" customHeight="1" x14ac:dyDescent="0.2">
      <c r="U3283" s="78"/>
    </row>
    <row r="3284" spans="21:21" ht="13.15" customHeight="1" x14ac:dyDescent="0.2">
      <c r="U3284" s="78"/>
    </row>
    <row r="3285" spans="21:21" ht="13.15" customHeight="1" x14ac:dyDescent="0.2">
      <c r="U3285" s="78"/>
    </row>
    <row r="3286" spans="21:21" ht="13.15" customHeight="1" x14ac:dyDescent="0.2">
      <c r="U3286" s="78"/>
    </row>
    <row r="3287" spans="21:21" ht="13.15" customHeight="1" x14ac:dyDescent="0.2">
      <c r="U3287" s="78"/>
    </row>
    <row r="3288" spans="21:21" ht="13.15" customHeight="1" x14ac:dyDescent="0.2">
      <c r="U3288" s="78"/>
    </row>
    <row r="3289" spans="21:21" ht="13.15" customHeight="1" x14ac:dyDescent="0.2">
      <c r="U3289" s="78"/>
    </row>
    <row r="3290" spans="21:21" ht="13.15" customHeight="1" x14ac:dyDescent="0.2">
      <c r="U3290" s="78"/>
    </row>
    <row r="3291" spans="21:21" ht="13.15" customHeight="1" x14ac:dyDescent="0.2">
      <c r="U3291" s="78"/>
    </row>
    <row r="3292" spans="21:21" ht="13.15" customHeight="1" x14ac:dyDescent="0.2">
      <c r="U3292" s="78"/>
    </row>
    <row r="3293" spans="21:21" ht="13.15" customHeight="1" x14ac:dyDescent="0.2">
      <c r="U3293" s="78"/>
    </row>
    <row r="3294" spans="21:21" ht="13.15" customHeight="1" x14ac:dyDescent="0.2">
      <c r="U3294" s="78"/>
    </row>
    <row r="3295" spans="21:21" ht="13.15" customHeight="1" x14ac:dyDescent="0.2">
      <c r="U3295" s="78"/>
    </row>
    <row r="3296" spans="21:21" ht="13.15" customHeight="1" x14ac:dyDescent="0.2">
      <c r="U3296" s="78"/>
    </row>
    <row r="3297" spans="21:21" ht="13.15" customHeight="1" x14ac:dyDescent="0.2">
      <c r="U3297" s="78"/>
    </row>
    <row r="3298" spans="21:21" ht="13.15" customHeight="1" x14ac:dyDescent="0.2">
      <c r="U3298" s="78"/>
    </row>
    <row r="3299" spans="21:21" ht="13.15" customHeight="1" x14ac:dyDescent="0.2">
      <c r="U3299" s="78"/>
    </row>
    <row r="3300" spans="21:21" ht="13.15" customHeight="1" x14ac:dyDescent="0.2">
      <c r="U3300" s="78"/>
    </row>
    <row r="3301" spans="21:21" ht="13.15" customHeight="1" x14ac:dyDescent="0.2">
      <c r="U3301" s="78"/>
    </row>
    <row r="3302" spans="21:21" ht="13.15" customHeight="1" x14ac:dyDescent="0.2">
      <c r="U3302" s="78"/>
    </row>
    <row r="3303" spans="21:21" ht="13.15" customHeight="1" x14ac:dyDescent="0.2">
      <c r="U3303" s="78"/>
    </row>
    <row r="3304" spans="21:21" ht="13.15" customHeight="1" x14ac:dyDescent="0.2">
      <c r="U3304" s="78"/>
    </row>
    <row r="3305" spans="21:21" ht="13.15" customHeight="1" x14ac:dyDescent="0.2">
      <c r="U3305" s="78"/>
    </row>
    <row r="3306" spans="21:21" ht="13.15" customHeight="1" x14ac:dyDescent="0.2">
      <c r="U3306" s="78"/>
    </row>
    <row r="3307" spans="21:21" ht="13.15" customHeight="1" x14ac:dyDescent="0.2">
      <c r="U3307" s="78"/>
    </row>
    <row r="3308" spans="21:21" ht="13.15" customHeight="1" x14ac:dyDescent="0.2">
      <c r="U3308" s="78"/>
    </row>
    <row r="3309" spans="21:21" ht="13.15" customHeight="1" x14ac:dyDescent="0.2">
      <c r="U3309" s="78"/>
    </row>
    <row r="3310" spans="21:21" ht="13.15" customHeight="1" x14ac:dyDescent="0.2">
      <c r="U3310" s="78"/>
    </row>
    <row r="3311" spans="21:21" ht="13.15" customHeight="1" x14ac:dyDescent="0.2">
      <c r="U3311" s="78"/>
    </row>
    <row r="3312" spans="21:21" ht="13.15" customHeight="1" x14ac:dyDescent="0.2">
      <c r="U3312" s="78"/>
    </row>
    <row r="3313" spans="21:21" ht="13.15" customHeight="1" x14ac:dyDescent="0.2">
      <c r="U3313" s="78"/>
    </row>
    <row r="3314" spans="21:21" ht="13.15" customHeight="1" x14ac:dyDescent="0.2">
      <c r="U3314" s="78"/>
    </row>
    <row r="3315" spans="21:21" ht="13.15" customHeight="1" x14ac:dyDescent="0.2">
      <c r="U3315" s="78"/>
    </row>
    <row r="3316" spans="21:21" ht="13.15" customHeight="1" x14ac:dyDescent="0.2">
      <c r="U3316" s="78"/>
    </row>
    <row r="3317" spans="21:21" ht="13.15" customHeight="1" x14ac:dyDescent="0.2">
      <c r="U3317" s="78"/>
    </row>
    <row r="3318" spans="21:21" ht="13.15" customHeight="1" x14ac:dyDescent="0.2">
      <c r="U3318" s="78"/>
    </row>
    <row r="3319" spans="21:21" ht="13.15" customHeight="1" x14ac:dyDescent="0.2">
      <c r="U3319" s="78"/>
    </row>
    <row r="3320" spans="21:21" ht="13.15" customHeight="1" x14ac:dyDescent="0.2">
      <c r="U3320" s="78"/>
    </row>
    <row r="3321" spans="21:21" ht="13.15" customHeight="1" x14ac:dyDescent="0.2">
      <c r="U3321" s="78"/>
    </row>
    <row r="3322" spans="21:21" ht="13.15" customHeight="1" x14ac:dyDescent="0.2">
      <c r="U3322" s="78"/>
    </row>
    <row r="3323" spans="21:21" ht="13.15" customHeight="1" x14ac:dyDescent="0.2">
      <c r="U3323" s="78"/>
    </row>
    <row r="3324" spans="21:21" ht="13.15" customHeight="1" x14ac:dyDescent="0.2">
      <c r="U3324" s="78"/>
    </row>
    <row r="3325" spans="21:21" ht="13.15" customHeight="1" x14ac:dyDescent="0.2">
      <c r="U3325" s="78"/>
    </row>
    <row r="3326" spans="21:21" ht="13.15" customHeight="1" x14ac:dyDescent="0.2">
      <c r="U3326" s="78"/>
    </row>
    <row r="3327" spans="21:21" ht="13.15" customHeight="1" x14ac:dyDescent="0.2">
      <c r="U3327" s="78"/>
    </row>
    <row r="3328" spans="21:21" ht="13.15" customHeight="1" x14ac:dyDescent="0.2">
      <c r="U3328" s="78"/>
    </row>
    <row r="3329" spans="21:21" ht="13.15" customHeight="1" x14ac:dyDescent="0.2">
      <c r="U3329" s="78"/>
    </row>
    <row r="3330" spans="21:21" ht="13.15" customHeight="1" x14ac:dyDescent="0.2">
      <c r="U3330" s="78"/>
    </row>
    <row r="3331" spans="21:21" ht="13.15" customHeight="1" x14ac:dyDescent="0.2">
      <c r="U3331" s="78"/>
    </row>
    <row r="3332" spans="21:21" ht="13.15" customHeight="1" x14ac:dyDescent="0.2">
      <c r="U3332" s="78"/>
    </row>
    <row r="3333" spans="21:21" ht="13.15" customHeight="1" x14ac:dyDescent="0.2">
      <c r="U3333" s="78"/>
    </row>
    <row r="3334" spans="21:21" ht="13.15" customHeight="1" x14ac:dyDescent="0.2">
      <c r="U3334" s="78"/>
    </row>
    <row r="3335" spans="21:21" ht="13.15" customHeight="1" x14ac:dyDescent="0.2">
      <c r="U3335" s="78"/>
    </row>
    <row r="3336" spans="21:21" ht="13.15" customHeight="1" x14ac:dyDescent="0.2">
      <c r="U3336" s="78"/>
    </row>
    <row r="3337" spans="21:21" ht="13.15" customHeight="1" x14ac:dyDescent="0.2">
      <c r="U3337" s="78"/>
    </row>
    <row r="3338" spans="21:21" ht="13.15" customHeight="1" x14ac:dyDescent="0.2">
      <c r="U3338" s="78"/>
    </row>
    <row r="3339" spans="21:21" ht="13.15" customHeight="1" x14ac:dyDescent="0.2">
      <c r="U3339" s="78"/>
    </row>
    <row r="3340" spans="21:21" ht="13.15" customHeight="1" x14ac:dyDescent="0.2">
      <c r="U3340" s="78"/>
    </row>
    <row r="3341" spans="21:21" ht="13.15" customHeight="1" x14ac:dyDescent="0.2">
      <c r="U3341" s="78"/>
    </row>
    <row r="3342" spans="21:21" ht="13.15" customHeight="1" x14ac:dyDescent="0.2">
      <c r="U3342" s="78"/>
    </row>
    <row r="3343" spans="21:21" ht="13.15" customHeight="1" x14ac:dyDescent="0.2">
      <c r="U3343" s="78"/>
    </row>
    <row r="3344" spans="21:21" ht="13.15" customHeight="1" x14ac:dyDescent="0.2">
      <c r="U3344" s="78"/>
    </row>
    <row r="3345" spans="21:21" ht="13.15" customHeight="1" x14ac:dyDescent="0.2">
      <c r="U3345" s="78"/>
    </row>
    <row r="3346" spans="21:21" ht="13.15" customHeight="1" x14ac:dyDescent="0.2">
      <c r="U3346" s="78"/>
    </row>
    <row r="3347" spans="21:21" ht="13.15" customHeight="1" x14ac:dyDescent="0.2">
      <c r="U3347" s="78"/>
    </row>
    <row r="3348" spans="21:21" ht="13.15" customHeight="1" x14ac:dyDescent="0.2">
      <c r="U3348" s="78"/>
    </row>
    <row r="3349" spans="21:21" ht="13.15" customHeight="1" x14ac:dyDescent="0.2">
      <c r="U3349" s="78"/>
    </row>
    <row r="3350" spans="21:21" ht="13.15" customHeight="1" x14ac:dyDescent="0.2">
      <c r="U3350" s="78"/>
    </row>
    <row r="3351" spans="21:21" ht="13.15" customHeight="1" x14ac:dyDescent="0.2">
      <c r="U3351" s="78"/>
    </row>
    <row r="3352" spans="21:21" ht="13.15" customHeight="1" x14ac:dyDescent="0.2">
      <c r="U3352" s="78"/>
    </row>
    <row r="3353" spans="21:21" ht="13.15" customHeight="1" x14ac:dyDescent="0.2">
      <c r="U3353" s="78"/>
    </row>
    <row r="3354" spans="21:21" ht="13.15" customHeight="1" x14ac:dyDescent="0.2">
      <c r="U3354" s="78"/>
    </row>
    <row r="3355" spans="21:21" ht="13.15" customHeight="1" x14ac:dyDescent="0.2">
      <c r="U3355" s="78"/>
    </row>
    <row r="3356" spans="21:21" ht="13.15" customHeight="1" x14ac:dyDescent="0.2">
      <c r="U3356" s="78"/>
    </row>
    <row r="3357" spans="21:21" ht="13.15" customHeight="1" x14ac:dyDescent="0.2">
      <c r="U3357" s="78"/>
    </row>
    <row r="3358" spans="21:21" ht="13.15" customHeight="1" x14ac:dyDescent="0.2">
      <c r="U3358" s="78"/>
    </row>
    <row r="3359" spans="21:21" ht="13.15" customHeight="1" x14ac:dyDescent="0.2">
      <c r="U3359" s="78"/>
    </row>
    <row r="3360" spans="21:21" ht="13.15" customHeight="1" x14ac:dyDescent="0.2">
      <c r="U3360" s="78"/>
    </row>
    <row r="3361" spans="21:21" ht="13.15" customHeight="1" x14ac:dyDescent="0.2">
      <c r="U3361" s="78"/>
    </row>
    <row r="3362" spans="21:21" ht="13.15" customHeight="1" x14ac:dyDescent="0.2">
      <c r="U3362" s="78"/>
    </row>
    <row r="3363" spans="21:21" ht="13.15" customHeight="1" x14ac:dyDescent="0.2">
      <c r="U3363" s="78"/>
    </row>
    <row r="3364" spans="21:21" ht="13.15" customHeight="1" x14ac:dyDescent="0.2">
      <c r="U3364" s="78"/>
    </row>
    <row r="3365" spans="21:21" ht="13.15" customHeight="1" x14ac:dyDescent="0.2">
      <c r="U3365" s="78"/>
    </row>
    <row r="3366" spans="21:21" ht="13.15" customHeight="1" x14ac:dyDescent="0.2">
      <c r="U3366" s="78"/>
    </row>
    <row r="3367" spans="21:21" ht="13.15" customHeight="1" x14ac:dyDescent="0.2">
      <c r="U3367" s="78"/>
    </row>
    <row r="3368" spans="21:21" ht="13.15" customHeight="1" x14ac:dyDescent="0.2">
      <c r="U3368" s="78"/>
    </row>
    <row r="3369" spans="21:21" ht="13.15" customHeight="1" x14ac:dyDescent="0.2">
      <c r="U3369" s="78"/>
    </row>
    <row r="3370" spans="21:21" ht="13.15" customHeight="1" x14ac:dyDescent="0.2">
      <c r="U3370" s="78"/>
    </row>
    <row r="3371" spans="21:21" ht="13.15" customHeight="1" x14ac:dyDescent="0.2">
      <c r="U3371" s="78"/>
    </row>
    <row r="3372" spans="21:21" ht="13.15" customHeight="1" x14ac:dyDescent="0.2">
      <c r="U3372" s="78"/>
    </row>
    <row r="3373" spans="21:21" ht="13.15" customHeight="1" x14ac:dyDescent="0.2">
      <c r="U3373" s="78"/>
    </row>
    <row r="3374" spans="21:21" ht="13.15" customHeight="1" x14ac:dyDescent="0.2">
      <c r="U3374" s="78"/>
    </row>
    <row r="3375" spans="21:21" ht="13.15" customHeight="1" x14ac:dyDescent="0.2">
      <c r="U3375" s="78"/>
    </row>
    <row r="3376" spans="21:21" ht="13.15" customHeight="1" x14ac:dyDescent="0.2">
      <c r="U3376" s="78"/>
    </row>
    <row r="3377" spans="21:21" ht="13.15" customHeight="1" x14ac:dyDescent="0.2">
      <c r="U3377" s="78"/>
    </row>
    <row r="3378" spans="21:21" ht="13.15" customHeight="1" x14ac:dyDescent="0.2">
      <c r="U3378" s="78"/>
    </row>
    <row r="3379" spans="21:21" ht="13.15" customHeight="1" x14ac:dyDescent="0.2">
      <c r="U3379" s="78"/>
    </row>
    <row r="3380" spans="21:21" ht="13.15" customHeight="1" x14ac:dyDescent="0.2">
      <c r="U3380" s="78"/>
    </row>
    <row r="3381" spans="21:21" ht="13.15" customHeight="1" x14ac:dyDescent="0.2">
      <c r="U3381" s="78"/>
    </row>
    <row r="3382" spans="21:21" ht="13.15" customHeight="1" x14ac:dyDescent="0.2">
      <c r="U3382" s="78"/>
    </row>
    <row r="3383" spans="21:21" ht="13.15" customHeight="1" x14ac:dyDescent="0.2">
      <c r="U3383" s="78"/>
    </row>
    <row r="3384" spans="21:21" ht="13.15" customHeight="1" x14ac:dyDescent="0.2">
      <c r="U3384" s="78"/>
    </row>
    <row r="3385" spans="21:21" ht="13.15" customHeight="1" x14ac:dyDescent="0.2">
      <c r="U3385" s="78"/>
    </row>
    <row r="3386" spans="21:21" ht="13.15" customHeight="1" x14ac:dyDescent="0.2">
      <c r="U3386" s="78"/>
    </row>
    <row r="3387" spans="21:21" ht="13.15" customHeight="1" x14ac:dyDescent="0.2">
      <c r="U3387" s="78"/>
    </row>
    <row r="3388" spans="21:21" ht="13.15" customHeight="1" x14ac:dyDescent="0.2">
      <c r="U3388" s="78"/>
    </row>
    <row r="3389" spans="21:21" ht="13.15" customHeight="1" x14ac:dyDescent="0.2">
      <c r="U3389" s="78"/>
    </row>
    <row r="3390" spans="21:21" ht="13.15" customHeight="1" x14ac:dyDescent="0.2">
      <c r="U3390" s="78"/>
    </row>
    <row r="3391" spans="21:21" ht="13.15" customHeight="1" x14ac:dyDescent="0.2">
      <c r="U3391" s="78"/>
    </row>
    <row r="3392" spans="21:21" ht="13.15" customHeight="1" x14ac:dyDescent="0.2">
      <c r="U3392" s="78"/>
    </row>
    <row r="3393" spans="21:21" ht="13.15" customHeight="1" x14ac:dyDescent="0.2">
      <c r="U3393" s="78"/>
    </row>
    <row r="3394" spans="21:21" ht="13.15" customHeight="1" x14ac:dyDescent="0.2">
      <c r="U3394" s="78"/>
    </row>
    <row r="3395" spans="21:21" ht="13.15" customHeight="1" x14ac:dyDescent="0.2">
      <c r="U3395" s="78"/>
    </row>
    <row r="3396" spans="21:21" ht="13.15" customHeight="1" x14ac:dyDescent="0.2">
      <c r="U3396" s="78"/>
    </row>
    <row r="3397" spans="21:21" ht="13.15" customHeight="1" x14ac:dyDescent="0.2">
      <c r="U3397" s="78"/>
    </row>
    <row r="3398" spans="21:21" ht="13.15" customHeight="1" x14ac:dyDescent="0.2">
      <c r="U3398" s="78"/>
    </row>
    <row r="3399" spans="21:21" ht="13.15" customHeight="1" x14ac:dyDescent="0.2">
      <c r="U3399" s="78"/>
    </row>
    <row r="3400" spans="21:21" ht="13.15" customHeight="1" x14ac:dyDescent="0.2">
      <c r="U3400" s="78"/>
    </row>
    <row r="3401" spans="21:21" ht="13.15" customHeight="1" x14ac:dyDescent="0.2">
      <c r="U3401" s="78"/>
    </row>
    <row r="3402" spans="21:21" ht="13.15" customHeight="1" x14ac:dyDescent="0.2">
      <c r="U3402" s="78"/>
    </row>
    <row r="3403" spans="21:21" ht="13.15" customHeight="1" x14ac:dyDescent="0.2">
      <c r="U3403" s="78"/>
    </row>
    <row r="3404" spans="21:21" ht="13.15" customHeight="1" x14ac:dyDescent="0.2">
      <c r="U3404" s="78"/>
    </row>
    <row r="3405" spans="21:21" ht="13.15" customHeight="1" x14ac:dyDescent="0.2">
      <c r="U3405" s="78"/>
    </row>
    <row r="3406" spans="21:21" ht="13.15" customHeight="1" x14ac:dyDescent="0.2">
      <c r="U3406" s="78"/>
    </row>
    <row r="3407" spans="21:21" ht="13.15" customHeight="1" x14ac:dyDescent="0.2">
      <c r="U3407" s="78"/>
    </row>
    <row r="3408" spans="21:21" ht="13.15" customHeight="1" x14ac:dyDescent="0.2">
      <c r="U3408" s="78"/>
    </row>
    <row r="3409" spans="21:21" ht="13.15" customHeight="1" x14ac:dyDescent="0.2">
      <c r="U3409" s="78"/>
    </row>
    <row r="3410" spans="21:21" ht="13.15" customHeight="1" x14ac:dyDescent="0.2">
      <c r="U3410" s="78"/>
    </row>
    <row r="3411" spans="21:21" ht="13.15" customHeight="1" x14ac:dyDescent="0.2">
      <c r="U3411" s="78"/>
    </row>
    <row r="3412" spans="21:21" ht="13.15" customHeight="1" x14ac:dyDescent="0.2">
      <c r="U3412" s="78"/>
    </row>
    <row r="3413" spans="21:21" ht="13.15" customHeight="1" x14ac:dyDescent="0.2">
      <c r="U3413" s="78"/>
    </row>
    <row r="3414" spans="21:21" ht="13.15" customHeight="1" x14ac:dyDescent="0.2">
      <c r="U3414" s="78"/>
    </row>
    <row r="3415" spans="21:21" ht="13.15" customHeight="1" x14ac:dyDescent="0.2">
      <c r="U3415" s="78"/>
    </row>
    <row r="3416" spans="21:21" ht="13.15" customHeight="1" x14ac:dyDescent="0.2">
      <c r="U3416" s="78"/>
    </row>
    <row r="3417" spans="21:21" ht="13.15" customHeight="1" x14ac:dyDescent="0.2">
      <c r="U3417" s="78"/>
    </row>
    <row r="3418" spans="21:21" ht="13.15" customHeight="1" x14ac:dyDescent="0.2">
      <c r="U3418" s="78"/>
    </row>
    <row r="3419" spans="21:21" ht="13.15" customHeight="1" x14ac:dyDescent="0.2">
      <c r="U3419" s="78"/>
    </row>
    <row r="3420" spans="21:21" ht="13.15" customHeight="1" x14ac:dyDescent="0.2">
      <c r="U3420" s="78"/>
    </row>
    <row r="3421" spans="21:21" ht="13.15" customHeight="1" x14ac:dyDescent="0.2">
      <c r="U3421" s="78"/>
    </row>
    <row r="3422" spans="21:21" ht="13.15" customHeight="1" x14ac:dyDescent="0.2">
      <c r="U3422" s="78"/>
    </row>
    <row r="3423" spans="21:21" ht="13.15" customHeight="1" x14ac:dyDescent="0.2">
      <c r="U3423" s="78"/>
    </row>
    <row r="3424" spans="21:21" ht="13.15" customHeight="1" x14ac:dyDescent="0.2">
      <c r="U3424" s="78"/>
    </row>
    <row r="3425" spans="21:21" ht="13.15" customHeight="1" x14ac:dyDescent="0.2">
      <c r="U3425" s="78"/>
    </row>
    <row r="3426" spans="21:21" ht="13.15" customHeight="1" x14ac:dyDescent="0.2">
      <c r="U3426" s="78"/>
    </row>
    <row r="3427" spans="21:21" ht="13.15" customHeight="1" x14ac:dyDescent="0.2">
      <c r="U3427" s="78"/>
    </row>
    <row r="3428" spans="21:21" ht="13.15" customHeight="1" x14ac:dyDescent="0.2">
      <c r="U3428" s="78"/>
    </row>
    <row r="3429" spans="21:21" ht="13.15" customHeight="1" x14ac:dyDescent="0.2">
      <c r="U3429" s="78"/>
    </row>
    <row r="3430" spans="21:21" ht="13.15" customHeight="1" x14ac:dyDescent="0.2">
      <c r="U3430" s="78"/>
    </row>
    <row r="3431" spans="21:21" ht="13.15" customHeight="1" x14ac:dyDescent="0.2">
      <c r="U3431" s="78"/>
    </row>
    <row r="3432" spans="21:21" ht="13.15" customHeight="1" x14ac:dyDescent="0.2">
      <c r="U3432" s="78"/>
    </row>
    <row r="3433" spans="21:21" ht="13.15" customHeight="1" x14ac:dyDescent="0.2">
      <c r="U3433" s="78"/>
    </row>
    <row r="3434" spans="21:21" ht="13.15" customHeight="1" x14ac:dyDescent="0.2">
      <c r="U3434" s="78"/>
    </row>
    <row r="3435" spans="21:21" ht="13.15" customHeight="1" x14ac:dyDescent="0.2">
      <c r="U3435" s="78"/>
    </row>
    <row r="3436" spans="21:21" ht="13.15" customHeight="1" x14ac:dyDescent="0.2">
      <c r="U3436" s="78"/>
    </row>
    <row r="3437" spans="21:21" ht="13.15" customHeight="1" x14ac:dyDescent="0.2">
      <c r="U3437" s="78"/>
    </row>
    <row r="3438" spans="21:21" ht="13.15" customHeight="1" x14ac:dyDescent="0.2">
      <c r="U3438" s="78"/>
    </row>
    <row r="3439" spans="21:21" ht="13.15" customHeight="1" x14ac:dyDescent="0.2">
      <c r="U3439" s="78"/>
    </row>
    <row r="3440" spans="21:21" ht="13.15" customHeight="1" x14ac:dyDescent="0.2">
      <c r="U3440" s="78"/>
    </row>
    <row r="3441" spans="21:21" ht="13.15" customHeight="1" x14ac:dyDescent="0.2">
      <c r="U3441" s="78"/>
    </row>
    <row r="3442" spans="21:21" ht="13.15" customHeight="1" x14ac:dyDescent="0.2">
      <c r="U3442" s="78"/>
    </row>
    <row r="3443" spans="21:21" ht="13.15" customHeight="1" x14ac:dyDescent="0.2">
      <c r="U3443" s="78"/>
    </row>
    <row r="3444" spans="21:21" ht="13.15" customHeight="1" x14ac:dyDescent="0.2">
      <c r="U3444" s="78"/>
    </row>
    <row r="3445" spans="21:21" ht="13.15" customHeight="1" x14ac:dyDescent="0.2">
      <c r="U3445" s="78"/>
    </row>
    <row r="3446" spans="21:21" ht="13.15" customHeight="1" x14ac:dyDescent="0.2">
      <c r="U3446" s="78"/>
    </row>
    <row r="3447" spans="21:21" ht="13.15" customHeight="1" x14ac:dyDescent="0.2">
      <c r="U3447" s="78"/>
    </row>
    <row r="3448" spans="21:21" ht="13.15" customHeight="1" x14ac:dyDescent="0.2">
      <c r="U3448" s="78"/>
    </row>
    <row r="3449" spans="21:21" ht="13.15" customHeight="1" x14ac:dyDescent="0.2">
      <c r="U3449" s="78"/>
    </row>
    <row r="3450" spans="21:21" ht="13.15" customHeight="1" x14ac:dyDescent="0.2">
      <c r="U3450" s="78"/>
    </row>
    <row r="3451" spans="21:21" ht="13.15" customHeight="1" x14ac:dyDescent="0.2">
      <c r="U3451" s="78"/>
    </row>
    <row r="3452" spans="21:21" ht="13.15" customHeight="1" x14ac:dyDescent="0.2">
      <c r="U3452" s="78"/>
    </row>
    <row r="3453" spans="21:21" ht="13.15" customHeight="1" x14ac:dyDescent="0.2">
      <c r="U3453" s="78"/>
    </row>
    <row r="3454" spans="21:21" ht="13.15" customHeight="1" x14ac:dyDescent="0.2">
      <c r="U3454" s="78"/>
    </row>
    <row r="3455" spans="21:21" ht="13.15" customHeight="1" x14ac:dyDescent="0.2">
      <c r="U3455" s="78"/>
    </row>
    <row r="3456" spans="21:21" ht="13.15" customHeight="1" x14ac:dyDescent="0.2">
      <c r="U3456" s="78"/>
    </row>
    <row r="3457" spans="21:21" ht="13.15" customHeight="1" x14ac:dyDescent="0.2">
      <c r="U3457" s="78"/>
    </row>
    <row r="3458" spans="21:21" ht="13.15" customHeight="1" x14ac:dyDescent="0.2">
      <c r="U3458" s="78"/>
    </row>
    <row r="3459" spans="21:21" ht="13.15" customHeight="1" x14ac:dyDescent="0.2">
      <c r="U3459" s="78"/>
    </row>
    <row r="3460" spans="21:21" ht="13.15" customHeight="1" x14ac:dyDescent="0.2">
      <c r="U3460" s="78"/>
    </row>
    <row r="3461" spans="21:21" ht="13.15" customHeight="1" x14ac:dyDescent="0.2">
      <c r="U3461" s="78"/>
    </row>
    <row r="3462" spans="21:21" ht="13.15" customHeight="1" x14ac:dyDescent="0.2">
      <c r="U3462" s="78"/>
    </row>
    <row r="3463" spans="21:21" ht="13.15" customHeight="1" x14ac:dyDescent="0.2">
      <c r="U3463" s="78"/>
    </row>
    <row r="3464" spans="21:21" ht="13.15" customHeight="1" x14ac:dyDescent="0.2">
      <c r="U3464" s="78"/>
    </row>
    <row r="3465" spans="21:21" ht="13.15" customHeight="1" x14ac:dyDescent="0.2">
      <c r="U3465" s="78"/>
    </row>
    <row r="3466" spans="21:21" ht="13.15" customHeight="1" x14ac:dyDescent="0.2">
      <c r="U3466" s="78"/>
    </row>
    <row r="3467" spans="21:21" ht="13.15" customHeight="1" x14ac:dyDescent="0.2">
      <c r="U3467" s="78"/>
    </row>
    <row r="3468" spans="21:21" ht="13.15" customHeight="1" x14ac:dyDescent="0.2">
      <c r="U3468" s="78"/>
    </row>
    <row r="3469" spans="21:21" ht="13.15" customHeight="1" x14ac:dyDescent="0.2">
      <c r="U3469" s="78"/>
    </row>
    <row r="3470" spans="21:21" ht="13.15" customHeight="1" x14ac:dyDescent="0.2">
      <c r="U3470" s="78"/>
    </row>
    <row r="3471" spans="21:21" ht="13.15" customHeight="1" x14ac:dyDescent="0.2">
      <c r="U3471" s="78"/>
    </row>
    <row r="3472" spans="21:21" ht="13.15" customHeight="1" x14ac:dyDescent="0.2">
      <c r="U3472" s="78"/>
    </row>
    <row r="3473" spans="21:21" ht="13.15" customHeight="1" x14ac:dyDescent="0.2">
      <c r="U3473" s="78"/>
    </row>
    <row r="3474" spans="21:21" ht="13.15" customHeight="1" x14ac:dyDescent="0.2">
      <c r="U3474" s="78"/>
    </row>
    <row r="3475" spans="21:21" ht="13.15" customHeight="1" x14ac:dyDescent="0.2">
      <c r="U3475" s="78"/>
    </row>
    <row r="3476" spans="21:21" ht="13.15" customHeight="1" x14ac:dyDescent="0.2">
      <c r="U3476" s="78"/>
    </row>
    <row r="3477" spans="21:21" ht="13.15" customHeight="1" x14ac:dyDescent="0.2">
      <c r="U3477" s="78"/>
    </row>
    <row r="3478" spans="21:21" ht="13.15" customHeight="1" x14ac:dyDescent="0.2">
      <c r="U3478" s="78"/>
    </row>
    <row r="3479" spans="21:21" ht="13.15" customHeight="1" x14ac:dyDescent="0.2">
      <c r="U3479" s="78"/>
    </row>
    <row r="3480" spans="21:21" ht="13.15" customHeight="1" x14ac:dyDescent="0.2">
      <c r="U3480" s="78"/>
    </row>
    <row r="3481" spans="21:21" ht="13.15" customHeight="1" x14ac:dyDescent="0.2">
      <c r="U3481" s="78"/>
    </row>
    <row r="3482" spans="21:21" ht="13.15" customHeight="1" x14ac:dyDescent="0.2">
      <c r="U3482" s="78"/>
    </row>
    <row r="3483" spans="21:21" ht="13.15" customHeight="1" x14ac:dyDescent="0.2">
      <c r="U3483" s="78"/>
    </row>
    <row r="3484" spans="21:21" ht="13.15" customHeight="1" x14ac:dyDescent="0.2">
      <c r="U3484" s="78"/>
    </row>
    <row r="3485" spans="21:21" ht="13.15" customHeight="1" x14ac:dyDescent="0.2">
      <c r="U3485" s="78"/>
    </row>
    <row r="3486" spans="21:21" ht="13.15" customHeight="1" x14ac:dyDescent="0.2">
      <c r="U3486" s="78"/>
    </row>
    <row r="3487" spans="21:21" ht="13.15" customHeight="1" x14ac:dyDescent="0.2">
      <c r="U3487" s="78"/>
    </row>
    <row r="3488" spans="21:21" ht="13.15" customHeight="1" x14ac:dyDescent="0.2">
      <c r="U3488" s="78"/>
    </row>
    <row r="3489" spans="21:21" ht="13.15" customHeight="1" x14ac:dyDescent="0.2">
      <c r="U3489" s="78"/>
    </row>
    <row r="3490" spans="21:21" ht="13.15" customHeight="1" x14ac:dyDescent="0.2">
      <c r="U3490" s="78"/>
    </row>
    <row r="3491" spans="21:21" ht="13.15" customHeight="1" x14ac:dyDescent="0.2">
      <c r="U3491" s="78"/>
    </row>
    <row r="3492" spans="21:21" ht="13.15" customHeight="1" x14ac:dyDescent="0.2">
      <c r="U3492" s="78"/>
    </row>
    <row r="3493" spans="21:21" ht="13.15" customHeight="1" x14ac:dyDescent="0.2">
      <c r="U3493" s="78"/>
    </row>
    <row r="3494" spans="21:21" ht="13.15" customHeight="1" x14ac:dyDescent="0.2">
      <c r="U3494" s="78"/>
    </row>
    <row r="3495" spans="21:21" ht="13.15" customHeight="1" x14ac:dyDescent="0.2">
      <c r="U3495" s="78"/>
    </row>
    <row r="3496" spans="21:21" ht="13.15" customHeight="1" x14ac:dyDescent="0.2">
      <c r="U3496" s="78"/>
    </row>
    <row r="3497" spans="21:21" ht="13.15" customHeight="1" x14ac:dyDescent="0.2">
      <c r="U3497" s="78"/>
    </row>
    <row r="3498" spans="21:21" ht="13.15" customHeight="1" x14ac:dyDescent="0.2">
      <c r="U3498" s="78"/>
    </row>
    <row r="3499" spans="21:21" ht="13.15" customHeight="1" x14ac:dyDescent="0.2">
      <c r="U3499" s="78"/>
    </row>
    <row r="3500" spans="21:21" ht="13.15" customHeight="1" x14ac:dyDescent="0.2">
      <c r="U3500" s="78"/>
    </row>
    <row r="3501" spans="21:21" ht="13.15" customHeight="1" x14ac:dyDescent="0.2">
      <c r="U3501" s="78"/>
    </row>
    <row r="3502" spans="21:21" ht="13.15" customHeight="1" x14ac:dyDescent="0.2">
      <c r="U3502" s="78"/>
    </row>
    <row r="3503" spans="21:21" ht="13.15" customHeight="1" x14ac:dyDescent="0.2">
      <c r="U3503" s="78"/>
    </row>
    <row r="3504" spans="21:21" ht="13.15" customHeight="1" x14ac:dyDescent="0.2">
      <c r="U3504" s="78"/>
    </row>
    <row r="3505" spans="21:21" ht="13.15" customHeight="1" x14ac:dyDescent="0.2">
      <c r="U3505" s="78"/>
    </row>
    <row r="3506" spans="21:21" ht="13.15" customHeight="1" x14ac:dyDescent="0.2">
      <c r="U3506" s="78"/>
    </row>
    <row r="3507" spans="21:21" ht="13.15" customHeight="1" x14ac:dyDescent="0.2">
      <c r="U3507" s="78"/>
    </row>
    <row r="3508" spans="21:21" ht="13.15" customHeight="1" x14ac:dyDescent="0.2">
      <c r="U3508" s="78"/>
    </row>
    <row r="3509" spans="21:21" ht="13.15" customHeight="1" x14ac:dyDescent="0.2">
      <c r="U3509" s="78"/>
    </row>
    <row r="3510" spans="21:21" ht="13.15" customHeight="1" x14ac:dyDescent="0.2">
      <c r="U3510" s="78"/>
    </row>
    <row r="3511" spans="21:21" ht="13.15" customHeight="1" x14ac:dyDescent="0.2">
      <c r="U3511" s="78"/>
    </row>
    <row r="3512" spans="21:21" ht="13.15" customHeight="1" x14ac:dyDescent="0.2">
      <c r="U3512" s="78"/>
    </row>
    <row r="3513" spans="21:21" ht="13.15" customHeight="1" x14ac:dyDescent="0.2">
      <c r="U3513" s="78"/>
    </row>
    <row r="3514" spans="21:21" ht="13.15" customHeight="1" x14ac:dyDescent="0.2">
      <c r="U3514" s="78"/>
    </row>
    <row r="3515" spans="21:21" ht="13.15" customHeight="1" x14ac:dyDescent="0.2">
      <c r="U3515" s="78"/>
    </row>
    <row r="3516" spans="21:21" ht="13.15" customHeight="1" x14ac:dyDescent="0.2">
      <c r="U3516" s="78"/>
    </row>
    <row r="3517" spans="21:21" ht="13.15" customHeight="1" x14ac:dyDescent="0.2">
      <c r="U3517" s="78"/>
    </row>
    <row r="3518" spans="21:21" ht="13.15" customHeight="1" x14ac:dyDescent="0.2">
      <c r="U3518" s="78"/>
    </row>
    <row r="3519" spans="21:21" ht="13.15" customHeight="1" x14ac:dyDescent="0.2">
      <c r="U3519" s="78"/>
    </row>
    <row r="3520" spans="21:21" ht="13.15" customHeight="1" x14ac:dyDescent="0.2">
      <c r="U3520" s="78"/>
    </row>
    <row r="3521" spans="21:21" ht="13.15" customHeight="1" x14ac:dyDescent="0.2">
      <c r="U3521" s="78"/>
    </row>
    <row r="3522" spans="21:21" ht="13.15" customHeight="1" x14ac:dyDescent="0.2">
      <c r="U3522" s="78"/>
    </row>
    <row r="3523" spans="21:21" ht="13.15" customHeight="1" x14ac:dyDescent="0.2">
      <c r="U3523" s="78"/>
    </row>
    <row r="3524" spans="21:21" ht="13.15" customHeight="1" x14ac:dyDescent="0.2">
      <c r="U3524" s="78"/>
    </row>
    <row r="3525" spans="21:21" ht="13.15" customHeight="1" x14ac:dyDescent="0.2">
      <c r="U3525" s="78"/>
    </row>
    <row r="3526" spans="21:21" ht="13.15" customHeight="1" x14ac:dyDescent="0.2">
      <c r="U3526" s="78"/>
    </row>
    <row r="3527" spans="21:21" ht="13.15" customHeight="1" x14ac:dyDescent="0.2">
      <c r="U3527" s="78"/>
    </row>
    <row r="3528" spans="21:21" ht="13.15" customHeight="1" x14ac:dyDescent="0.2">
      <c r="U3528" s="78"/>
    </row>
    <row r="3529" spans="21:21" ht="13.15" customHeight="1" x14ac:dyDescent="0.2">
      <c r="U3529" s="78"/>
    </row>
    <row r="3530" spans="21:21" ht="13.15" customHeight="1" x14ac:dyDescent="0.2">
      <c r="U3530" s="78"/>
    </row>
    <row r="3531" spans="21:21" ht="13.15" customHeight="1" x14ac:dyDescent="0.2">
      <c r="U3531" s="78"/>
    </row>
    <row r="3532" spans="21:21" ht="13.15" customHeight="1" x14ac:dyDescent="0.2">
      <c r="U3532" s="78"/>
    </row>
    <row r="3533" spans="21:21" ht="13.15" customHeight="1" x14ac:dyDescent="0.2">
      <c r="U3533" s="78"/>
    </row>
    <row r="3534" spans="21:21" ht="13.15" customHeight="1" x14ac:dyDescent="0.2">
      <c r="U3534" s="78"/>
    </row>
    <row r="3535" spans="21:21" ht="13.15" customHeight="1" x14ac:dyDescent="0.2">
      <c r="U3535" s="78"/>
    </row>
    <row r="3536" spans="21:21" ht="13.15" customHeight="1" x14ac:dyDescent="0.2">
      <c r="U3536" s="78"/>
    </row>
    <row r="3537" spans="21:21" ht="13.15" customHeight="1" x14ac:dyDescent="0.2">
      <c r="U3537" s="78"/>
    </row>
    <row r="3538" spans="21:21" ht="13.15" customHeight="1" x14ac:dyDescent="0.2">
      <c r="U3538" s="78"/>
    </row>
    <row r="3539" spans="21:21" ht="13.15" customHeight="1" x14ac:dyDescent="0.2">
      <c r="U3539" s="78"/>
    </row>
    <row r="3540" spans="21:21" ht="13.15" customHeight="1" x14ac:dyDescent="0.2">
      <c r="U3540" s="78"/>
    </row>
    <row r="3541" spans="21:21" ht="13.15" customHeight="1" x14ac:dyDescent="0.2">
      <c r="U3541" s="78"/>
    </row>
    <row r="3542" spans="21:21" ht="13.15" customHeight="1" x14ac:dyDescent="0.2">
      <c r="U3542" s="78"/>
    </row>
    <row r="3543" spans="21:21" ht="13.15" customHeight="1" x14ac:dyDescent="0.2">
      <c r="U3543" s="78"/>
    </row>
    <row r="3544" spans="21:21" ht="13.15" customHeight="1" x14ac:dyDescent="0.2">
      <c r="U3544" s="78"/>
    </row>
    <row r="3545" spans="21:21" ht="13.15" customHeight="1" x14ac:dyDescent="0.2">
      <c r="U3545" s="78"/>
    </row>
    <row r="3546" spans="21:21" ht="13.15" customHeight="1" x14ac:dyDescent="0.2">
      <c r="U3546" s="78"/>
    </row>
    <row r="3547" spans="21:21" ht="13.15" customHeight="1" x14ac:dyDescent="0.2">
      <c r="U3547" s="78"/>
    </row>
    <row r="3548" spans="21:21" ht="13.15" customHeight="1" x14ac:dyDescent="0.2">
      <c r="U3548" s="78"/>
    </row>
    <row r="3549" spans="21:21" ht="13.15" customHeight="1" x14ac:dyDescent="0.2">
      <c r="U3549" s="78"/>
    </row>
    <row r="3550" spans="21:21" ht="13.15" customHeight="1" x14ac:dyDescent="0.2">
      <c r="U3550" s="78"/>
    </row>
    <row r="3551" spans="21:21" ht="13.15" customHeight="1" x14ac:dyDescent="0.2">
      <c r="U3551" s="78"/>
    </row>
    <row r="3552" spans="21:21" ht="13.15" customHeight="1" x14ac:dyDescent="0.2">
      <c r="U3552" s="78"/>
    </row>
    <row r="3553" spans="21:21" ht="13.15" customHeight="1" x14ac:dyDescent="0.2">
      <c r="U3553" s="78"/>
    </row>
    <row r="3554" spans="21:21" ht="13.15" customHeight="1" x14ac:dyDescent="0.2">
      <c r="U3554" s="78"/>
    </row>
    <row r="3555" spans="21:21" ht="13.15" customHeight="1" x14ac:dyDescent="0.2">
      <c r="U3555" s="78"/>
    </row>
    <row r="3556" spans="21:21" ht="13.15" customHeight="1" x14ac:dyDescent="0.2">
      <c r="U3556" s="78"/>
    </row>
    <row r="3557" spans="21:21" ht="13.15" customHeight="1" x14ac:dyDescent="0.2">
      <c r="U3557" s="78"/>
    </row>
    <row r="3558" spans="21:21" ht="13.15" customHeight="1" x14ac:dyDescent="0.2">
      <c r="U3558" s="78"/>
    </row>
    <row r="3559" spans="21:21" ht="13.15" customHeight="1" x14ac:dyDescent="0.2">
      <c r="U3559" s="78"/>
    </row>
    <row r="3560" spans="21:21" ht="13.15" customHeight="1" x14ac:dyDescent="0.2">
      <c r="U3560" s="78"/>
    </row>
    <row r="3561" spans="21:21" ht="13.15" customHeight="1" x14ac:dyDescent="0.2">
      <c r="U3561" s="78"/>
    </row>
    <row r="3562" spans="21:21" ht="13.15" customHeight="1" x14ac:dyDescent="0.2">
      <c r="U3562" s="78"/>
    </row>
    <row r="3563" spans="21:21" ht="13.15" customHeight="1" x14ac:dyDescent="0.2">
      <c r="U3563" s="78"/>
    </row>
    <row r="3564" spans="21:21" ht="13.15" customHeight="1" x14ac:dyDescent="0.2">
      <c r="U3564" s="78"/>
    </row>
    <row r="3565" spans="21:21" ht="13.15" customHeight="1" x14ac:dyDescent="0.2">
      <c r="U3565" s="78"/>
    </row>
    <row r="3566" spans="21:21" ht="13.15" customHeight="1" x14ac:dyDescent="0.2">
      <c r="U3566" s="78"/>
    </row>
    <row r="3567" spans="21:21" ht="13.15" customHeight="1" x14ac:dyDescent="0.2">
      <c r="U3567" s="78"/>
    </row>
    <row r="3568" spans="21:21" ht="13.15" customHeight="1" x14ac:dyDescent="0.2">
      <c r="U3568" s="78"/>
    </row>
    <row r="3569" spans="21:21" ht="13.15" customHeight="1" x14ac:dyDescent="0.2">
      <c r="U3569" s="78"/>
    </row>
    <row r="3570" spans="21:21" ht="13.15" customHeight="1" x14ac:dyDescent="0.2">
      <c r="U3570" s="78"/>
    </row>
    <row r="3571" spans="21:21" ht="13.15" customHeight="1" x14ac:dyDescent="0.2">
      <c r="U3571" s="78"/>
    </row>
    <row r="3572" spans="21:21" ht="13.15" customHeight="1" x14ac:dyDescent="0.2">
      <c r="U3572" s="78"/>
    </row>
    <row r="3573" spans="21:21" ht="13.15" customHeight="1" x14ac:dyDescent="0.2">
      <c r="U3573" s="78"/>
    </row>
    <row r="3574" spans="21:21" ht="13.15" customHeight="1" x14ac:dyDescent="0.2">
      <c r="U3574" s="78"/>
    </row>
    <row r="3575" spans="21:21" ht="13.15" customHeight="1" x14ac:dyDescent="0.2">
      <c r="U3575" s="78"/>
    </row>
    <row r="3576" spans="21:21" ht="13.15" customHeight="1" x14ac:dyDescent="0.2">
      <c r="U3576" s="78"/>
    </row>
    <row r="3577" spans="21:21" ht="13.15" customHeight="1" x14ac:dyDescent="0.2">
      <c r="U3577" s="78"/>
    </row>
    <row r="3578" spans="21:21" ht="13.15" customHeight="1" x14ac:dyDescent="0.2">
      <c r="U3578" s="78"/>
    </row>
    <row r="3579" spans="21:21" ht="13.15" customHeight="1" x14ac:dyDescent="0.2">
      <c r="U3579" s="78"/>
    </row>
    <row r="3580" spans="21:21" ht="13.15" customHeight="1" x14ac:dyDescent="0.2">
      <c r="U3580" s="78"/>
    </row>
    <row r="3581" spans="21:21" ht="13.15" customHeight="1" x14ac:dyDescent="0.2">
      <c r="U3581" s="78"/>
    </row>
    <row r="3582" spans="21:21" ht="13.15" customHeight="1" x14ac:dyDescent="0.2">
      <c r="U3582" s="78"/>
    </row>
    <row r="3583" spans="21:21" ht="13.15" customHeight="1" x14ac:dyDescent="0.2">
      <c r="U3583" s="78"/>
    </row>
    <row r="3584" spans="21:21" ht="13.15" customHeight="1" x14ac:dyDescent="0.2">
      <c r="U3584" s="78"/>
    </row>
    <row r="3585" spans="21:21" ht="13.15" customHeight="1" x14ac:dyDescent="0.2">
      <c r="U3585" s="78"/>
    </row>
    <row r="3586" spans="21:21" ht="13.15" customHeight="1" x14ac:dyDescent="0.2">
      <c r="U3586" s="78"/>
    </row>
    <row r="3587" spans="21:21" ht="13.15" customHeight="1" x14ac:dyDescent="0.2">
      <c r="U3587" s="78"/>
    </row>
    <row r="3588" spans="21:21" ht="13.15" customHeight="1" x14ac:dyDescent="0.2">
      <c r="U3588" s="78"/>
    </row>
    <row r="3589" spans="21:21" ht="13.15" customHeight="1" x14ac:dyDescent="0.2">
      <c r="U3589" s="78"/>
    </row>
    <row r="3590" spans="21:21" ht="13.15" customHeight="1" x14ac:dyDescent="0.2">
      <c r="U3590" s="78"/>
    </row>
    <row r="3591" spans="21:21" ht="13.15" customHeight="1" x14ac:dyDescent="0.2">
      <c r="U3591" s="78"/>
    </row>
    <row r="3592" spans="21:21" ht="13.15" customHeight="1" x14ac:dyDescent="0.2">
      <c r="U3592" s="78"/>
    </row>
    <row r="3593" spans="21:21" ht="13.15" customHeight="1" x14ac:dyDescent="0.2">
      <c r="U3593" s="78"/>
    </row>
    <row r="3594" spans="21:21" ht="13.15" customHeight="1" x14ac:dyDescent="0.2">
      <c r="U3594" s="78"/>
    </row>
    <row r="3595" spans="21:21" ht="13.15" customHeight="1" x14ac:dyDescent="0.2">
      <c r="U3595" s="78"/>
    </row>
    <row r="3596" spans="21:21" ht="13.15" customHeight="1" x14ac:dyDescent="0.2">
      <c r="U3596" s="78"/>
    </row>
    <row r="3597" spans="21:21" ht="13.15" customHeight="1" x14ac:dyDescent="0.2">
      <c r="U3597" s="78"/>
    </row>
    <row r="3598" spans="21:21" ht="13.15" customHeight="1" x14ac:dyDescent="0.2">
      <c r="U3598" s="78"/>
    </row>
    <row r="3599" spans="21:21" ht="13.15" customHeight="1" x14ac:dyDescent="0.2">
      <c r="U3599" s="78"/>
    </row>
    <row r="3600" spans="21:21" ht="13.15" customHeight="1" x14ac:dyDescent="0.2">
      <c r="U3600" s="78"/>
    </row>
    <row r="3601" spans="21:21" ht="13.15" customHeight="1" x14ac:dyDescent="0.2">
      <c r="U3601" s="78"/>
    </row>
    <row r="3602" spans="21:21" ht="13.15" customHeight="1" x14ac:dyDescent="0.2">
      <c r="U3602" s="78"/>
    </row>
    <row r="3603" spans="21:21" ht="13.15" customHeight="1" x14ac:dyDescent="0.2">
      <c r="U3603" s="78"/>
    </row>
    <row r="3604" spans="21:21" ht="13.15" customHeight="1" x14ac:dyDescent="0.2">
      <c r="U3604" s="78"/>
    </row>
    <row r="3605" spans="21:21" ht="13.15" customHeight="1" x14ac:dyDescent="0.2">
      <c r="U3605" s="78"/>
    </row>
    <row r="3606" spans="21:21" ht="13.15" customHeight="1" x14ac:dyDescent="0.2">
      <c r="U3606" s="78"/>
    </row>
    <row r="3607" spans="21:21" ht="13.15" customHeight="1" x14ac:dyDescent="0.2">
      <c r="U3607" s="78"/>
    </row>
    <row r="3608" spans="21:21" ht="13.15" customHeight="1" x14ac:dyDescent="0.2">
      <c r="U3608" s="78"/>
    </row>
    <row r="3609" spans="21:21" ht="13.15" customHeight="1" x14ac:dyDescent="0.2">
      <c r="U3609" s="78"/>
    </row>
    <row r="3610" spans="21:21" ht="13.15" customHeight="1" x14ac:dyDescent="0.2">
      <c r="U3610" s="78"/>
    </row>
    <row r="3611" spans="21:21" ht="13.15" customHeight="1" x14ac:dyDescent="0.2">
      <c r="U3611" s="78"/>
    </row>
    <row r="3612" spans="21:21" ht="13.15" customHeight="1" x14ac:dyDescent="0.2">
      <c r="U3612" s="78"/>
    </row>
    <row r="3613" spans="21:21" ht="13.15" customHeight="1" x14ac:dyDescent="0.2">
      <c r="U3613" s="78"/>
    </row>
    <row r="3614" spans="21:21" ht="13.15" customHeight="1" x14ac:dyDescent="0.2">
      <c r="U3614" s="78"/>
    </row>
    <row r="3615" spans="21:21" ht="13.15" customHeight="1" x14ac:dyDescent="0.2">
      <c r="U3615" s="78"/>
    </row>
    <row r="3616" spans="21:21" ht="13.15" customHeight="1" x14ac:dyDescent="0.2">
      <c r="U3616" s="78"/>
    </row>
    <row r="3617" spans="21:21" ht="13.15" customHeight="1" x14ac:dyDescent="0.2">
      <c r="U3617" s="78"/>
    </row>
    <row r="3618" spans="21:21" ht="13.15" customHeight="1" x14ac:dyDescent="0.2">
      <c r="U3618" s="78"/>
    </row>
    <row r="3619" spans="21:21" ht="13.15" customHeight="1" x14ac:dyDescent="0.2">
      <c r="U3619" s="78"/>
    </row>
    <row r="3620" spans="21:21" ht="13.15" customHeight="1" x14ac:dyDescent="0.2">
      <c r="U3620" s="78"/>
    </row>
    <row r="3621" spans="21:21" ht="13.15" customHeight="1" x14ac:dyDescent="0.2">
      <c r="U3621" s="78"/>
    </row>
    <row r="3622" spans="21:21" ht="13.15" customHeight="1" x14ac:dyDescent="0.2">
      <c r="U3622" s="78"/>
    </row>
    <row r="3623" spans="21:21" ht="13.15" customHeight="1" x14ac:dyDescent="0.2">
      <c r="U3623" s="78"/>
    </row>
    <row r="3624" spans="21:21" ht="13.15" customHeight="1" x14ac:dyDescent="0.2">
      <c r="U3624" s="78"/>
    </row>
    <row r="3625" spans="21:21" ht="13.15" customHeight="1" x14ac:dyDescent="0.2">
      <c r="U3625" s="78"/>
    </row>
    <row r="3626" spans="21:21" ht="13.15" customHeight="1" x14ac:dyDescent="0.2">
      <c r="U3626" s="78"/>
    </row>
    <row r="3627" spans="21:21" ht="13.15" customHeight="1" x14ac:dyDescent="0.2">
      <c r="U3627" s="78"/>
    </row>
    <row r="3628" spans="21:21" ht="13.15" customHeight="1" x14ac:dyDescent="0.2">
      <c r="U3628" s="78"/>
    </row>
    <row r="3629" spans="21:21" ht="13.15" customHeight="1" x14ac:dyDescent="0.2">
      <c r="U3629" s="78"/>
    </row>
    <row r="3630" spans="21:21" ht="13.15" customHeight="1" x14ac:dyDescent="0.2">
      <c r="U3630" s="78"/>
    </row>
    <row r="3631" spans="21:21" ht="13.15" customHeight="1" x14ac:dyDescent="0.2">
      <c r="U3631" s="78"/>
    </row>
    <row r="3632" spans="21:21" ht="13.15" customHeight="1" x14ac:dyDescent="0.2">
      <c r="U3632" s="78"/>
    </row>
    <row r="3633" spans="21:21" ht="13.15" customHeight="1" x14ac:dyDescent="0.2">
      <c r="U3633" s="78"/>
    </row>
    <row r="3634" spans="21:21" ht="13.15" customHeight="1" x14ac:dyDescent="0.2">
      <c r="U3634" s="78"/>
    </row>
    <row r="3635" spans="21:21" ht="13.15" customHeight="1" x14ac:dyDescent="0.2">
      <c r="U3635" s="78"/>
    </row>
    <row r="3636" spans="21:21" ht="13.15" customHeight="1" x14ac:dyDescent="0.2">
      <c r="U3636" s="78"/>
    </row>
    <row r="3637" spans="21:21" ht="13.15" customHeight="1" x14ac:dyDescent="0.2">
      <c r="U3637" s="78"/>
    </row>
    <row r="3638" spans="21:21" ht="13.15" customHeight="1" x14ac:dyDescent="0.2">
      <c r="U3638" s="78"/>
    </row>
    <row r="3639" spans="21:21" ht="13.15" customHeight="1" x14ac:dyDescent="0.2">
      <c r="U3639" s="78"/>
    </row>
    <row r="3640" spans="21:21" ht="13.15" customHeight="1" x14ac:dyDescent="0.2">
      <c r="U3640" s="78"/>
    </row>
    <row r="3641" spans="21:21" ht="13.15" customHeight="1" x14ac:dyDescent="0.2">
      <c r="U3641" s="78"/>
    </row>
    <row r="3642" spans="21:21" ht="13.15" customHeight="1" x14ac:dyDescent="0.2">
      <c r="U3642" s="78"/>
    </row>
    <row r="3643" spans="21:21" ht="13.15" customHeight="1" x14ac:dyDescent="0.2">
      <c r="U3643" s="78"/>
    </row>
    <row r="3644" spans="21:21" ht="13.15" customHeight="1" x14ac:dyDescent="0.2">
      <c r="U3644" s="78"/>
    </row>
    <row r="3645" spans="21:21" ht="13.15" customHeight="1" x14ac:dyDescent="0.2">
      <c r="U3645" s="78"/>
    </row>
    <row r="3646" spans="21:21" ht="13.15" customHeight="1" x14ac:dyDescent="0.2">
      <c r="U3646" s="78"/>
    </row>
    <row r="3647" spans="21:21" ht="13.15" customHeight="1" x14ac:dyDescent="0.2">
      <c r="U3647" s="78"/>
    </row>
    <row r="3648" spans="21:21" ht="13.15" customHeight="1" x14ac:dyDescent="0.2">
      <c r="U3648" s="78"/>
    </row>
    <row r="3649" spans="21:21" ht="13.15" customHeight="1" x14ac:dyDescent="0.2">
      <c r="U3649" s="78"/>
    </row>
    <row r="3650" spans="21:21" ht="13.15" customHeight="1" x14ac:dyDescent="0.2">
      <c r="U3650" s="78"/>
    </row>
    <row r="3651" spans="21:21" ht="13.15" customHeight="1" x14ac:dyDescent="0.2">
      <c r="U3651" s="78"/>
    </row>
    <row r="3652" spans="21:21" ht="13.15" customHeight="1" x14ac:dyDescent="0.2">
      <c r="U3652" s="78"/>
    </row>
    <row r="3653" spans="21:21" ht="13.15" customHeight="1" x14ac:dyDescent="0.2">
      <c r="U3653" s="78"/>
    </row>
    <row r="3654" spans="21:21" ht="13.15" customHeight="1" x14ac:dyDescent="0.2">
      <c r="U3654" s="78"/>
    </row>
    <row r="3655" spans="21:21" ht="13.15" customHeight="1" x14ac:dyDescent="0.2">
      <c r="U3655" s="78"/>
    </row>
    <row r="3656" spans="21:21" ht="13.15" customHeight="1" x14ac:dyDescent="0.2">
      <c r="U3656" s="78"/>
    </row>
    <row r="3657" spans="21:21" ht="13.15" customHeight="1" x14ac:dyDescent="0.2">
      <c r="U3657" s="78"/>
    </row>
    <row r="3658" spans="21:21" ht="13.15" customHeight="1" x14ac:dyDescent="0.2">
      <c r="U3658" s="78"/>
    </row>
    <row r="3659" spans="21:21" ht="13.15" customHeight="1" x14ac:dyDescent="0.2">
      <c r="U3659" s="78"/>
    </row>
    <row r="3660" spans="21:21" ht="13.15" customHeight="1" x14ac:dyDescent="0.2">
      <c r="U3660" s="78"/>
    </row>
    <row r="3661" spans="21:21" ht="13.15" customHeight="1" x14ac:dyDescent="0.2">
      <c r="U3661" s="78"/>
    </row>
    <row r="3662" spans="21:21" ht="13.15" customHeight="1" x14ac:dyDescent="0.2">
      <c r="U3662" s="78"/>
    </row>
    <row r="3663" spans="21:21" ht="13.15" customHeight="1" x14ac:dyDescent="0.2">
      <c r="U3663" s="78"/>
    </row>
    <row r="3664" spans="21:21" ht="13.15" customHeight="1" x14ac:dyDescent="0.2">
      <c r="U3664" s="78"/>
    </row>
    <row r="3665" spans="21:21" ht="13.15" customHeight="1" x14ac:dyDescent="0.2">
      <c r="U3665" s="78"/>
    </row>
    <row r="3666" spans="21:21" ht="13.15" customHeight="1" x14ac:dyDescent="0.2">
      <c r="U3666" s="78"/>
    </row>
    <row r="3667" spans="21:21" ht="13.15" customHeight="1" x14ac:dyDescent="0.2">
      <c r="U3667" s="78"/>
    </row>
    <row r="3668" spans="21:21" ht="13.15" customHeight="1" x14ac:dyDescent="0.2">
      <c r="U3668" s="78"/>
    </row>
    <row r="3669" spans="21:21" ht="13.15" customHeight="1" x14ac:dyDescent="0.2">
      <c r="U3669" s="78"/>
    </row>
    <row r="3670" spans="21:21" ht="13.15" customHeight="1" x14ac:dyDescent="0.2">
      <c r="U3670" s="78"/>
    </row>
    <row r="3671" spans="21:21" ht="13.15" customHeight="1" x14ac:dyDescent="0.2">
      <c r="U3671" s="78"/>
    </row>
    <row r="3672" spans="21:21" ht="13.15" customHeight="1" x14ac:dyDescent="0.2">
      <c r="U3672" s="78"/>
    </row>
    <row r="3673" spans="21:21" ht="13.15" customHeight="1" x14ac:dyDescent="0.2">
      <c r="U3673" s="78"/>
    </row>
    <row r="3674" spans="21:21" ht="13.15" customHeight="1" x14ac:dyDescent="0.2">
      <c r="U3674" s="78"/>
    </row>
    <row r="3675" spans="21:21" ht="13.15" customHeight="1" x14ac:dyDescent="0.2">
      <c r="U3675" s="78"/>
    </row>
    <row r="3676" spans="21:21" ht="13.15" customHeight="1" x14ac:dyDescent="0.2">
      <c r="U3676" s="78"/>
    </row>
    <row r="3677" spans="21:21" ht="13.15" customHeight="1" x14ac:dyDescent="0.2">
      <c r="U3677" s="78"/>
    </row>
    <row r="3678" spans="21:21" ht="13.15" customHeight="1" x14ac:dyDescent="0.2">
      <c r="U3678" s="78"/>
    </row>
    <row r="3679" spans="21:21" ht="13.15" customHeight="1" x14ac:dyDescent="0.2">
      <c r="U3679" s="78"/>
    </row>
    <row r="3680" spans="21:21" ht="13.15" customHeight="1" x14ac:dyDescent="0.2">
      <c r="U3680" s="78"/>
    </row>
    <row r="3681" spans="21:21" ht="13.15" customHeight="1" x14ac:dyDescent="0.2">
      <c r="U3681" s="78"/>
    </row>
    <row r="3682" spans="21:21" ht="13.15" customHeight="1" x14ac:dyDescent="0.2">
      <c r="U3682" s="78"/>
    </row>
    <row r="3683" spans="21:21" ht="13.15" customHeight="1" x14ac:dyDescent="0.2">
      <c r="U3683" s="78"/>
    </row>
    <row r="3684" spans="21:21" ht="13.15" customHeight="1" x14ac:dyDescent="0.2">
      <c r="U3684" s="78"/>
    </row>
    <row r="3685" spans="21:21" ht="13.15" customHeight="1" x14ac:dyDescent="0.2">
      <c r="U3685" s="78"/>
    </row>
    <row r="3686" spans="21:21" ht="13.15" customHeight="1" x14ac:dyDescent="0.2">
      <c r="U3686" s="78"/>
    </row>
    <row r="3687" spans="21:21" ht="13.15" customHeight="1" x14ac:dyDescent="0.2">
      <c r="U3687" s="78"/>
    </row>
    <row r="3688" spans="21:21" ht="13.15" customHeight="1" x14ac:dyDescent="0.2">
      <c r="U3688" s="78"/>
    </row>
    <row r="3689" spans="21:21" ht="13.15" customHeight="1" x14ac:dyDescent="0.2">
      <c r="U3689" s="78"/>
    </row>
    <row r="3690" spans="21:21" ht="13.15" customHeight="1" x14ac:dyDescent="0.2">
      <c r="U3690" s="78"/>
    </row>
    <row r="3691" spans="21:21" ht="13.15" customHeight="1" x14ac:dyDescent="0.2">
      <c r="U3691" s="78"/>
    </row>
    <row r="3692" spans="21:21" ht="13.15" customHeight="1" x14ac:dyDescent="0.2">
      <c r="U3692" s="78"/>
    </row>
    <row r="3693" spans="21:21" ht="13.15" customHeight="1" x14ac:dyDescent="0.2">
      <c r="U3693" s="78"/>
    </row>
    <row r="3694" spans="21:21" ht="13.15" customHeight="1" x14ac:dyDescent="0.2">
      <c r="U3694" s="78"/>
    </row>
    <row r="3695" spans="21:21" ht="13.15" customHeight="1" x14ac:dyDescent="0.2">
      <c r="U3695" s="78"/>
    </row>
    <row r="3696" spans="21:21" ht="13.15" customHeight="1" x14ac:dyDescent="0.2">
      <c r="U3696" s="78"/>
    </row>
    <row r="3697" spans="21:21" ht="13.15" customHeight="1" x14ac:dyDescent="0.2">
      <c r="U3697" s="78"/>
    </row>
    <row r="3698" spans="21:21" ht="13.15" customHeight="1" x14ac:dyDescent="0.2">
      <c r="U3698" s="78"/>
    </row>
    <row r="3699" spans="21:21" ht="13.15" customHeight="1" x14ac:dyDescent="0.2">
      <c r="U3699" s="78"/>
    </row>
    <row r="3700" spans="21:21" ht="13.15" customHeight="1" x14ac:dyDescent="0.2">
      <c r="U3700" s="78"/>
    </row>
    <row r="3701" spans="21:21" ht="13.15" customHeight="1" x14ac:dyDescent="0.2">
      <c r="U3701" s="78"/>
    </row>
    <row r="3702" spans="21:21" ht="13.15" customHeight="1" x14ac:dyDescent="0.2">
      <c r="U3702" s="78"/>
    </row>
    <row r="3703" spans="21:21" ht="13.15" customHeight="1" x14ac:dyDescent="0.2">
      <c r="U3703" s="78"/>
    </row>
    <row r="3704" spans="21:21" ht="13.15" customHeight="1" x14ac:dyDescent="0.2">
      <c r="U3704" s="78"/>
    </row>
    <row r="3705" spans="21:21" ht="13.15" customHeight="1" x14ac:dyDescent="0.2">
      <c r="U3705" s="78"/>
    </row>
    <row r="3706" spans="21:21" ht="13.15" customHeight="1" x14ac:dyDescent="0.2">
      <c r="U3706" s="78"/>
    </row>
    <row r="3707" spans="21:21" ht="13.15" customHeight="1" x14ac:dyDescent="0.2">
      <c r="U3707" s="78"/>
    </row>
    <row r="3708" spans="21:21" ht="13.15" customHeight="1" x14ac:dyDescent="0.2">
      <c r="U3708" s="78"/>
    </row>
    <row r="3709" spans="21:21" ht="13.15" customHeight="1" x14ac:dyDescent="0.2">
      <c r="U3709" s="78"/>
    </row>
    <row r="3710" spans="21:21" ht="13.15" customHeight="1" x14ac:dyDescent="0.2">
      <c r="U3710" s="78"/>
    </row>
    <row r="3711" spans="21:21" ht="13.15" customHeight="1" x14ac:dyDescent="0.2">
      <c r="U3711" s="78"/>
    </row>
    <row r="3712" spans="21:21" ht="13.15" customHeight="1" x14ac:dyDescent="0.2">
      <c r="U3712" s="78"/>
    </row>
    <row r="3713" spans="21:21" ht="13.15" customHeight="1" x14ac:dyDescent="0.2">
      <c r="U3713" s="78"/>
    </row>
    <row r="3714" spans="21:21" ht="13.15" customHeight="1" x14ac:dyDescent="0.2">
      <c r="U3714" s="78"/>
    </row>
    <row r="3715" spans="21:21" ht="13.15" customHeight="1" x14ac:dyDescent="0.2">
      <c r="U3715" s="78"/>
    </row>
    <row r="3716" spans="21:21" ht="13.15" customHeight="1" x14ac:dyDescent="0.2">
      <c r="U3716" s="78"/>
    </row>
    <row r="3717" spans="21:21" ht="13.15" customHeight="1" x14ac:dyDescent="0.2">
      <c r="U3717" s="78"/>
    </row>
    <row r="3718" spans="21:21" ht="13.15" customHeight="1" x14ac:dyDescent="0.2">
      <c r="U3718" s="78"/>
    </row>
    <row r="3719" spans="21:21" ht="13.15" customHeight="1" x14ac:dyDescent="0.2">
      <c r="U3719" s="78"/>
    </row>
    <row r="3720" spans="21:21" ht="13.15" customHeight="1" x14ac:dyDescent="0.2">
      <c r="U3720" s="78"/>
    </row>
    <row r="3721" spans="21:21" ht="13.15" customHeight="1" x14ac:dyDescent="0.2">
      <c r="U3721" s="78"/>
    </row>
    <row r="3722" spans="21:21" ht="13.15" customHeight="1" x14ac:dyDescent="0.2">
      <c r="U3722" s="78"/>
    </row>
    <row r="3723" spans="21:21" ht="13.15" customHeight="1" x14ac:dyDescent="0.2">
      <c r="U3723" s="78"/>
    </row>
    <row r="3724" spans="21:21" ht="13.15" customHeight="1" x14ac:dyDescent="0.2">
      <c r="U3724" s="78"/>
    </row>
    <row r="3725" spans="21:21" ht="13.15" customHeight="1" x14ac:dyDescent="0.2">
      <c r="U3725" s="78"/>
    </row>
    <row r="3726" spans="21:21" ht="13.15" customHeight="1" x14ac:dyDescent="0.2">
      <c r="U3726" s="78"/>
    </row>
    <row r="3727" spans="21:21" ht="13.15" customHeight="1" x14ac:dyDescent="0.2">
      <c r="U3727" s="78"/>
    </row>
    <row r="3728" spans="21:21" ht="13.15" customHeight="1" x14ac:dyDescent="0.2">
      <c r="U3728" s="78"/>
    </row>
    <row r="3729" spans="21:21" ht="13.15" customHeight="1" x14ac:dyDescent="0.2">
      <c r="U3729" s="78"/>
    </row>
    <row r="3730" spans="21:21" ht="13.15" customHeight="1" x14ac:dyDescent="0.2">
      <c r="U3730" s="78"/>
    </row>
    <row r="3731" spans="21:21" ht="13.15" customHeight="1" x14ac:dyDescent="0.2">
      <c r="U3731" s="78"/>
    </row>
    <row r="3732" spans="21:21" ht="13.15" customHeight="1" x14ac:dyDescent="0.2">
      <c r="U3732" s="78"/>
    </row>
    <row r="3733" spans="21:21" ht="13.15" customHeight="1" x14ac:dyDescent="0.2">
      <c r="U3733" s="78"/>
    </row>
    <row r="3734" spans="21:21" ht="13.15" customHeight="1" x14ac:dyDescent="0.2">
      <c r="U3734" s="78"/>
    </row>
    <row r="3735" spans="21:21" ht="13.15" customHeight="1" x14ac:dyDescent="0.2">
      <c r="U3735" s="78"/>
    </row>
    <row r="3736" spans="21:21" ht="13.15" customHeight="1" x14ac:dyDescent="0.2">
      <c r="U3736" s="78"/>
    </row>
    <row r="3737" spans="21:21" ht="13.15" customHeight="1" x14ac:dyDescent="0.2">
      <c r="U3737" s="78"/>
    </row>
    <row r="3738" spans="21:21" ht="13.15" customHeight="1" x14ac:dyDescent="0.2">
      <c r="U3738" s="78"/>
    </row>
    <row r="3739" spans="21:21" ht="13.15" customHeight="1" x14ac:dyDescent="0.2">
      <c r="U3739" s="78"/>
    </row>
    <row r="3740" spans="21:21" ht="13.15" customHeight="1" x14ac:dyDescent="0.2">
      <c r="U3740" s="78"/>
    </row>
    <row r="3741" spans="21:21" ht="13.15" customHeight="1" x14ac:dyDescent="0.2">
      <c r="U3741" s="78"/>
    </row>
    <row r="3742" spans="21:21" ht="13.15" customHeight="1" x14ac:dyDescent="0.2">
      <c r="U3742" s="78"/>
    </row>
    <row r="3743" spans="21:21" ht="13.15" customHeight="1" x14ac:dyDescent="0.2">
      <c r="U3743" s="78"/>
    </row>
    <row r="3744" spans="21:21" ht="13.15" customHeight="1" x14ac:dyDescent="0.2">
      <c r="U3744" s="78"/>
    </row>
    <row r="3745" spans="21:21" ht="13.15" customHeight="1" x14ac:dyDescent="0.2">
      <c r="U3745" s="78"/>
    </row>
    <row r="3746" spans="21:21" ht="13.15" customHeight="1" x14ac:dyDescent="0.2">
      <c r="U3746" s="78"/>
    </row>
    <row r="3747" spans="21:21" ht="13.15" customHeight="1" x14ac:dyDescent="0.2">
      <c r="U3747" s="78"/>
    </row>
    <row r="3748" spans="21:21" ht="13.15" customHeight="1" x14ac:dyDescent="0.2">
      <c r="U3748" s="78"/>
    </row>
    <row r="3749" spans="21:21" ht="13.15" customHeight="1" x14ac:dyDescent="0.2">
      <c r="U3749" s="78"/>
    </row>
    <row r="3750" spans="21:21" ht="13.15" customHeight="1" x14ac:dyDescent="0.2">
      <c r="U3750" s="78"/>
    </row>
    <row r="3751" spans="21:21" ht="13.15" customHeight="1" x14ac:dyDescent="0.2">
      <c r="U3751" s="78"/>
    </row>
    <row r="3752" spans="21:21" ht="13.15" customHeight="1" x14ac:dyDescent="0.2">
      <c r="U3752" s="78"/>
    </row>
    <row r="3753" spans="21:21" ht="13.15" customHeight="1" x14ac:dyDescent="0.2">
      <c r="U3753" s="78"/>
    </row>
    <row r="3754" spans="21:21" ht="13.15" customHeight="1" x14ac:dyDescent="0.2">
      <c r="U3754" s="78"/>
    </row>
    <row r="3755" spans="21:21" ht="13.15" customHeight="1" x14ac:dyDescent="0.2">
      <c r="U3755" s="78"/>
    </row>
    <row r="3756" spans="21:21" ht="13.15" customHeight="1" x14ac:dyDescent="0.2">
      <c r="U3756" s="78"/>
    </row>
    <row r="3757" spans="21:21" ht="13.15" customHeight="1" x14ac:dyDescent="0.2">
      <c r="U3757" s="78"/>
    </row>
    <row r="3758" spans="21:21" ht="13.15" customHeight="1" x14ac:dyDescent="0.2">
      <c r="U3758" s="78"/>
    </row>
    <row r="3759" spans="21:21" ht="13.15" customHeight="1" x14ac:dyDescent="0.2">
      <c r="U3759" s="78"/>
    </row>
    <row r="3760" spans="21:21" ht="13.15" customHeight="1" x14ac:dyDescent="0.2">
      <c r="U3760" s="78"/>
    </row>
    <row r="3761" spans="21:21" ht="13.15" customHeight="1" x14ac:dyDescent="0.2">
      <c r="U3761" s="78"/>
    </row>
    <row r="3762" spans="21:21" ht="13.15" customHeight="1" x14ac:dyDescent="0.2">
      <c r="U3762" s="78"/>
    </row>
    <row r="3763" spans="21:21" ht="13.15" customHeight="1" x14ac:dyDescent="0.2">
      <c r="U3763" s="78"/>
    </row>
    <row r="3764" spans="21:21" ht="13.15" customHeight="1" x14ac:dyDescent="0.2">
      <c r="U3764" s="78"/>
    </row>
    <row r="3765" spans="21:21" ht="13.15" customHeight="1" x14ac:dyDescent="0.2">
      <c r="U3765" s="78"/>
    </row>
    <row r="3766" spans="21:21" ht="13.15" customHeight="1" x14ac:dyDescent="0.2">
      <c r="U3766" s="78"/>
    </row>
    <row r="3767" spans="21:21" ht="13.15" customHeight="1" x14ac:dyDescent="0.2">
      <c r="U3767" s="78"/>
    </row>
    <row r="3768" spans="21:21" ht="13.15" customHeight="1" x14ac:dyDescent="0.2">
      <c r="U3768" s="78"/>
    </row>
    <row r="3769" spans="21:21" ht="13.15" customHeight="1" x14ac:dyDescent="0.2">
      <c r="U3769" s="78"/>
    </row>
    <row r="3770" spans="21:21" ht="13.15" customHeight="1" x14ac:dyDescent="0.2">
      <c r="U3770" s="78"/>
    </row>
    <row r="3771" spans="21:21" ht="13.15" customHeight="1" x14ac:dyDescent="0.2">
      <c r="U3771" s="78"/>
    </row>
    <row r="3772" spans="21:21" ht="13.15" customHeight="1" x14ac:dyDescent="0.2">
      <c r="U3772" s="78"/>
    </row>
    <row r="3773" spans="21:21" ht="13.15" customHeight="1" x14ac:dyDescent="0.2">
      <c r="U3773" s="78"/>
    </row>
    <row r="3774" spans="21:21" ht="13.15" customHeight="1" x14ac:dyDescent="0.2">
      <c r="U3774" s="78"/>
    </row>
    <row r="3775" spans="21:21" ht="13.15" customHeight="1" x14ac:dyDescent="0.2">
      <c r="U3775" s="78"/>
    </row>
    <row r="3776" spans="21:21" ht="13.15" customHeight="1" x14ac:dyDescent="0.2">
      <c r="U3776" s="78"/>
    </row>
    <row r="3777" spans="21:21" ht="13.15" customHeight="1" x14ac:dyDescent="0.2">
      <c r="U3777" s="78"/>
    </row>
    <row r="3778" spans="21:21" ht="13.15" customHeight="1" x14ac:dyDescent="0.2">
      <c r="U3778" s="78"/>
    </row>
    <row r="3779" spans="21:21" ht="13.15" customHeight="1" x14ac:dyDescent="0.2">
      <c r="U3779" s="78"/>
    </row>
    <row r="3780" spans="21:21" ht="13.15" customHeight="1" x14ac:dyDescent="0.2">
      <c r="U3780" s="78"/>
    </row>
    <row r="3781" spans="21:21" ht="13.15" customHeight="1" x14ac:dyDescent="0.2">
      <c r="U3781" s="78"/>
    </row>
    <row r="3782" spans="21:21" ht="13.15" customHeight="1" x14ac:dyDescent="0.2">
      <c r="U3782" s="78"/>
    </row>
    <row r="3783" spans="21:21" ht="13.15" customHeight="1" x14ac:dyDescent="0.2">
      <c r="U3783" s="78"/>
    </row>
    <row r="3784" spans="21:21" ht="13.15" customHeight="1" x14ac:dyDescent="0.2">
      <c r="U3784" s="78"/>
    </row>
    <row r="3785" spans="21:21" ht="13.15" customHeight="1" x14ac:dyDescent="0.2">
      <c r="U3785" s="78"/>
    </row>
    <row r="3786" spans="21:21" ht="13.15" customHeight="1" x14ac:dyDescent="0.2">
      <c r="U3786" s="78"/>
    </row>
    <row r="3787" spans="21:21" ht="13.15" customHeight="1" x14ac:dyDescent="0.2">
      <c r="U3787" s="78"/>
    </row>
    <row r="3788" spans="21:21" ht="13.15" customHeight="1" x14ac:dyDescent="0.2">
      <c r="U3788" s="78"/>
    </row>
    <row r="3789" spans="21:21" ht="13.15" customHeight="1" x14ac:dyDescent="0.2">
      <c r="U3789" s="78"/>
    </row>
    <row r="3790" spans="21:21" ht="13.15" customHeight="1" x14ac:dyDescent="0.2">
      <c r="U3790" s="78"/>
    </row>
    <row r="3791" spans="21:21" ht="13.15" customHeight="1" x14ac:dyDescent="0.2">
      <c r="U3791" s="78"/>
    </row>
    <row r="3792" spans="21:21" ht="13.15" customHeight="1" x14ac:dyDescent="0.2">
      <c r="U3792" s="78"/>
    </row>
    <row r="3793" spans="21:21" ht="13.15" customHeight="1" x14ac:dyDescent="0.2">
      <c r="U3793" s="78"/>
    </row>
    <row r="3794" spans="21:21" ht="13.15" customHeight="1" x14ac:dyDescent="0.2">
      <c r="U3794" s="78"/>
    </row>
    <row r="3795" spans="21:21" ht="13.15" customHeight="1" x14ac:dyDescent="0.2">
      <c r="U3795" s="78"/>
    </row>
    <row r="3796" spans="21:21" ht="13.15" customHeight="1" x14ac:dyDescent="0.2">
      <c r="U3796" s="78"/>
    </row>
    <row r="3797" spans="21:21" ht="13.15" customHeight="1" x14ac:dyDescent="0.2">
      <c r="U3797" s="78"/>
    </row>
    <row r="3798" spans="21:21" ht="13.15" customHeight="1" x14ac:dyDescent="0.2">
      <c r="U3798" s="78"/>
    </row>
    <row r="3799" spans="21:21" ht="13.15" customHeight="1" x14ac:dyDescent="0.2">
      <c r="U3799" s="78"/>
    </row>
    <row r="3800" spans="21:21" ht="13.15" customHeight="1" x14ac:dyDescent="0.2">
      <c r="U3800" s="78"/>
    </row>
    <row r="3801" spans="21:21" ht="13.15" customHeight="1" x14ac:dyDescent="0.2">
      <c r="U3801" s="78"/>
    </row>
    <row r="3802" spans="21:21" ht="13.15" customHeight="1" x14ac:dyDescent="0.2">
      <c r="U3802" s="78"/>
    </row>
    <row r="3803" spans="21:21" ht="13.15" customHeight="1" x14ac:dyDescent="0.2">
      <c r="U3803" s="78"/>
    </row>
    <row r="3804" spans="21:21" ht="13.15" customHeight="1" x14ac:dyDescent="0.2">
      <c r="U3804" s="78"/>
    </row>
    <row r="3805" spans="21:21" ht="13.15" customHeight="1" x14ac:dyDescent="0.2">
      <c r="U3805" s="78"/>
    </row>
    <row r="3806" spans="21:21" ht="13.15" customHeight="1" x14ac:dyDescent="0.2">
      <c r="U3806" s="78"/>
    </row>
    <row r="3807" spans="21:21" ht="13.15" customHeight="1" x14ac:dyDescent="0.2">
      <c r="U3807" s="78"/>
    </row>
    <row r="3808" spans="21:21" ht="13.15" customHeight="1" x14ac:dyDescent="0.2">
      <c r="U3808" s="78"/>
    </row>
    <row r="3809" spans="21:21" ht="13.15" customHeight="1" x14ac:dyDescent="0.2">
      <c r="U3809" s="78"/>
    </row>
    <row r="3810" spans="21:21" ht="13.15" customHeight="1" x14ac:dyDescent="0.2">
      <c r="U3810" s="78"/>
    </row>
    <row r="3811" spans="21:21" ht="13.15" customHeight="1" x14ac:dyDescent="0.2">
      <c r="U3811" s="78"/>
    </row>
    <row r="3812" spans="21:21" ht="13.15" customHeight="1" x14ac:dyDescent="0.2">
      <c r="U3812" s="78"/>
    </row>
    <row r="3813" spans="21:21" ht="13.15" customHeight="1" x14ac:dyDescent="0.2">
      <c r="U3813" s="78"/>
    </row>
    <row r="3814" spans="21:21" ht="13.15" customHeight="1" x14ac:dyDescent="0.2">
      <c r="U3814" s="78"/>
    </row>
    <row r="3815" spans="21:21" ht="13.15" customHeight="1" x14ac:dyDescent="0.2">
      <c r="U3815" s="78"/>
    </row>
    <row r="3816" spans="21:21" ht="13.15" customHeight="1" x14ac:dyDescent="0.2">
      <c r="U3816" s="78"/>
    </row>
    <row r="3817" spans="21:21" ht="13.15" customHeight="1" x14ac:dyDescent="0.2">
      <c r="U3817" s="78"/>
    </row>
    <row r="3818" spans="21:21" ht="13.15" customHeight="1" x14ac:dyDescent="0.2">
      <c r="U3818" s="78"/>
    </row>
    <row r="3819" spans="21:21" ht="13.15" customHeight="1" x14ac:dyDescent="0.2">
      <c r="U3819" s="78"/>
    </row>
    <row r="3820" spans="21:21" ht="13.15" customHeight="1" x14ac:dyDescent="0.2">
      <c r="U3820" s="78"/>
    </row>
    <row r="3821" spans="21:21" ht="13.15" customHeight="1" x14ac:dyDescent="0.2">
      <c r="U3821" s="78"/>
    </row>
    <row r="3822" spans="21:21" ht="13.15" customHeight="1" x14ac:dyDescent="0.2">
      <c r="U3822" s="78"/>
    </row>
    <row r="3823" spans="21:21" ht="13.15" customHeight="1" x14ac:dyDescent="0.2">
      <c r="U3823" s="78"/>
    </row>
    <row r="3824" spans="21:21" ht="13.15" customHeight="1" x14ac:dyDescent="0.2">
      <c r="U3824" s="78"/>
    </row>
    <row r="3825" spans="21:21" ht="13.15" customHeight="1" x14ac:dyDescent="0.2">
      <c r="U3825" s="78"/>
    </row>
    <row r="3826" spans="21:21" ht="13.15" customHeight="1" x14ac:dyDescent="0.2">
      <c r="U3826" s="78"/>
    </row>
    <row r="3827" spans="21:21" ht="13.15" customHeight="1" x14ac:dyDescent="0.2">
      <c r="U3827" s="78"/>
    </row>
    <row r="3828" spans="21:21" ht="13.15" customHeight="1" x14ac:dyDescent="0.2">
      <c r="U3828" s="78"/>
    </row>
    <row r="3829" spans="21:21" ht="13.15" customHeight="1" x14ac:dyDescent="0.2">
      <c r="U3829" s="78"/>
    </row>
    <row r="3830" spans="21:21" ht="13.15" customHeight="1" x14ac:dyDescent="0.2">
      <c r="U3830" s="78"/>
    </row>
    <row r="3831" spans="21:21" ht="13.15" customHeight="1" x14ac:dyDescent="0.2">
      <c r="U3831" s="78"/>
    </row>
    <row r="3832" spans="21:21" ht="13.15" customHeight="1" x14ac:dyDescent="0.2">
      <c r="U3832" s="78"/>
    </row>
    <row r="3833" spans="21:21" ht="13.15" customHeight="1" x14ac:dyDescent="0.2">
      <c r="U3833" s="78"/>
    </row>
    <row r="3834" spans="21:21" ht="13.15" customHeight="1" x14ac:dyDescent="0.2">
      <c r="U3834" s="78"/>
    </row>
    <row r="3835" spans="21:21" ht="13.15" customHeight="1" x14ac:dyDescent="0.2">
      <c r="U3835" s="78"/>
    </row>
    <row r="3836" spans="21:21" ht="13.15" customHeight="1" x14ac:dyDescent="0.2">
      <c r="U3836" s="78"/>
    </row>
    <row r="3837" spans="21:21" ht="13.15" customHeight="1" x14ac:dyDescent="0.2">
      <c r="U3837" s="78"/>
    </row>
    <row r="3838" spans="21:21" ht="13.15" customHeight="1" x14ac:dyDescent="0.2">
      <c r="U3838" s="78"/>
    </row>
    <row r="3839" spans="21:21" ht="13.15" customHeight="1" x14ac:dyDescent="0.2">
      <c r="U3839" s="78"/>
    </row>
    <row r="3840" spans="21:21" ht="13.15" customHeight="1" x14ac:dyDescent="0.2">
      <c r="U3840" s="78"/>
    </row>
    <row r="3841" spans="21:21" ht="13.15" customHeight="1" x14ac:dyDescent="0.2">
      <c r="U3841" s="78"/>
    </row>
    <row r="3842" spans="21:21" ht="13.15" customHeight="1" x14ac:dyDescent="0.2">
      <c r="U3842" s="78"/>
    </row>
    <row r="3843" spans="21:21" ht="13.15" customHeight="1" x14ac:dyDescent="0.2">
      <c r="U3843" s="78"/>
    </row>
    <row r="3844" spans="21:21" ht="13.15" customHeight="1" x14ac:dyDescent="0.2">
      <c r="U3844" s="78"/>
    </row>
    <row r="3845" spans="21:21" ht="13.15" customHeight="1" x14ac:dyDescent="0.2">
      <c r="U3845" s="78"/>
    </row>
    <row r="3846" spans="21:21" ht="13.15" customHeight="1" x14ac:dyDescent="0.2">
      <c r="U3846" s="78"/>
    </row>
    <row r="3847" spans="21:21" ht="13.15" customHeight="1" x14ac:dyDescent="0.2">
      <c r="U3847" s="78"/>
    </row>
    <row r="3848" spans="21:21" ht="13.15" customHeight="1" x14ac:dyDescent="0.2">
      <c r="U3848" s="78"/>
    </row>
    <row r="3849" spans="21:21" ht="13.15" customHeight="1" x14ac:dyDescent="0.2">
      <c r="U3849" s="78"/>
    </row>
    <row r="3850" spans="21:21" ht="13.15" customHeight="1" x14ac:dyDescent="0.2">
      <c r="U3850" s="78"/>
    </row>
    <row r="3851" spans="21:21" ht="13.15" customHeight="1" x14ac:dyDescent="0.2">
      <c r="U3851" s="78"/>
    </row>
    <row r="3852" spans="21:21" ht="13.15" customHeight="1" x14ac:dyDescent="0.2">
      <c r="U3852" s="78"/>
    </row>
    <row r="3853" spans="21:21" ht="13.15" customHeight="1" x14ac:dyDescent="0.2">
      <c r="U3853" s="78"/>
    </row>
    <row r="3854" spans="21:21" ht="13.15" customHeight="1" x14ac:dyDescent="0.2">
      <c r="U3854" s="78"/>
    </row>
    <row r="3855" spans="21:21" ht="13.15" customHeight="1" x14ac:dyDescent="0.2">
      <c r="U3855" s="78"/>
    </row>
    <row r="3856" spans="21:21" ht="13.15" customHeight="1" x14ac:dyDescent="0.2">
      <c r="U3856" s="78"/>
    </row>
    <row r="3857" spans="21:21" ht="13.15" customHeight="1" x14ac:dyDescent="0.2">
      <c r="U3857" s="78"/>
    </row>
    <row r="3858" spans="21:21" ht="13.15" customHeight="1" x14ac:dyDescent="0.2">
      <c r="U3858" s="78"/>
    </row>
    <row r="3859" spans="21:21" ht="13.15" customHeight="1" x14ac:dyDescent="0.2">
      <c r="U3859" s="78"/>
    </row>
    <row r="3860" spans="21:21" ht="13.15" customHeight="1" x14ac:dyDescent="0.2">
      <c r="U3860" s="78"/>
    </row>
    <row r="3861" spans="21:21" ht="13.15" customHeight="1" x14ac:dyDescent="0.2">
      <c r="U3861" s="78"/>
    </row>
    <row r="3862" spans="21:21" ht="13.15" customHeight="1" x14ac:dyDescent="0.2">
      <c r="U3862" s="78"/>
    </row>
    <row r="3863" spans="21:21" ht="13.15" customHeight="1" x14ac:dyDescent="0.2">
      <c r="U3863" s="78"/>
    </row>
    <row r="3864" spans="21:21" ht="13.15" customHeight="1" x14ac:dyDescent="0.2">
      <c r="U3864" s="78"/>
    </row>
    <row r="3865" spans="21:21" ht="13.15" customHeight="1" x14ac:dyDescent="0.2">
      <c r="U3865" s="78"/>
    </row>
    <row r="3866" spans="21:21" ht="13.15" customHeight="1" x14ac:dyDescent="0.2">
      <c r="U3866" s="78"/>
    </row>
    <row r="3867" spans="21:21" ht="13.15" customHeight="1" x14ac:dyDescent="0.2">
      <c r="U3867" s="78"/>
    </row>
    <row r="3868" spans="21:21" ht="13.15" customHeight="1" x14ac:dyDescent="0.2">
      <c r="U3868" s="78"/>
    </row>
    <row r="3869" spans="21:21" ht="13.15" customHeight="1" x14ac:dyDescent="0.2">
      <c r="U3869" s="78"/>
    </row>
    <row r="3870" spans="21:21" ht="13.15" customHeight="1" x14ac:dyDescent="0.2">
      <c r="U3870" s="78"/>
    </row>
    <row r="3871" spans="21:21" ht="13.15" customHeight="1" x14ac:dyDescent="0.2">
      <c r="U3871" s="78"/>
    </row>
    <row r="3872" spans="21:21" ht="13.15" customHeight="1" x14ac:dyDescent="0.2">
      <c r="U3872" s="78"/>
    </row>
    <row r="3873" spans="21:21" ht="13.15" customHeight="1" x14ac:dyDescent="0.2">
      <c r="U3873" s="78"/>
    </row>
    <row r="3874" spans="21:21" ht="13.15" customHeight="1" x14ac:dyDescent="0.2">
      <c r="U3874" s="78"/>
    </row>
    <row r="3875" spans="21:21" ht="13.15" customHeight="1" x14ac:dyDescent="0.2">
      <c r="U3875" s="78"/>
    </row>
    <row r="3876" spans="21:21" ht="13.15" customHeight="1" x14ac:dyDescent="0.2">
      <c r="U3876" s="78"/>
    </row>
    <row r="3877" spans="21:21" ht="13.15" customHeight="1" x14ac:dyDescent="0.2">
      <c r="U3877" s="78"/>
    </row>
    <row r="3878" spans="21:21" ht="13.15" customHeight="1" x14ac:dyDescent="0.2">
      <c r="U3878" s="78"/>
    </row>
    <row r="3879" spans="21:21" ht="13.15" customHeight="1" x14ac:dyDescent="0.2">
      <c r="U3879" s="78"/>
    </row>
    <row r="3880" spans="21:21" ht="13.15" customHeight="1" x14ac:dyDescent="0.2">
      <c r="U3880" s="78"/>
    </row>
    <row r="3881" spans="21:21" ht="13.15" customHeight="1" x14ac:dyDescent="0.2">
      <c r="U3881" s="78"/>
    </row>
    <row r="3882" spans="21:21" ht="13.15" customHeight="1" x14ac:dyDescent="0.2">
      <c r="U3882" s="78"/>
    </row>
    <row r="3883" spans="21:21" ht="13.15" customHeight="1" x14ac:dyDescent="0.2">
      <c r="U3883" s="78"/>
    </row>
    <row r="3884" spans="21:21" ht="13.15" customHeight="1" x14ac:dyDescent="0.2">
      <c r="U3884" s="78"/>
    </row>
    <row r="3885" spans="21:21" ht="13.15" customHeight="1" x14ac:dyDescent="0.2">
      <c r="U3885" s="78"/>
    </row>
    <row r="3886" spans="21:21" ht="13.15" customHeight="1" x14ac:dyDescent="0.2">
      <c r="U3886" s="78"/>
    </row>
    <row r="3887" spans="21:21" ht="13.15" customHeight="1" x14ac:dyDescent="0.2">
      <c r="U3887" s="78"/>
    </row>
    <row r="3888" spans="21:21" ht="13.15" customHeight="1" x14ac:dyDescent="0.2">
      <c r="U3888" s="78"/>
    </row>
    <row r="3889" spans="21:21" ht="13.15" customHeight="1" x14ac:dyDescent="0.2">
      <c r="U3889" s="78"/>
    </row>
    <row r="3890" spans="21:21" ht="13.15" customHeight="1" x14ac:dyDescent="0.2">
      <c r="U3890" s="78"/>
    </row>
    <row r="3891" spans="21:21" ht="13.15" customHeight="1" x14ac:dyDescent="0.2">
      <c r="U3891" s="78"/>
    </row>
    <row r="3892" spans="21:21" ht="13.15" customHeight="1" x14ac:dyDescent="0.2">
      <c r="U3892" s="78"/>
    </row>
    <row r="3893" spans="21:21" ht="13.15" customHeight="1" x14ac:dyDescent="0.2">
      <c r="U3893" s="78"/>
    </row>
    <row r="3894" spans="21:21" ht="13.15" customHeight="1" x14ac:dyDescent="0.2">
      <c r="U3894" s="78"/>
    </row>
    <row r="3895" spans="21:21" ht="13.15" customHeight="1" x14ac:dyDescent="0.2">
      <c r="U3895" s="78"/>
    </row>
    <row r="3896" spans="21:21" ht="13.15" customHeight="1" x14ac:dyDescent="0.2">
      <c r="U3896" s="78"/>
    </row>
    <row r="3897" spans="21:21" ht="13.15" customHeight="1" x14ac:dyDescent="0.2">
      <c r="U3897" s="78"/>
    </row>
    <row r="3898" spans="21:21" ht="13.15" customHeight="1" x14ac:dyDescent="0.2">
      <c r="U3898" s="78"/>
    </row>
    <row r="3899" spans="21:21" ht="13.15" customHeight="1" x14ac:dyDescent="0.2">
      <c r="U3899" s="78"/>
    </row>
    <row r="3900" spans="21:21" ht="13.15" customHeight="1" x14ac:dyDescent="0.2">
      <c r="U3900" s="78"/>
    </row>
    <row r="3901" spans="21:21" ht="13.15" customHeight="1" x14ac:dyDescent="0.2">
      <c r="U3901" s="78"/>
    </row>
    <row r="3902" spans="21:21" ht="13.15" customHeight="1" x14ac:dyDescent="0.2">
      <c r="U3902" s="78"/>
    </row>
    <row r="3903" spans="21:21" ht="13.15" customHeight="1" x14ac:dyDescent="0.2">
      <c r="U3903" s="78"/>
    </row>
    <row r="3904" spans="21:21" ht="13.15" customHeight="1" x14ac:dyDescent="0.2">
      <c r="U3904" s="78"/>
    </row>
    <row r="3905" spans="21:21" ht="13.15" customHeight="1" x14ac:dyDescent="0.2">
      <c r="U3905" s="78"/>
    </row>
    <row r="3906" spans="21:21" ht="13.15" customHeight="1" x14ac:dyDescent="0.2">
      <c r="U3906" s="78"/>
    </row>
    <row r="3907" spans="21:21" ht="13.15" customHeight="1" x14ac:dyDescent="0.2">
      <c r="U3907" s="78"/>
    </row>
    <row r="3908" spans="21:21" ht="13.15" customHeight="1" x14ac:dyDescent="0.2">
      <c r="U3908" s="78"/>
    </row>
    <row r="3909" spans="21:21" ht="13.15" customHeight="1" x14ac:dyDescent="0.2">
      <c r="U3909" s="78"/>
    </row>
    <row r="3910" spans="21:21" ht="13.15" customHeight="1" x14ac:dyDescent="0.2">
      <c r="U3910" s="78"/>
    </row>
    <row r="3911" spans="21:21" ht="13.15" customHeight="1" x14ac:dyDescent="0.2">
      <c r="U3911" s="78"/>
    </row>
    <row r="3912" spans="21:21" ht="13.15" customHeight="1" x14ac:dyDescent="0.2">
      <c r="U3912" s="78"/>
    </row>
    <row r="3913" spans="21:21" ht="13.15" customHeight="1" x14ac:dyDescent="0.2">
      <c r="U3913" s="78"/>
    </row>
    <row r="3914" spans="21:21" ht="13.15" customHeight="1" x14ac:dyDescent="0.2">
      <c r="U3914" s="78"/>
    </row>
    <row r="3915" spans="21:21" ht="13.15" customHeight="1" x14ac:dyDescent="0.2">
      <c r="U3915" s="78"/>
    </row>
    <row r="3916" spans="21:21" ht="13.15" customHeight="1" x14ac:dyDescent="0.2">
      <c r="U3916" s="78"/>
    </row>
    <row r="3917" spans="21:21" ht="13.15" customHeight="1" x14ac:dyDescent="0.2">
      <c r="U3917" s="78"/>
    </row>
    <row r="3918" spans="21:21" ht="13.15" customHeight="1" x14ac:dyDescent="0.2">
      <c r="U3918" s="78"/>
    </row>
    <row r="3919" spans="21:21" ht="13.15" customHeight="1" x14ac:dyDescent="0.2">
      <c r="U3919" s="78"/>
    </row>
    <row r="3920" spans="21:21" ht="13.15" customHeight="1" x14ac:dyDescent="0.2">
      <c r="U3920" s="78"/>
    </row>
    <row r="3921" spans="21:21" ht="13.15" customHeight="1" x14ac:dyDescent="0.2">
      <c r="U3921" s="78"/>
    </row>
    <row r="3922" spans="21:21" ht="13.15" customHeight="1" x14ac:dyDescent="0.2">
      <c r="U3922" s="78"/>
    </row>
    <row r="3923" spans="21:21" ht="13.15" customHeight="1" x14ac:dyDescent="0.2">
      <c r="U3923" s="78"/>
    </row>
    <row r="3924" spans="21:21" ht="13.15" customHeight="1" x14ac:dyDescent="0.2">
      <c r="U3924" s="78"/>
    </row>
    <row r="3925" spans="21:21" ht="13.15" customHeight="1" x14ac:dyDescent="0.2">
      <c r="U3925" s="78"/>
    </row>
    <row r="3926" spans="21:21" ht="13.15" customHeight="1" x14ac:dyDescent="0.2">
      <c r="U3926" s="78"/>
    </row>
    <row r="3927" spans="21:21" ht="13.15" customHeight="1" x14ac:dyDescent="0.2">
      <c r="U3927" s="78"/>
    </row>
    <row r="3928" spans="21:21" ht="13.15" customHeight="1" x14ac:dyDescent="0.2">
      <c r="U3928" s="78"/>
    </row>
    <row r="3929" spans="21:21" ht="13.15" customHeight="1" x14ac:dyDescent="0.2">
      <c r="U3929" s="78"/>
    </row>
    <row r="3930" spans="21:21" ht="13.15" customHeight="1" x14ac:dyDescent="0.2">
      <c r="U3930" s="78"/>
    </row>
    <row r="3931" spans="21:21" ht="13.15" customHeight="1" x14ac:dyDescent="0.2">
      <c r="U3931" s="78"/>
    </row>
    <row r="3932" spans="21:21" ht="13.15" customHeight="1" x14ac:dyDescent="0.2">
      <c r="U3932" s="78"/>
    </row>
    <row r="3933" spans="21:21" ht="13.15" customHeight="1" x14ac:dyDescent="0.2">
      <c r="U3933" s="78"/>
    </row>
    <row r="3934" spans="21:21" ht="13.15" customHeight="1" x14ac:dyDescent="0.2">
      <c r="U3934" s="78"/>
    </row>
    <row r="3935" spans="21:21" ht="13.15" customHeight="1" x14ac:dyDescent="0.2">
      <c r="U3935" s="78"/>
    </row>
    <row r="3936" spans="21:21" ht="13.15" customHeight="1" x14ac:dyDescent="0.2">
      <c r="U3936" s="78"/>
    </row>
    <row r="3937" spans="21:21" ht="13.15" customHeight="1" x14ac:dyDescent="0.2">
      <c r="U3937" s="78"/>
    </row>
    <row r="3938" spans="21:21" ht="13.15" customHeight="1" x14ac:dyDescent="0.2">
      <c r="U3938" s="78"/>
    </row>
    <row r="3939" spans="21:21" ht="13.15" customHeight="1" x14ac:dyDescent="0.2">
      <c r="U3939" s="78"/>
    </row>
    <row r="3940" spans="21:21" ht="13.15" customHeight="1" x14ac:dyDescent="0.2">
      <c r="U3940" s="78"/>
    </row>
    <row r="3941" spans="21:21" ht="13.15" customHeight="1" x14ac:dyDescent="0.2">
      <c r="U3941" s="78"/>
    </row>
    <row r="3942" spans="21:21" ht="13.15" customHeight="1" x14ac:dyDescent="0.2">
      <c r="U3942" s="78"/>
    </row>
    <row r="3943" spans="21:21" ht="13.15" customHeight="1" x14ac:dyDescent="0.2">
      <c r="U3943" s="78"/>
    </row>
    <row r="3944" spans="21:21" ht="13.15" customHeight="1" x14ac:dyDescent="0.2">
      <c r="U3944" s="78"/>
    </row>
    <row r="3945" spans="21:21" ht="13.15" customHeight="1" x14ac:dyDescent="0.2">
      <c r="U3945" s="78"/>
    </row>
    <row r="3946" spans="21:21" ht="13.15" customHeight="1" x14ac:dyDescent="0.2">
      <c r="U3946" s="78"/>
    </row>
    <row r="3947" spans="21:21" ht="13.15" customHeight="1" x14ac:dyDescent="0.2">
      <c r="U3947" s="78"/>
    </row>
    <row r="3948" spans="21:21" ht="13.15" customHeight="1" x14ac:dyDescent="0.2">
      <c r="U3948" s="78"/>
    </row>
    <row r="3949" spans="21:21" ht="13.15" customHeight="1" x14ac:dyDescent="0.2">
      <c r="U3949" s="78"/>
    </row>
    <row r="3950" spans="21:21" ht="13.15" customHeight="1" x14ac:dyDescent="0.2">
      <c r="U3950" s="78"/>
    </row>
    <row r="3951" spans="21:21" ht="13.15" customHeight="1" x14ac:dyDescent="0.2">
      <c r="U3951" s="78"/>
    </row>
    <row r="3952" spans="21:21" ht="13.15" customHeight="1" x14ac:dyDescent="0.2">
      <c r="U3952" s="78"/>
    </row>
    <row r="3953" spans="21:21" ht="13.15" customHeight="1" x14ac:dyDescent="0.2">
      <c r="U3953" s="78"/>
    </row>
    <row r="3954" spans="21:21" ht="13.15" customHeight="1" x14ac:dyDescent="0.2">
      <c r="U3954" s="78"/>
    </row>
    <row r="3955" spans="21:21" ht="13.15" customHeight="1" x14ac:dyDescent="0.2">
      <c r="U3955" s="78"/>
    </row>
    <row r="3956" spans="21:21" ht="13.15" customHeight="1" x14ac:dyDescent="0.2">
      <c r="U3956" s="78"/>
    </row>
    <row r="3957" spans="21:21" ht="13.15" customHeight="1" x14ac:dyDescent="0.2">
      <c r="U3957" s="78"/>
    </row>
    <row r="3958" spans="21:21" ht="13.15" customHeight="1" x14ac:dyDescent="0.2">
      <c r="U3958" s="78"/>
    </row>
    <row r="3959" spans="21:21" ht="13.15" customHeight="1" x14ac:dyDescent="0.2">
      <c r="U3959" s="78"/>
    </row>
    <row r="3960" spans="21:21" ht="13.15" customHeight="1" x14ac:dyDescent="0.2">
      <c r="U3960" s="78"/>
    </row>
    <row r="3961" spans="21:21" ht="13.15" customHeight="1" x14ac:dyDescent="0.2">
      <c r="U3961" s="78"/>
    </row>
    <row r="3962" spans="21:21" ht="13.15" customHeight="1" x14ac:dyDescent="0.2">
      <c r="U3962" s="78"/>
    </row>
    <row r="3963" spans="21:21" ht="13.15" customHeight="1" x14ac:dyDescent="0.2">
      <c r="U3963" s="78"/>
    </row>
    <row r="3964" spans="21:21" ht="13.15" customHeight="1" x14ac:dyDescent="0.2">
      <c r="U3964" s="78"/>
    </row>
    <row r="3965" spans="21:21" ht="13.15" customHeight="1" x14ac:dyDescent="0.2">
      <c r="U3965" s="78"/>
    </row>
    <row r="3966" spans="21:21" ht="13.15" customHeight="1" x14ac:dyDescent="0.2">
      <c r="U3966" s="78"/>
    </row>
    <row r="3967" spans="21:21" ht="13.15" customHeight="1" x14ac:dyDescent="0.2">
      <c r="U3967" s="78"/>
    </row>
    <row r="3968" spans="21:21" ht="13.15" customHeight="1" x14ac:dyDescent="0.2">
      <c r="U3968" s="78"/>
    </row>
    <row r="3969" spans="21:21" ht="13.15" customHeight="1" x14ac:dyDescent="0.2">
      <c r="U3969" s="78"/>
    </row>
    <row r="3970" spans="21:21" ht="13.15" customHeight="1" x14ac:dyDescent="0.2">
      <c r="U3970" s="78"/>
    </row>
    <row r="3971" spans="21:21" ht="13.15" customHeight="1" x14ac:dyDescent="0.2">
      <c r="U3971" s="78"/>
    </row>
    <row r="3972" spans="21:21" ht="13.15" customHeight="1" x14ac:dyDescent="0.2">
      <c r="U3972" s="78"/>
    </row>
    <row r="3973" spans="21:21" ht="13.15" customHeight="1" x14ac:dyDescent="0.2">
      <c r="U3973" s="78"/>
    </row>
    <row r="3974" spans="21:21" ht="13.15" customHeight="1" x14ac:dyDescent="0.2">
      <c r="U3974" s="78"/>
    </row>
    <row r="3975" spans="21:21" ht="13.15" customHeight="1" x14ac:dyDescent="0.2">
      <c r="U3975" s="78"/>
    </row>
    <row r="3976" spans="21:21" ht="13.15" customHeight="1" x14ac:dyDescent="0.2">
      <c r="U3976" s="78"/>
    </row>
    <row r="3977" spans="21:21" ht="13.15" customHeight="1" x14ac:dyDescent="0.2">
      <c r="U3977" s="78"/>
    </row>
    <row r="3978" spans="21:21" ht="13.15" customHeight="1" x14ac:dyDescent="0.2">
      <c r="U3978" s="78"/>
    </row>
    <row r="3979" spans="21:21" ht="13.15" customHeight="1" x14ac:dyDescent="0.2">
      <c r="U3979" s="78"/>
    </row>
    <row r="3980" spans="21:21" ht="13.15" customHeight="1" x14ac:dyDescent="0.2">
      <c r="U3980" s="78"/>
    </row>
    <row r="3981" spans="21:21" ht="13.15" customHeight="1" x14ac:dyDescent="0.2">
      <c r="U3981" s="78"/>
    </row>
    <row r="3982" spans="21:21" ht="13.15" customHeight="1" x14ac:dyDescent="0.2">
      <c r="U3982" s="78"/>
    </row>
    <row r="3983" spans="21:21" ht="13.15" customHeight="1" x14ac:dyDescent="0.2">
      <c r="U3983" s="78"/>
    </row>
    <row r="3984" spans="21:21" ht="13.15" customHeight="1" x14ac:dyDescent="0.2">
      <c r="U3984" s="78"/>
    </row>
    <row r="3985" spans="21:21" ht="13.15" customHeight="1" x14ac:dyDescent="0.2">
      <c r="U3985" s="78"/>
    </row>
    <row r="3986" spans="21:21" ht="13.15" customHeight="1" x14ac:dyDescent="0.2">
      <c r="U3986" s="78"/>
    </row>
    <row r="3987" spans="21:21" ht="13.15" customHeight="1" x14ac:dyDescent="0.2">
      <c r="U3987" s="78"/>
    </row>
    <row r="3988" spans="21:21" ht="13.15" customHeight="1" x14ac:dyDescent="0.2">
      <c r="U3988" s="78"/>
    </row>
    <row r="3989" spans="21:21" ht="13.15" customHeight="1" x14ac:dyDescent="0.2">
      <c r="U3989" s="78"/>
    </row>
    <row r="3990" spans="21:21" ht="13.15" customHeight="1" x14ac:dyDescent="0.2">
      <c r="U3990" s="78"/>
    </row>
    <row r="3991" spans="21:21" ht="13.15" customHeight="1" x14ac:dyDescent="0.2">
      <c r="U3991" s="78"/>
    </row>
    <row r="3992" spans="21:21" ht="13.15" customHeight="1" x14ac:dyDescent="0.2">
      <c r="U3992" s="78"/>
    </row>
    <row r="3993" spans="21:21" ht="13.15" customHeight="1" x14ac:dyDescent="0.2">
      <c r="U3993" s="78"/>
    </row>
    <row r="3994" spans="21:21" ht="13.15" customHeight="1" x14ac:dyDescent="0.2">
      <c r="U3994" s="78"/>
    </row>
    <row r="3995" spans="21:21" ht="13.15" customHeight="1" x14ac:dyDescent="0.2">
      <c r="U3995" s="78"/>
    </row>
    <row r="3996" spans="21:21" ht="13.15" customHeight="1" x14ac:dyDescent="0.2">
      <c r="U3996" s="78"/>
    </row>
    <row r="3997" spans="21:21" ht="13.15" customHeight="1" x14ac:dyDescent="0.2">
      <c r="U3997" s="78"/>
    </row>
    <row r="3998" spans="21:21" ht="13.15" customHeight="1" x14ac:dyDescent="0.2">
      <c r="U3998" s="78"/>
    </row>
    <row r="3999" spans="21:21" ht="13.15" customHeight="1" x14ac:dyDescent="0.2">
      <c r="U3999" s="78"/>
    </row>
    <row r="4000" spans="21:21" ht="13.15" customHeight="1" x14ac:dyDescent="0.2">
      <c r="U4000" s="78"/>
    </row>
    <row r="4001" spans="21:21" ht="13.15" customHeight="1" x14ac:dyDescent="0.2">
      <c r="U4001" s="78"/>
    </row>
    <row r="4002" spans="21:21" ht="13.15" customHeight="1" x14ac:dyDescent="0.2">
      <c r="U4002" s="78"/>
    </row>
    <row r="4003" spans="21:21" ht="13.15" customHeight="1" x14ac:dyDescent="0.2">
      <c r="U4003" s="78"/>
    </row>
    <row r="4004" spans="21:21" ht="13.15" customHeight="1" x14ac:dyDescent="0.2">
      <c r="U4004" s="78"/>
    </row>
    <row r="4005" spans="21:21" ht="13.15" customHeight="1" x14ac:dyDescent="0.2">
      <c r="U4005" s="78"/>
    </row>
    <row r="4006" spans="21:21" ht="13.15" customHeight="1" x14ac:dyDescent="0.2">
      <c r="U4006" s="78"/>
    </row>
    <row r="4007" spans="21:21" ht="13.15" customHeight="1" x14ac:dyDescent="0.2">
      <c r="U4007" s="78"/>
    </row>
    <row r="4008" spans="21:21" ht="13.15" customHeight="1" x14ac:dyDescent="0.2">
      <c r="U4008" s="78"/>
    </row>
    <row r="4009" spans="21:21" ht="13.15" customHeight="1" x14ac:dyDescent="0.2">
      <c r="U4009" s="78"/>
    </row>
    <row r="4010" spans="21:21" ht="13.15" customHeight="1" x14ac:dyDescent="0.2">
      <c r="U4010" s="78"/>
    </row>
    <row r="4011" spans="21:21" ht="13.15" customHeight="1" x14ac:dyDescent="0.2">
      <c r="U4011" s="78"/>
    </row>
    <row r="4012" spans="21:21" ht="13.15" customHeight="1" x14ac:dyDescent="0.2">
      <c r="U4012" s="78"/>
    </row>
    <row r="4013" spans="21:21" ht="13.15" customHeight="1" x14ac:dyDescent="0.2">
      <c r="U4013" s="78"/>
    </row>
    <row r="4014" spans="21:21" ht="13.15" customHeight="1" x14ac:dyDescent="0.2">
      <c r="U4014" s="78"/>
    </row>
    <row r="4015" spans="21:21" ht="13.15" customHeight="1" x14ac:dyDescent="0.2">
      <c r="U4015" s="78"/>
    </row>
    <row r="4016" spans="21:21" ht="13.15" customHeight="1" x14ac:dyDescent="0.2">
      <c r="U4016" s="78"/>
    </row>
    <row r="4017" spans="21:21" ht="13.15" customHeight="1" x14ac:dyDescent="0.2">
      <c r="U4017" s="78"/>
    </row>
    <row r="4018" spans="21:21" ht="13.15" customHeight="1" x14ac:dyDescent="0.2">
      <c r="U4018" s="78"/>
    </row>
    <row r="4019" spans="21:21" ht="13.15" customHeight="1" x14ac:dyDescent="0.2">
      <c r="U4019" s="78"/>
    </row>
    <row r="4020" spans="21:21" ht="13.15" customHeight="1" x14ac:dyDescent="0.2">
      <c r="U4020" s="78"/>
    </row>
    <row r="4021" spans="21:21" ht="13.15" customHeight="1" x14ac:dyDescent="0.2">
      <c r="U4021" s="78"/>
    </row>
    <row r="4022" spans="21:21" ht="13.15" customHeight="1" x14ac:dyDescent="0.2">
      <c r="U4022" s="78"/>
    </row>
    <row r="4023" spans="21:21" ht="13.15" customHeight="1" x14ac:dyDescent="0.2">
      <c r="U4023" s="78"/>
    </row>
    <row r="4024" spans="21:21" ht="13.15" customHeight="1" x14ac:dyDescent="0.2">
      <c r="U4024" s="78"/>
    </row>
    <row r="4025" spans="21:21" ht="13.15" customHeight="1" x14ac:dyDescent="0.2">
      <c r="U4025" s="78"/>
    </row>
    <row r="4026" spans="21:21" ht="13.15" customHeight="1" x14ac:dyDescent="0.2">
      <c r="U4026" s="78"/>
    </row>
    <row r="4027" spans="21:21" ht="13.15" customHeight="1" x14ac:dyDescent="0.2">
      <c r="U4027" s="78"/>
    </row>
    <row r="4028" spans="21:21" ht="13.15" customHeight="1" x14ac:dyDescent="0.2">
      <c r="U4028" s="78"/>
    </row>
    <row r="4029" spans="21:21" ht="13.15" customHeight="1" x14ac:dyDescent="0.2">
      <c r="U4029" s="78"/>
    </row>
    <row r="4030" spans="21:21" ht="13.15" customHeight="1" x14ac:dyDescent="0.2">
      <c r="U4030" s="78"/>
    </row>
    <row r="4031" spans="21:21" ht="13.15" customHeight="1" x14ac:dyDescent="0.2">
      <c r="U4031" s="78"/>
    </row>
    <row r="4032" spans="21:21" ht="13.15" customHeight="1" x14ac:dyDescent="0.2">
      <c r="U4032" s="78"/>
    </row>
    <row r="4033" spans="21:21" ht="13.15" customHeight="1" x14ac:dyDescent="0.2">
      <c r="U4033" s="78"/>
    </row>
    <row r="4034" spans="21:21" ht="13.15" customHeight="1" x14ac:dyDescent="0.2">
      <c r="U4034" s="78"/>
    </row>
    <row r="4035" spans="21:21" ht="13.15" customHeight="1" x14ac:dyDescent="0.2">
      <c r="U4035" s="78"/>
    </row>
    <row r="4036" spans="21:21" ht="13.15" customHeight="1" x14ac:dyDescent="0.2">
      <c r="U4036" s="78"/>
    </row>
    <row r="4037" spans="21:21" ht="13.15" customHeight="1" x14ac:dyDescent="0.2">
      <c r="U4037" s="78"/>
    </row>
    <row r="4038" spans="21:21" ht="13.15" customHeight="1" x14ac:dyDescent="0.2">
      <c r="U4038" s="78"/>
    </row>
    <row r="4039" spans="21:21" ht="13.15" customHeight="1" x14ac:dyDescent="0.2">
      <c r="U4039" s="78"/>
    </row>
    <row r="4040" spans="21:21" ht="13.15" customHeight="1" x14ac:dyDescent="0.2">
      <c r="U4040" s="78"/>
    </row>
    <row r="4041" spans="21:21" ht="13.15" customHeight="1" x14ac:dyDescent="0.2">
      <c r="U4041" s="78"/>
    </row>
    <row r="4042" spans="21:21" ht="13.15" customHeight="1" x14ac:dyDescent="0.2">
      <c r="U4042" s="78"/>
    </row>
    <row r="4043" spans="21:21" ht="13.15" customHeight="1" x14ac:dyDescent="0.2">
      <c r="U4043" s="78"/>
    </row>
    <row r="4044" spans="21:21" ht="13.15" customHeight="1" x14ac:dyDescent="0.2">
      <c r="U4044" s="78"/>
    </row>
    <row r="4045" spans="21:21" ht="13.15" customHeight="1" x14ac:dyDescent="0.2">
      <c r="U4045" s="78"/>
    </row>
    <row r="4046" spans="21:21" ht="13.15" customHeight="1" x14ac:dyDescent="0.2">
      <c r="U4046" s="78"/>
    </row>
    <row r="4047" spans="21:21" ht="13.15" customHeight="1" x14ac:dyDescent="0.2">
      <c r="U4047" s="78"/>
    </row>
    <row r="4048" spans="21:21" ht="13.15" customHeight="1" x14ac:dyDescent="0.2">
      <c r="U4048" s="78"/>
    </row>
    <row r="4049" spans="21:21" ht="13.15" customHeight="1" x14ac:dyDescent="0.2">
      <c r="U4049" s="78"/>
    </row>
    <row r="4050" spans="21:21" ht="13.15" customHeight="1" x14ac:dyDescent="0.2">
      <c r="U4050" s="78"/>
    </row>
    <row r="4051" spans="21:21" ht="13.15" customHeight="1" x14ac:dyDescent="0.2">
      <c r="U4051" s="78"/>
    </row>
    <row r="4052" spans="21:21" ht="13.15" customHeight="1" x14ac:dyDescent="0.2">
      <c r="U4052" s="78"/>
    </row>
    <row r="4053" spans="21:21" ht="13.15" customHeight="1" x14ac:dyDescent="0.2">
      <c r="U4053" s="78"/>
    </row>
    <row r="4054" spans="21:21" ht="13.15" customHeight="1" x14ac:dyDescent="0.2">
      <c r="U4054" s="78"/>
    </row>
    <row r="4055" spans="21:21" ht="13.15" customHeight="1" x14ac:dyDescent="0.2">
      <c r="U4055" s="78"/>
    </row>
    <row r="4056" spans="21:21" ht="13.15" customHeight="1" x14ac:dyDescent="0.2">
      <c r="U4056" s="78"/>
    </row>
    <row r="4057" spans="21:21" ht="13.15" customHeight="1" x14ac:dyDescent="0.2">
      <c r="U4057" s="78"/>
    </row>
    <row r="4058" spans="21:21" ht="13.15" customHeight="1" x14ac:dyDescent="0.2">
      <c r="U4058" s="78"/>
    </row>
    <row r="4059" spans="21:21" ht="13.15" customHeight="1" x14ac:dyDescent="0.2">
      <c r="U4059" s="78"/>
    </row>
    <row r="4060" spans="21:21" ht="13.15" customHeight="1" x14ac:dyDescent="0.2">
      <c r="U4060" s="78"/>
    </row>
    <row r="4061" spans="21:21" ht="13.15" customHeight="1" x14ac:dyDescent="0.2">
      <c r="U4061" s="78"/>
    </row>
    <row r="4062" spans="21:21" ht="13.15" customHeight="1" x14ac:dyDescent="0.2">
      <c r="U4062" s="78"/>
    </row>
    <row r="4063" spans="21:21" ht="13.15" customHeight="1" x14ac:dyDescent="0.2">
      <c r="U4063" s="78"/>
    </row>
    <row r="4064" spans="21:21" ht="13.15" customHeight="1" x14ac:dyDescent="0.2">
      <c r="U4064" s="78"/>
    </row>
    <row r="4065" spans="21:21" ht="13.15" customHeight="1" x14ac:dyDescent="0.2">
      <c r="U4065" s="78"/>
    </row>
    <row r="4066" spans="21:21" ht="13.15" customHeight="1" x14ac:dyDescent="0.2">
      <c r="U4066" s="78"/>
    </row>
    <row r="4067" spans="21:21" ht="13.15" customHeight="1" x14ac:dyDescent="0.2">
      <c r="U4067" s="78"/>
    </row>
    <row r="4068" spans="21:21" ht="13.15" customHeight="1" x14ac:dyDescent="0.2">
      <c r="U4068" s="78"/>
    </row>
    <row r="4069" spans="21:21" ht="13.15" customHeight="1" x14ac:dyDescent="0.2">
      <c r="U4069" s="78"/>
    </row>
    <row r="4070" spans="21:21" ht="13.15" customHeight="1" x14ac:dyDescent="0.2">
      <c r="U4070" s="78"/>
    </row>
    <row r="4071" spans="21:21" ht="13.15" customHeight="1" x14ac:dyDescent="0.2">
      <c r="U4071" s="78"/>
    </row>
    <row r="4072" spans="21:21" ht="13.15" customHeight="1" x14ac:dyDescent="0.2">
      <c r="U4072" s="78"/>
    </row>
    <row r="4073" spans="21:21" ht="13.15" customHeight="1" x14ac:dyDescent="0.2">
      <c r="U4073" s="78"/>
    </row>
    <row r="4074" spans="21:21" ht="13.15" customHeight="1" x14ac:dyDescent="0.2">
      <c r="U4074" s="78"/>
    </row>
    <row r="4075" spans="21:21" ht="13.15" customHeight="1" x14ac:dyDescent="0.2">
      <c r="U4075" s="78"/>
    </row>
    <row r="4076" spans="21:21" ht="13.15" customHeight="1" x14ac:dyDescent="0.2">
      <c r="U4076" s="78"/>
    </row>
    <row r="4077" spans="21:21" ht="13.15" customHeight="1" x14ac:dyDescent="0.2">
      <c r="U4077" s="78"/>
    </row>
    <row r="4078" spans="21:21" ht="13.15" customHeight="1" x14ac:dyDescent="0.2">
      <c r="U4078" s="78"/>
    </row>
    <row r="4079" spans="21:21" ht="13.15" customHeight="1" x14ac:dyDescent="0.2">
      <c r="U4079" s="78"/>
    </row>
    <row r="4080" spans="21:21" ht="13.15" customHeight="1" x14ac:dyDescent="0.2">
      <c r="U4080" s="78"/>
    </row>
    <row r="4081" spans="21:21" ht="13.15" customHeight="1" x14ac:dyDescent="0.2">
      <c r="U4081" s="78"/>
    </row>
    <row r="4082" spans="21:21" ht="13.15" customHeight="1" x14ac:dyDescent="0.2">
      <c r="U4082" s="78"/>
    </row>
    <row r="4083" spans="21:21" ht="13.15" customHeight="1" x14ac:dyDescent="0.2">
      <c r="U4083" s="78"/>
    </row>
    <row r="4084" spans="21:21" ht="13.15" customHeight="1" x14ac:dyDescent="0.2">
      <c r="U4084" s="78"/>
    </row>
    <row r="4085" spans="21:21" ht="13.15" customHeight="1" x14ac:dyDescent="0.2">
      <c r="U4085" s="78"/>
    </row>
    <row r="4086" spans="21:21" ht="13.15" customHeight="1" x14ac:dyDescent="0.2">
      <c r="U4086" s="78"/>
    </row>
    <row r="4087" spans="21:21" ht="13.15" customHeight="1" x14ac:dyDescent="0.2">
      <c r="U4087" s="78"/>
    </row>
    <row r="4088" spans="21:21" ht="13.15" customHeight="1" x14ac:dyDescent="0.2">
      <c r="U4088" s="78"/>
    </row>
    <row r="4089" spans="21:21" ht="13.15" customHeight="1" x14ac:dyDescent="0.2">
      <c r="U4089" s="78"/>
    </row>
    <row r="4090" spans="21:21" ht="13.15" customHeight="1" x14ac:dyDescent="0.2">
      <c r="U4090" s="78"/>
    </row>
    <row r="4091" spans="21:21" ht="13.15" customHeight="1" x14ac:dyDescent="0.2">
      <c r="U4091" s="78"/>
    </row>
    <row r="4092" spans="21:21" ht="13.15" customHeight="1" x14ac:dyDescent="0.2">
      <c r="U4092" s="78"/>
    </row>
    <row r="4093" spans="21:21" ht="13.15" customHeight="1" x14ac:dyDescent="0.2">
      <c r="U4093" s="78"/>
    </row>
    <row r="4094" spans="21:21" ht="13.15" customHeight="1" x14ac:dyDescent="0.2">
      <c r="U4094" s="78"/>
    </row>
    <row r="4095" spans="21:21" ht="13.15" customHeight="1" x14ac:dyDescent="0.2">
      <c r="U4095" s="78"/>
    </row>
    <row r="4096" spans="21:21" ht="13.15" customHeight="1" x14ac:dyDescent="0.2">
      <c r="U4096" s="78"/>
    </row>
    <row r="4097" spans="21:21" ht="13.15" customHeight="1" x14ac:dyDescent="0.2">
      <c r="U4097" s="78"/>
    </row>
    <row r="4098" spans="21:21" ht="13.15" customHeight="1" x14ac:dyDescent="0.2">
      <c r="U4098" s="78"/>
    </row>
    <row r="4099" spans="21:21" ht="13.15" customHeight="1" x14ac:dyDescent="0.2">
      <c r="U4099" s="78"/>
    </row>
    <row r="4100" spans="21:21" ht="13.15" customHeight="1" x14ac:dyDescent="0.2">
      <c r="U4100" s="78"/>
    </row>
    <row r="4101" spans="21:21" ht="13.15" customHeight="1" x14ac:dyDescent="0.2">
      <c r="U4101" s="78"/>
    </row>
    <row r="4102" spans="21:21" ht="13.15" customHeight="1" x14ac:dyDescent="0.2">
      <c r="U4102" s="78"/>
    </row>
    <row r="4103" spans="21:21" ht="13.15" customHeight="1" x14ac:dyDescent="0.2">
      <c r="U4103" s="78"/>
    </row>
    <row r="4104" spans="21:21" ht="13.15" customHeight="1" x14ac:dyDescent="0.2">
      <c r="U4104" s="78"/>
    </row>
    <row r="4105" spans="21:21" ht="13.15" customHeight="1" x14ac:dyDescent="0.2">
      <c r="U4105" s="78"/>
    </row>
    <row r="4106" spans="21:21" ht="13.15" customHeight="1" x14ac:dyDescent="0.2">
      <c r="U4106" s="78"/>
    </row>
    <row r="4107" spans="21:21" ht="13.15" customHeight="1" x14ac:dyDescent="0.2">
      <c r="U4107" s="78"/>
    </row>
    <row r="4108" spans="21:21" ht="13.15" customHeight="1" x14ac:dyDescent="0.2">
      <c r="U4108" s="78"/>
    </row>
    <row r="4109" spans="21:21" ht="13.15" customHeight="1" x14ac:dyDescent="0.2">
      <c r="U4109" s="78"/>
    </row>
    <row r="4110" spans="21:21" ht="13.15" customHeight="1" x14ac:dyDescent="0.2">
      <c r="U4110" s="78"/>
    </row>
    <row r="4111" spans="21:21" ht="13.15" customHeight="1" x14ac:dyDescent="0.2">
      <c r="U4111" s="78"/>
    </row>
    <row r="4112" spans="21:21" ht="13.15" customHeight="1" x14ac:dyDescent="0.2">
      <c r="U4112" s="78"/>
    </row>
    <row r="4113" spans="21:21" ht="13.15" customHeight="1" x14ac:dyDescent="0.2">
      <c r="U4113" s="78"/>
    </row>
    <row r="4114" spans="21:21" ht="13.15" customHeight="1" x14ac:dyDescent="0.2">
      <c r="U4114" s="78"/>
    </row>
    <row r="4115" spans="21:21" ht="13.15" customHeight="1" x14ac:dyDescent="0.2">
      <c r="U4115" s="78"/>
    </row>
    <row r="4116" spans="21:21" ht="13.15" customHeight="1" x14ac:dyDescent="0.2">
      <c r="U4116" s="78"/>
    </row>
    <row r="4117" spans="21:21" ht="13.15" customHeight="1" x14ac:dyDescent="0.2">
      <c r="U4117" s="78"/>
    </row>
    <row r="4118" spans="21:21" ht="13.15" customHeight="1" x14ac:dyDescent="0.2">
      <c r="U4118" s="78"/>
    </row>
    <row r="4119" spans="21:21" ht="13.15" customHeight="1" x14ac:dyDescent="0.2">
      <c r="U4119" s="78"/>
    </row>
    <row r="4120" spans="21:21" ht="13.15" customHeight="1" x14ac:dyDescent="0.2">
      <c r="U4120" s="78"/>
    </row>
    <row r="4121" spans="21:21" ht="13.15" customHeight="1" x14ac:dyDescent="0.2">
      <c r="U4121" s="78"/>
    </row>
    <row r="4122" spans="21:21" ht="13.15" customHeight="1" x14ac:dyDescent="0.2">
      <c r="U4122" s="78"/>
    </row>
    <row r="4123" spans="21:21" ht="13.15" customHeight="1" x14ac:dyDescent="0.2">
      <c r="U4123" s="78"/>
    </row>
    <row r="4124" spans="21:21" ht="13.15" customHeight="1" x14ac:dyDescent="0.2">
      <c r="U4124" s="78"/>
    </row>
    <row r="4125" spans="21:21" ht="13.15" customHeight="1" x14ac:dyDescent="0.2">
      <c r="U4125" s="78"/>
    </row>
    <row r="4126" spans="21:21" ht="13.15" customHeight="1" x14ac:dyDescent="0.2">
      <c r="U4126" s="78"/>
    </row>
    <row r="4127" spans="21:21" ht="13.15" customHeight="1" x14ac:dyDescent="0.2">
      <c r="U4127" s="78"/>
    </row>
    <row r="4128" spans="21:21" ht="13.15" customHeight="1" x14ac:dyDescent="0.2">
      <c r="U4128" s="78"/>
    </row>
    <row r="4129" spans="21:21" ht="13.15" customHeight="1" x14ac:dyDescent="0.2">
      <c r="U4129" s="78"/>
    </row>
    <row r="4130" spans="21:21" ht="13.15" customHeight="1" x14ac:dyDescent="0.2">
      <c r="U4130" s="78"/>
    </row>
    <row r="4131" spans="21:21" ht="13.15" customHeight="1" x14ac:dyDescent="0.2">
      <c r="U4131" s="78"/>
    </row>
    <row r="4132" spans="21:21" ht="13.15" customHeight="1" x14ac:dyDescent="0.2">
      <c r="U4132" s="78"/>
    </row>
    <row r="4133" spans="21:21" ht="13.15" customHeight="1" x14ac:dyDescent="0.2">
      <c r="U4133" s="78"/>
    </row>
    <row r="4134" spans="21:21" ht="13.15" customHeight="1" x14ac:dyDescent="0.2">
      <c r="U4134" s="78"/>
    </row>
    <row r="4135" spans="21:21" ht="13.15" customHeight="1" x14ac:dyDescent="0.2">
      <c r="U4135" s="78"/>
    </row>
    <row r="4136" spans="21:21" ht="13.15" customHeight="1" x14ac:dyDescent="0.2">
      <c r="U4136" s="78"/>
    </row>
    <row r="4137" spans="21:21" ht="13.15" customHeight="1" x14ac:dyDescent="0.2">
      <c r="U4137" s="78"/>
    </row>
    <row r="4138" spans="21:21" ht="13.15" customHeight="1" x14ac:dyDescent="0.2">
      <c r="U4138" s="78"/>
    </row>
    <row r="4139" spans="21:21" ht="13.15" customHeight="1" x14ac:dyDescent="0.2">
      <c r="U4139" s="78"/>
    </row>
    <row r="4140" spans="21:21" ht="13.15" customHeight="1" x14ac:dyDescent="0.2">
      <c r="U4140" s="78"/>
    </row>
    <row r="4141" spans="21:21" ht="13.15" customHeight="1" x14ac:dyDescent="0.2">
      <c r="U4141" s="78"/>
    </row>
    <row r="4142" spans="21:21" ht="13.15" customHeight="1" x14ac:dyDescent="0.2">
      <c r="U4142" s="78"/>
    </row>
    <row r="4143" spans="21:21" ht="13.15" customHeight="1" x14ac:dyDescent="0.2">
      <c r="U4143" s="78"/>
    </row>
    <row r="4144" spans="21:21" ht="13.15" customHeight="1" x14ac:dyDescent="0.2">
      <c r="U4144" s="78"/>
    </row>
    <row r="4145" spans="21:21" ht="13.15" customHeight="1" x14ac:dyDescent="0.2">
      <c r="U4145" s="78"/>
    </row>
    <row r="4146" spans="21:21" ht="13.15" customHeight="1" x14ac:dyDescent="0.2">
      <c r="U4146" s="78"/>
    </row>
    <row r="4147" spans="21:21" ht="13.15" customHeight="1" x14ac:dyDescent="0.2">
      <c r="U4147" s="78"/>
    </row>
    <row r="4148" spans="21:21" ht="13.15" customHeight="1" x14ac:dyDescent="0.2">
      <c r="U4148" s="78"/>
    </row>
    <row r="4149" spans="21:21" ht="13.15" customHeight="1" x14ac:dyDescent="0.2">
      <c r="U4149" s="78"/>
    </row>
    <row r="4150" spans="21:21" ht="13.15" customHeight="1" x14ac:dyDescent="0.2">
      <c r="U4150" s="78"/>
    </row>
    <row r="4151" spans="21:21" ht="13.15" customHeight="1" x14ac:dyDescent="0.2">
      <c r="U4151" s="78"/>
    </row>
    <row r="4152" spans="21:21" ht="13.15" customHeight="1" x14ac:dyDescent="0.2">
      <c r="U4152" s="78"/>
    </row>
    <row r="4153" spans="21:21" ht="13.15" customHeight="1" x14ac:dyDescent="0.2">
      <c r="U4153" s="78"/>
    </row>
    <row r="4154" spans="21:21" ht="13.15" customHeight="1" x14ac:dyDescent="0.2">
      <c r="U4154" s="78"/>
    </row>
    <row r="4155" spans="21:21" ht="13.15" customHeight="1" x14ac:dyDescent="0.2">
      <c r="U4155" s="78"/>
    </row>
    <row r="4156" spans="21:21" ht="13.15" customHeight="1" x14ac:dyDescent="0.2">
      <c r="U4156" s="78"/>
    </row>
    <row r="4157" spans="21:21" ht="13.15" customHeight="1" x14ac:dyDescent="0.2">
      <c r="U4157" s="78"/>
    </row>
    <row r="4158" spans="21:21" ht="13.15" customHeight="1" x14ac:dyDescent="0.2">
      <c r="U4158" s="78"/>
    </row>
    <row r="4159" spans="21:21" ht="13.15" customHeight="1" x14ac:dyDescent="0.2">
      <c r="U4159" s="78"/>
    </row>
    <row r="4160" spans="21:21" ht="13.15" customHeight="1" x14ac:dyDescent="0.2">
      <c r="U4160" s="78"/>
    </row>
    <row r="4161" spans="21:21" ht="13.15" customHeight="1" x14ac:dyDescent="0.2">
      <c r="U4161" s="78"/>
    </row>
    <row r="4162" spans="21:21" ht="13.15" customHeight="1" x14ac:dyDescent="0.2">
      <c r="U4162" s="78"/>
    </row>
    <row r="4163" spans="21:21" ht="13.15" customHeight="1" x14ac:dyDescent="0.2">
      <c r="U4163" s="78"/>
    </row>
    <row r="4164" spans="21:21" ht="13.15" customHeight="1" x14ac:dyDescent="0.2">
      <c r="U4164" s="78"/>
    </row>
    <row r="4165" spans="21:21" ht="13.15" customHeight="1" x14ac:dyDescent="0.2">
      <c r="U4165" s="78"/>
    </row>
    <row r="4166" spans="21:21" ht="13.15" customHeight="1" x14ac:dyDescent="0.2">
      <c r="U4166" s="78"/>
    </row>
    <row r="4167" spans="21:21" ht="13.15" customHeight="1" x14ac:dyDescent="0.2">
      <c r="U4167" s="78"/>
    </row>
    <row r="4168" spans="21:21" ht="13.15" customHeight="1" x14ac:dyDescent="0.2">
      <c r="U4168" s="78"/>
    </row>
    <row r="4169" spans="21:21" ht="13.15" customHeight="1" x14ac:dyDescent="0.2">
      <c r="U4169" s="78"/>
    </row>
    <row r="4170" spans="21:21" ht="13.15" customHeight="1" x14ac:dyDescent="0.2">
      <c r="U4170" s="78"/>
    </row>
    <row r="4171" spans="21:21" ht="13.15" customHeight="1" x14ac:dyDescent="0.2">
      <c r="U4171" s="78"/>
    </row>
    <row r="4172" spans="21:21" ht="13.15" customHeight="1" x14ac:dyDescent="0.2">
      <c r="U4172" s="78"/>
    </row>
    <row r="4173" spans="21:21" ht="13.15" customHeight="1" x14ac:dyDescent="0.2">
      <c r="U4173" s="78"/>
    </row>
    <row r="4174" spans="21:21" ht="13.15" customHeight="1" x14ac:dyDescent="0.2">
      <c r="U4174" s="78"/>
    </row>
    <row r="4175" spans="21:21" ht="13.15" customHeight="1" x14ac:dyDescent="0.2">
      <c r="U4175" s="78"/>
    </row>
    <row r="4176" spans="21:21" ht="13.15" customHeight="1" x14ac:dyDescent="0.2">
      <c r="U4176" s="78"/>
    </row>
    <row r="4177" spans="21:21" ht="13.15" customHeight="1" x14ac:dyDescent="0.2">
      <c r="U4177" s="78"/>
    </row>
    <row r="4178" spans="21:21" ht="13.15" customHeight="1" x14ac:dyDescent="0.2">
      <c r="U4178" s="78"/>
    </row>
    <row r="4179" spans="21:21" ht="13.15" customHeight="1" x14ac:dyDescent="0.2">
      <c r="U4179" s="78"/>
    </row>
    <row r="4180" spans="21:21" ht="13.15" customHeight="1" x14ac:dyDescent="0.2">
      <c r="U4180" s="78"/>
    </row>
    <row r="4181" spans="21:21" ht="13.15" customHeight="1" x14ac:dyDescent="0.2">
      <c r="U4181" s="78"/>
    </row>
    <row r="4182" spans="21:21" ht="13.15" customHeight="1" x14ac:dyDescent="0.2">
      <c r="U4182" s="78"/>
    </row>
    <row r="4183" spans="21:21" ht="13.15" customHeight="1" x14ac:dyDescent="0.2">
      <c r="U4183" s="78"/>
    </row>
    <row r="4184" spans="21:21" ht="13.15" customHeight="1" x14ac:dyDescent="0.2">
      <c r="U4184" s="78"/>
    </row>
    <row r="4185" spans="21:21" ht="13.15" customHeight="1" x14ac:dyDescent="0.2">
      <c r="U4185" s="78"/>
    </row>
    <row r="4186" spans="21:21" ht="13.15" customHeight="1" x14ac:dyDescent="0.2">
      <c r="U4186" s="78"/>
    </row>
    <row r="4187" spans="21:21" ht="13.15" customHeight="1" x14ac:dyDescent="0.2">
      <c r="U4187" s="78"/>
    </row>
    <row r="4188" spans="21:21" ht="13.15" customHeight="1" x14ac:dyDescent="0.2">
      <c r="U4188" s="78"/>
    </row>
    <row r="4189" spans="21:21" ht="13.15" customHeight="1" x14ac:dyDescent="0.2">
      <c r="U4189" s="78"/>
    </row>
    <row r="4190" spans="21:21" ht="13.15" customHeight="1" x14ac:dyDescent="0.2">
      <c r="U4190" s="78"/>
    </row>
    <row r="4191" spans="21:21" ht="13.15" customHeight="1" x14ac:dyDescent="0.2">
      <c r="U4191" s="78"/>
    </row>
    <row r="4192" spans="21:21" ht="13.15" customHeight="1" x14ac:dyDescent="0.2">
      <c r="U4192" s="78"/>
    </row>
    <row r="4193" spans="21:21" ht="13.15" customHeight="1" x14ac:dyDescent="0.2">
      <c r="U4193" s="78"/>
    </row>
    <row r="4194" spans="21:21" ht="13.15" customHeight="1" x14ac:dyDescent="0.2">
      <c r="U4194" s="78"/>
    </row>
    <row r="4195" spans="21:21" ht="13.15" customHeight="1" x14ac:dyDescent="0.2">
      <c r="U4195" s="78"/>
    </row>
    <row r="4196" spans="21:21" ht="13.15" customHeight="1" x14ac:dyDescent="0.2">
      <c r="U4196" s="78"/>
    </row>
    <row r="4197" spans="21:21" ht="13.15" customHeight="1" x14ac:dyDescent="0.2">
      <c r="U4197" s="78"/>
    </row>
    <row r="4198" spans="21:21" ht="13.15" customHeight="1" x14ac:dyDescent="0.2">
      <c r="U4198" s="78"/>
    </row>
    <row r="4199" spans="21:21" ht="13.15" customHeight="1" x14ac:dyDescent="0.2">
      <c r="U4199" s="78"/>
    </row>
    <row r="4200" spans="21:21" ht="13.15" customHeight="1" x14ac:dyDescent="0.2">
      <c r="U4200" s="78"/>
    </row>
    <row r="4201" spans="21:21" ht="13.15" customHeight="1" x14ac:dyDescent="0.2">
      <c r="U4201" s="78"/>
    </row>
    <row r="4202" spans="21:21" ht="13.15" customHeight="1" x14ac:dyDescent="0.2">
      <c r="U4202" s="78"/>
    </row>
    <row r="4203" spans="21:21" ht="13.15" customHeight="1" x14ac:dyDescent="0.2">
      <c r="U4203" s="78"/>
    </row>
    <row r="4204" spans="21:21" ht="13.15" customHeight="1" x14ac:dyDescent="0.2">
      <c r="U4204" s="78"/>
    </row>
    <row r="4205" spans="21:21" ht="13.15" customHeight="1" x14ac:dyDescent="0.2">
      <c r="U4205" s="78"/>
    </row>
    <row r="4206" spans="21:21" ht="13.15" customHeight="1" x14ac:dyDescent="0.2">
      <c r="U4206" s="78"/>
    </row>
    <row r="4207" spans="21:21" ht="13.15" customHeight="1" x14ac:dyDescent="0.2">
      <c r="U4207" s="78"/>
    </row>
    <row r="4208" spans="21:21" ht="13.15" customHeight="1" x14ac:dyDescent="0.2">
      <c r="U4208" s="78"/>
    </row>
    <row r="4209" spans="21:21" ht="13.15" customHeight="1" x14ac:dyDescent="0.2">
      <c r="U4209" s="78"/>
    </row>
    <row r="4210" spans="21:21" ht="13.15" customHeight="1" x14ac:dyDescent="0.2">
      <c r="U4210" s="78"/>
    </row>
    <row r="4211" spans="21:21" ht="13.15" customHeight="1" x14ac:dyDescent="0.2">
      <c r="U4211" s="78"/>
    </row>
    <row r="4212" spans="21:21" ht="13.15" customHeight="1" x14ac:dyDescent="0.2">
      <c r="U4212" s="78"/>
    </row>
    <row r="4213" spans="21:21" ht="13.15" customHeight="1" x14ac:dyDescent="0.2">
      <c r="U4213" s="78"/>
    </row>
    <row r="4214" spans="21:21" ht="13.15" customHeight="1" x14ac:dyDescent="0.2">
      <c r="U4214" s="78"/>
    </row>
    <row r="4215" spans="21:21" ht="13.15" customHeight="1" x14ac:dyDescent="0.2">
      <c r="U4215" s="78"/>
    </row>
    <row r="4216" spans="21:21" ht="13.15" customHeight="1" x14ac:dyDescent="0.2">
      <c r="U4216" s="78"/>
    </row>
    <row r="4217" spans="21:21" ht="13.15" customHeight="1" x14ac:dyDescent="0.2">
      <c r="U4217" s="78"/>
    </row>
    <row r="4218" spans="21:21" ht="13.15" customHeight="1" x14ac:dyDescent="0.2">
      <c r="U4218" s="78"/>
    </row>
    <row r="4219" spans="21:21" ht="13.15" customHeight="1" x14ac:dyDescent="0.2">
      <c r="U4219" s="78"/>
    </row>
    <row r="4220" spans="21:21" ht="13.15" customHeight="1" x14ac:dyDescent="0.2">
      <c r="U4220" s="78"/>
    </row>
    <row r="4221" spans="21:21" ht="13.15" customHeight="1" x14ac:dyDescent="0.2">
      <c r="U4221" s="78"/>
    </row>
    <row r="4222" spans="21:21" ht="13.15" customHeight="1" x14ac:dyDescent="0.2">
      <c r="U4222" s="78"/>
    </row>
    <row r="4223" spans="21:21" ht="13.15" customHeight="1" x14ac:dyDescent="0.2">
      <c r="U4223" s="78"/>
    </row>
    <row r="4224" spans="21:21" ht="13.15" customHeight="1" x14ac:dyDescent="0.2">
      <c r="U4224" s="78"/>
    </row>
    <row r="4225" spans="21:21" ht="13.15" customHeight="1" x14ac:dyDescent="0.2">
      <c r="U4225" s="78"/>
    </row>
    <row r="4226" spans="21:21" ht="13.15" customHeight="1" x14ac:dyDescent="0.2">
      <c r="U4226" s="78"/>
    </row>
    <row r="4227" spans="21:21" ht="13.15" customHeight="1" x14ac:dyDescent="0.2">
      <c r="U4227" s="78"/>
    </row>
    <row r="4228" spans="21:21" ht="13.15" customHeight="1" x14ac:dyDescent="0.2">
      <c r="U4228" s="78"/>
    </row>
    <row r="4229" spans="21:21" ht="13.15" customHeight="1" x14ac:dyDescent="0.2">
      <c r="U4229" s="78"/>
    </row>
    <row r="4230" spans="21:21" ht="13.15" customHeight="1" x14ac:dyDescent="0.2">
      <c r="U4230" s="78"/>
    </row>
    <row r="4231" spans="21:21" ht="13.15" customHeight="1" x14ac:dyDescent="0.2">
      <c r="U4231" s="78"/>
    </row>
    <row r="4232" spans="21:21" ht="13.15" customHeight="1" x14ac:dyDescent="0.2">
      <c r="U4232" s="78"/>
    </row>
    <row r="4233" spans="21:21" ht="13.15" customHeight="1" x14ac:dyDescent="0.2">
      <c r="U4233" s="78"/>
    </row>
    <row r="4234" spans="21:21" ht="13.15" customHeight="1" x14ac:dyDescent="0.2">
      <c r="U4234" s="78"/>
    </row>
    <row r="4235" spans="21:21" ht="13.15" customHeight="1" x14ac:dyDescent="0.2">
      <c r="U4235" s="78"/>
    </row>
    <row r="4236" spans="21:21" ht="13.15" customHeight="1" x14ac:dyDescent="0.2">
      <c r="U4236" s="78"/>
    </row>
    <row r="4237" spans="21:21" ht="13.15" customHeight="1" x14ac:dyDescent="0.2">
      <c r="U4237" s="78"/>
    </row>
    <row r="4238" spans="21:21" ht="13.15" customHeight="1" x14ac:dyDescent="0.2">
      <c r="U4238" s="78"/>
    </row>
    <row r="4239" spans="21:21" ht="13.15" customHeight="1" x14ac:dyDescent="0.2">
      <c r="U4239" s="78"/>
    </row>
    <row r="4240" spans="21:21" ht="13.15" customHeight="1" x14ac:dyDescent="0.2">
      <c r="U4240" s="78"/>
    </row>
    <row r="4241" spans="21:21" ht="13.15" customHeight="1" x14ac:dyDescent="0.2">
      <c r="U4241" s="78"/>
    </row>
    <row r="4242" spans="21:21" ht="13.15" customHeight="1" x14ac:dyDescent="0.2">
      <c r="U4242" s="78"/>
    </row>
    <row r="4243" spans="21:21" ht="13.15" customHeight="1" x14ac:dyDescent="0.2">
      <c r="U4243" s="78"/>
    </row>
    <row r="4244" spans="21:21" ht="13.15" customHeight="1" x14ac:dyDescent="0.2">
      <c r="U4244" s="78"/>
    </row>
    <row r="4245" spans="21:21" ht="13.15" customHeight="1" x14ac:dyDescent="0.2">
      <c r="U4245" s="78"/>
    </row>
    <row r="4246" spans="21:21" ht="13.15" customHeight="1" x14ac:dyDescent="0.2">
      <c r="U4246" s="78"/>
    </row>
    <row r="4247" spans="21:21" ht="13.15" customHeight="1" x14ac:dyDescent="0.2">
      <c r="U4247" s="78"/>
    </row>
    <row r="4248" spans="21:21" ht="13.15" customHeight="1" x14ac:dyDescent="0.2">
      <c r="U4248" s="78"/>
    </row>
    <row r="4249" spans="21:21" ht="13.15" customHeight="1" x14ac:dyDescent="0.2">
      <c r="U4249" s="78"/>
    </row>
    <row r="4250" spans="21:21" ht="13.15" customHeight="1" x14ac:dyDescent="0.2">
      <c r="U4250" s="78"/>
    </row>
    <row r="4251" spans="21:21" ht="13.15" customHeight="1" x14ac:dyDescent="0.2">
      <c r="U4251" s="78"/>
    </row>
    <row r="4252" spans="21:21" ht="13.15" customHeight="1" x14ac:dyDescent="0.2">
      <c r="U4252" s="78"/>
    </row>
    <row r="4253" spans="21:21" ht="13.15" customHeight="1" x14ac:dyDescent="0.2">
      <c r="U4253" s="78"/>
    </row>
    <row r="4254" spans="21:21" ht="13.15" customHeight="1" x14ac:dyDescent="0.2">
      <c r="U4254" s="78"/>
    </row>
    <row r="4255" spans="21:21" ht="13.15" customHeight="1" x14ac:dyDescent="0.2">
      <c r="U4255" s="78"/>
    </row>
    <row r="4256" spans="21:21" ht="13.15" customHeight="1" x14ac:dyDescent="0.2">
      <c r="U4256" s="78"/>
    </row>
    <row r="4257" spans="21:21" ht="13.15" customHeight="1" x14ac:dyDescent="0.2">
      <c r="U4257" s="78"/>
    </row>
    <row r="4258" spans="21:21" ht="13.15" customHeight="1" x14ac:dyDescent="0.2">
      <c r="U4258" s="78"/>
    </row>
    <row r="4259" spans="21:21" ht="13.15" customHeight="1" x14ac:dyDescent="0.2">
      <c r="U4259" s="78"/>
    </row>
    <row r="4260" spans="21:21" ht="13.15" customHeight="1" x14ac:dyDescent="0.2">
      <c r="U4260" s="78"/>
    </row>
    <row r="4261" spans="21:21" ht="13.15" customHeight="1" x14ac:dyDescent="0.2">
      <c r="U4261" s="78"/>
    </row>
    <row r="4262" spans="21:21" ht="13.15" customHeight="1" x14ac:dyDescent="0.2">
      <c r="U4262" s="78"/>
    </row>
    <row r="4263" spans="21:21" ht="13.15" customHeight="1" x14ac:dyDescent="0.2">
      <c r="U4263" s="78"/>
    </row>
    <row r="4264" spans="21:21" ht="13.15" customHeight="1" x14ac:dyDescent="0.2">
      <c r="U4264" s="78"/>
    </row>
    <row r="4265" spans="21:21" ht="13.15" customHeight="1" x14ac:dyDescent="0.2">
      <c r="U4265" s="78"/>
    </row>
    <row r="4266" spans="21:21" ht="13.15" customHeight="1" x14ac:dyDescent="0.2">
      <c r="U4266" s="78"/>
    </row>
    <row r="4267" spans="21:21" ht="13.15" customHeight="1" x14ac:dyDescent="0.2">
      <c r="U4267" s="78"/>
    </row>
    <row r="4268" spans="21:21" ht="13.15" customHeight="1" x14ac:dyDescent="0.2">
      <c r="U4268" s="78"/>
    </row>
    <row r="4269" spans="21:21" ht="13.15" customHeight="1" x14ac:dyDescent="0.2">
      <c r="U4269" s="78"/>
    </row>
    <row r="4270" spans="21:21" ht="13.15" customHeight="1" x14ac:dyDescent="0.2">
      <c r="U4270" s="78"/>
    </row>
    <row r="4271" spans="21:21" ht="13.15" customHeight="1" x14ac:dyDescent="0.2">
      <c r="U4271" s="78"/>
    </row>
    <row r="4272" spans="21:21" ht="13.15" customHeight="1" x14ac:dyDescent="0.2">
      <c r="U4272" s="78"/>
    </row>
    <row r="4273" spans="21:21" ht="13.15" customHeight="1" x14ac:dyDescent="0.2">
      <c r="U4273" s="78"/>
    </row>
    <row r="4274" spans="21:21" ht="13.15" customHeight="1" x14ac:dyDescent="0.2">
      <c r="U4274" s="78"/>
    </row>
    <row r="4275" spans="21:21" ht="13.15" customHeight="1" x14ac:dyDescent="0.2">
      <c r="U4275" s="78"/>
    </row>
    <row r="4276" spans="21:21" ht="13.15" customHeight="1" x14ac:dyDescent="0.2">
      <c r="U4276" s="78"/>
    </row>
    <row r="4277" spans="21:21" ht="13.15" customHeight="1" x14ac:dyDescent="0.2">
      <c r="U4277" s="78"/>
    </row>
    <row r="4278" spans="21:21" ht="13.15" customHeight="1" x14ac:dyDescent="0.2">
      <c r="U4278" s="78"/>
    </row>
    <row r="4279" spans="21:21" ht="13.15" customHeight="1" x14ac:dyDescent="0.2">
      <c r="U4279" s="78"/>
    </row>
    <row r="4280" spans="21:21" ht="13.15" customHeight="1" x14ac:dyDescent="0.2">
      <c r="U4280" s="78"/>
    </row>
    <row r="4281" spans="21:21" ht="13.15" customHeight="1" x14ac:dyDescent="0.2">
      <c r="U4281" s="78"/>
    </row>
    <row r="4282" spans="21:21" ht="13.15" customHeight="1" x14ac:dyDescent="0.2">
      <c r="U4282" s="78"/>
    </row>
    <row r="4283" spans="21:21" ht="13.15" customHeight="1" x14ac:dyDescent="0.2">
      <c r="U4283" s="78"/>
    </row>
    <row r="4284" spans="21:21" ht="13.15" customHeight="1" x14ac:dyDescent="0.2">
      <c r="U4284" s="78"/>
    </row>
    <row r="4285" spans="21:21" ht="13.15" customHeight="1" x14ac:dyDescent="0.2">
      <c r="U4285" s="78"/>
    </row>
    <row r="4286" spans="21:21" ht="13.15" customHeight="1" x14ac:dyDescent="0.2">
      <c r="U4286" s="78"/>
    </row>
    <row r="4287" spans="21:21" ht="13.15" customHeight="1" x14ac:dyDescent="0.2">
      <c r="U4287" s="78"/>
    </row>
    <row r="4288" spans="21:21" ht="13.15" customHeight="1" x14ac:dyDescent="0.2">
      <c r="U4288" s="78"/>
    </row>
    <row r="4289" spans="21:21" ht="13.15" customHeight="1" x14ac:dyDescent="0.2">
      <c r="U4289" s="78"/>
    </row>
    <row r="4290" spans="21:21" ht="13.15" customHeight="1" x14ac:dyDescent="0.2">
      <c r="U4290" s="78"/>
    </row>
    <row r="4291" spans="21:21" ht="13.15" customHeight="1" x14ac:dyDescent="0.2">
      <c r="U4291" s="78"/>
    </row>
    <row r="4292" spans="21:21" ht="13.15" customHeight="1" x14ac:dyDescent="0.2">
      <c r="U4292" s="78"/>
    </row>
    <row r="4293" spans="21:21" ht="13.15" customHeight="1" x14ac:dyDescent="0.2">
      <c r="U4293" s="78"/>
    </row>
    <row r="4294" spans="21:21" ht="13.15" customHeight="1" x14ac:dyDescent="0.2">
      <c r="U4294" s="78"/>
    </row>
    <row r="4295" spans="21:21" ht="13.15" customHeight="1" x14ac:dyDescent="0.2">
      <c r="U4295" s="78"/>
    </row>
    <row r="4296" spans="21:21" ht="13.15" customHeight="1" x14ac:dyDescent="0.2">
      <c r="U4296" s="78"/>
    </row>
    <row r="4297" spans="21:21" ht="13.15" customHeight="1" x14ac:dyDescent="0.2">
      <c r="U4297" s="78"/>
    </row>
    <row r="4298" spans="21:21" ht="13.15" customHeight="1" x14ac:dyDescent="0.2">
      <c r="U4298" s="78"/>
    </row>
    <row r="4299" spans="21:21" ht="13.15" customHeight="1" x14ac:dyDescent="0.2">
      <c r="U4299" s="78"/>
    </row>
    <row r="4300" spans="21:21" ht="13.15" customHeight="1" x14ac:dyDescent="0.2">
      <c r="U4300" s="78"/>
    </row>
    <row r="4301" spans="21:21" ht="13.15" customHeight="1" x14ac:dyDescent="0.2">
      <c r="U4301" s="78"/>
    </row>
    <row r="4302" spans="21:21" ht="13.15" customHeight="1" x14ac:dyDescent="0.2">
      <c r="U4302" s="78"/>
    </row>
    <row r="4303" spans="21:21" ht="13.15" customHeight="1" x14ac:dyDescent="0.2">
      <c r="U4303" s="78"/>
    </row>
    <row r="4304" spans="21:21" ht="13.15" customHeight="1" x14ac:dyDescent="0.2">
      <c r="U4304" s="78"/>
    </row>
    <row r="4305" spans="21:21" ht="13.15" customHeight="1" x14ac:dyDescent="0.2">
      <c r="U4305" s="78"/>
    </row>
    <row r="4306" spans="21:21" ht="13.15" customHeight="1" x14ac:dyDescent="0.2">
      <c r="U4306" s="78"/>
    </row>
    <row r="4307" spans="21:21" ht="13.15" customHeight="1" x14ac:dyDescent="0.2">
      <c r="U4307" s="78"/>
    </row>
    <row r="4308" spans="21:21" ht="13.15" customHeight="1" x14ac:dyDescent="0.2">
      <c r="U4308" s="78"/>
    </row>
    <row r="4309" spans="21:21" ht="13.15" customHeight="1" x14ac:dyDescent="0.2">
      <c r="U4309" s="78"/>
    </row>
    <row r="4310" spans="21:21" ht="13.15" customHeight="1" x14ac:dyDescent="0.2">
      <c r="U4310" s="78"/>
    </row>
    <row r="4311" spans="21:21" ht="13.15" customHeight="1" x14ac:dyDescent="0.2">
      <c r="U4311" s="78"/>
    </row>
    <row r="4312" spans="21:21" ht="13.15" customHeight="1" x14ac:dyDescent="0.2">
      <c r="U4312" s="78"/>
    </row>
    <row r="4313" spans="21:21" ht="13.15" customHeight="1" x14ac:dyDescent="0.2">
      <c r="U4313" s="78"/>
    </row>
    <row r="4314" spans="21:21" ht="13.15" customHeight="1" x14ac:dyDescent="0.2">
      <c r="U4314" s="78"/>
    </row>
    <row r="4315" spans="21:21" ht="13.15" customHeight="1" x14ac:dyDescent="0.2">
      <c r="U4315" s="78"/>
    </row>
    <row r="4316" spans="21:21" ht="13.15" customHeight="1" x14ac:dyDescent="0.2">
      <c r="U4316" s="78"/>
    </row>
    <row r="4317" spans="21:21" ht="13.15" customHeight="1" x14ac:dyDescent="0.2">
      <c r="U4317" s="78"/>
    </row>
    <row r="4318" spans="21:21" ht="13.15" customHeight="1" x14ac:dyDescent="0.2">
      <c r="U4318" s="78"/>
    </row>
    <row r="4319" spans="21:21" ht="13.15" customHeight="1" x14ac:dyDescent="0.2">
      <c r="U4319" s="78"/>
    </row>
    <row r="4320" spans="21:21" ht="13.15" customHeight="1" x14ac:dyDescent="0.2">
      <c r="U4320" s="78"/>
    </row>
    <row r="4321" spans="21:21" ht="13.15" customHeight="1" x14ac:dyDescent="0.2">
      <c r="U4321" s="78"/>
    </row>
    <row r="4322" spans="21:21" ht="13.15" customHeight="1" x14ac:dyDescent="0.2">
      <c r="U4322" s="78"/>
    </row>
    <row r="4323" spans="21:21" ht="13.15" customHeight="1" x14ac:dyDescent="0.2">
      <c r="U4323" s="78"/>
    </row>
    <row r="4324" spans="21:21" ht="13.15" customHeight="1" x14ac:dyDescent="0.2">
      <c r="U4324" s="78"/>
    </row>
    <row r="4325" spans="21:21" ht="13.15" customHeight="1" x14ac:dyDescent="0.2">
      <c r="U4325" s="78"/>
    </row>
    <row r="4326" spans="21:21" ht="13.15" customHeight="1" x14ac:dyDescent="0.2">
      <c r="U4326" s="78"/>
    </row>
    <row r="4327" spans="21:21" ht="13.15" customHeight="1" x14ac:dyDescent="0.2">
      <c r="U4327" s="78"/>
    </row>
    <row r="4328" spans="21:21" ht="13.15" customHeight="1" x14ac:dyDescent="0.2">
      <c r="U4328" s="78"/>
    </row>
    <row r="4329" spans="21:21" ht="13.15" customHeight="1" x14ac:dyDescent="0.2">
      <c r="U4329" s="78"/>
    </row>
    <row r="4330" spans="21:21" ht="13.15" customHeight="1" x14ac:dyDescent="0.2">
      <c r="U4330" s="78"/>
    </row>
    <row r="4331" spans="21:21" ht="13.15" customHeight="1" x14ac:dyDescent="0.2">
      <c r="U4331" s="78"/>
    </row>
    <row r="4332" spans="21:21" ht="13.15" customHeight="1" x14ac:dyDescent="0.2">
      <c r="U4332" s="78"/>
    </row>
    <row r="4333" spans="21:21" ht="13.15" customHeight="1" x14ac:dyDescent="0.2">
      <c r="U4333" s="78"/>
    </row>
    <row r="4334" spans="21:21" ht="13.15" customHeight="1" x14ac:dyDescent="0.2">
      <c r="U4334" s="78"/>
    </row>
    <row r="4335" spans="21:21" ht="13.15" customHeight="1" x14ac:dyDescent="0.2">
      <c r="U4335" s="78"/>
    </row>
    <row r="4336" spans="21:21" ht="13.15" customHeight="1" x14ac:dyDescent="0.2">
      <c r="U4336" s="78"/>
    </row>
    <row r="4337" spans="21:21" ht="13.15" customHeight="1" x14ac:dyDescent="0.2">
      <c r="U4337" s="78"/>
    </row>
    <row r="4338" spans="21:21" ht="13.15" customHeight="1" x14ac:dyDescent="0.2">
      <c r="U4338" s="78"/>
    </row>
    <row r="4339" spans="21:21" ht="13.15" customHeight="1" x14ac:dyDescent="0.2">
      <c r="U4339" s="78"/>
    </row>
    <row r="4340" spans="21:21" ht="13.15" customHeight="1" x14ac:dyDescent="0.2">
      <c r="U4340" s="78"/>
    </row>
    <row r="4341" spans="21:21" ht="13.15" customHeight="1" x14ac:dyDescent="0.2">
      <c r="U4341" s="78"/>
    </row>
    <row r="4342" spans="21:21" ht="13.15" customHeight="1" x14ac:dyDescent="0.2">
      <c r="U4342" s="78"/>
    </row>
    <row r="4343" spans="21:21" ht="13.15" customHeight="1" x14ac:dyDescent="0.2">
      <c r="U4343" s="78"/>
    </row>
    <row r="4344" spans="21:21" ht="13.15" customHeight="1" x14ac:dyDescent="0.2">
      <c r="U4344" s="78"/>
    </row>
    <row r="4345" spans="21:21" ht="13.15" customHeight="1" x14ac:dyDescent="0.2">
      <c r="U4345" s="78"/>
    </row>
    <row r="4346" spans="21:21" ht="13.15" customHeight="1" x14ac:dyDescent="0.2">
      <c r="U4346" s="78"/>
    </row>
    <row r="4347" spans="21:21" ht="13.15" customHeight="1" x14ac:dyDescent="0.2">
      <c r="U4347" s="78"/>
    </row>
    <row r="4348" spans="21:21" ht="13.15" customHeight="1" x14ac:dyDescent="0.2">
      <c r="U4348" s="78"/>
    </row>
    <row r="4349" spans="21:21" ht="13.15" customHeight="1" x14ac:dyDescent="0.2">
      <c r="U4349" s="78"/>
    </row>
    <row r="4350" spans="21:21" ht="13.15" customHeight="1" x14ac:dyDescent="0.2">
      <c r="U4350" s="78"/>
    </row>
    <row r="4351" spans="21:21" ht="13.15" customHeight="1" x14ac:dyDescent="0.2">
      <c r="U4351" s="78"/>
    </row>
    <row r="4352" spans="21:21" ht="13.15" customHeight="1" x14ac:dyDescent="0.2">
      <c r="U4352" s="78"/>
    </row>
    <row r="4353" spans="21:21" ht="13.15" customHeight="1" x14ac:dyDescent="0.2">
      <c r="U4353" s="78"/>
    </row>
    <row r="4354" spans="21:21" ht="13.15" customHeight="1" x14ac:dyDescent="0.2">
      <c r="U4354" s="78"/>
    </row>
    <row r="4355" spans="21:21" ht="13.15" customHeight="1" x14ac:dyDescent="0.2">
      <c r="U4355" s="78"/>
    </row>
    <row r="4356" spans="21:21" ht="13.15" customHeight="1" x14ac:dyDescent="0.2">
      <c r="U4356" s="78"/>
    </row>
    <row r="4357" spans="21:21" ht="13.15" customHeight="1" x14ac:dyDescent="0.2">
      <c r="U4357" s="78"/>
    </row>
    <row r="4358" spans="21:21" ht="13.15" customHeight="1" x14ac:dyDescent="0.2">
      <c r="U4358" s="78"/>
    </row>
    <row r="4359" spans="21:21" ht="13.15" customHeight="1" x14ac:dyDescent="0.2">
      <c r="U4359" s="78"/>
    </row>
    <row r="4360" spans="21:21" ht="13.15" customHeight="1" x14ac:dyDescent="0.2">
      <c r="U4360" s="78"/>
    </row>
    <row r="4361" spans="21:21" ht="13.15" customHeight="1" x14ac:dyDescent="0.2">
      <c r="U4361" s="78"/>
    </row>
    <row r="4362" spans="21:21" ht="13.15" customHeight="1" x14ac:dyDescent="0.2">
      <c r="U4362" s="78"/>
    </row>
    <row r="4363" spans="21:21" ht="13.15" customHeight="1" x14ac:dyDescent="0.2">
      <c r="U4363" s="78"/>
    </row>
    <row r="4364" spans="21:21" ht="13.15" customHeight="1" x14ac:dyDescent="0.2">
      <c r="U4364" s="78"/>
    </row>
    <row r="4365" spans="21:21" ht="13.15" customHeight="1" x14ac:dyDescent="0.2">
      <c r="U4365" s="78"/>
    </row>
    <row r="4366" spans="21:21" ht="13.15" customHeight="1" x14ac:dyDescent="0.2">
      <c r="U4366" s="78"/>
    </row>
    <row r="4367" spans="21:21" ht="13.15" customHeight="1" x14ac:dyDescent="0.2">
      <c r="U4367" s="78"/>
    </row>
    <row r="4368" spans="21:21" ht="13.15" customHeight="1" x14ac:dyDescent="0.2">
      <c r="U4368" s="78"/>
    </row>
    <row r="4369" spans="21:21" ht="13.15" customHeight="1" x14ac:dyDescent="0.2">
      <c r="U4369" s="78"/>
    </row>
    <row r="4370" spans="21:21" ht="13.15" customHeight="1" x14ac:dyDescent="0.2">
      <c r="U4370" s="78"/>
    </row>
    <row r="4371" spans="21:21" ht="13.15" customHeight="1" x14ac:dyDescent="0.2">
      <c r="U4371" s="78"/>
    </row>
    <row r="4372" spans="21:21" ht="13.15" customHeight="1" x14ac:dyDescent="0.2">
      <c r="U4372" s="78"/>
    </row>
    <row r="4373" spans="21:21" ht="13.15" customHeight="1" x14ac:dyDescent="0.2">
      <c r="U4373" s="78"/>
    </row>
    <row r="4374" spans="21:21" ht="13.15" customHeight="1" x14ac:dyDescent="0.2">
      <c r="U4374" s="78"/>
    </row>
    <row r="4375" spans="21:21" ht="13.15" customHeight="1" x14ac:dyDescent="0.2">
      <c r="U4375" s="78"/>
    </row>
    <row r="4376" spans="21:21" ht="13.15" customHeight="1" x14ac:dyDescent="0.2">
      <c r="U4376" s="78"/>
    </row>
    <row r="4377" spans="21:21" ht="13.15" customHeight="1" x14ac:dyDescent="0.2">
      <c r="U4377" s="78"/>
    </row>
    <row r="4378" spans="21:21" ht="13.15" customHeight="1" x14ac:dyDescent="0.2">
      <c r="U4378" s="78"/>
    </row>
    <row r="4379" spans="21:21" ht="13.15" customHeight="1" x14ac:dyDescent="0.2">
      <c r="U4379" s="78"/>
    </row>
    <row r="4380" spans="21:21" ht="13.15" customHeight="1" x14ac:dyDescent="0.2">
      <c r="U4380" s="78"/>
    </row>
    <row r="4381" spans="21:21" ht="13.15" customHeight="1" x14ac:dyDescent="0.2">
      <c r="U4381" s="78"/>
    </row>
    <row r="4382" spans="21:21" ht="13.15" customHeight="1" x14ac:dyDescent="0.2">
      <c r="U4382" s="78"/>
    </row>
    <row r="4383" spans="21:21" ht="13.15" customHeight="1" x14ac:dyDescent="0.2">
      <c r="U4383" s="78"/>
    </row>
    <row r="4384" spans="21:21" ht="13.15" customHeight="1" x14ac:dyDescent="0.2">
      <c r="U4384" s="78"/>
    </row>
    <row r="4385" spans="21:21" ht="13.15" customHeight="1" x14ac:dyDescent="0.2">
      <c r="U4385" s="78"/>
    </row>
    <row r="4386" spans="21:21" ht="13.15" customHeight="1" x14ac:dyDescent="0.2">
      <c r="U4386" s="78"/>
    </row>
    <row r="4387" spans="21:21" ht="13.15" customHeight="1" x14ac:dyDescent="0.2">
      <c r="U4387" s="78"/>
    </row>
    <row r="4388" spans="21:21" ht="13.15" customHeight="1" x14ac:dyDescent="0.2">
      <c r="U4388" s="78"/>
    </row>
    <row r="4389" spans="21:21" ht="13.15" customHeight="1" x14ac:dyDescent="0.2">
      <c r="U4389" s="78"/>
    </row>
    <row r="4390" spans="21:21" ht="13.15" customHeight="1" x14ac:dyDescent="0.2">
      <c r="U4390" s="78"/>
    </row>
    <row r="4391" spans="21:21" ht="13.15" customHeight="1" x14ac:dyDescent="0.2">
      <c r="U4391" s="78"/>
    </row>
    <row r="4392" spans="21:21" ht="13.15" customHeight="1" x14ac:dyDescent="0.2">
      <c r="U4392" s="78"/>
    </row>
    <row r="4393" spans="21:21" ht="13.15" customHeight="1" x14ac:dyDescent="0.2">
      <c r="U4393" s="78"/>
    </row>
    <row r="4394" spans="21:21" ht="13.15" customHeight="1" x14ac:dyDescent="0.2">
      <c r="U4394" s="78"/>
    </row>
    <row r="4395" spans="21:21" ht="13.15" customHeight="1" x14ac:dyDescent="0.2">
      <c r="U4395" s="78"/>
    </row>
    <row r="4396" spans="21:21" ht="13.15" customHeight="1" x14ac:dyDescent="0.2">
      <c r="U4396" s="78"/>
    </row>
    <row r="4397" spans="21:21" ht="13.15" customHeight="1" x14ac:dyDescent="0.2">
      <c r="U4397" s="78"/>
    </row>
    <row r="4398" spans="21:21" ht="13.15" customHeight="1" x14ac:dyDescent="0.2">
      <c r="U4398" s="78"/>
    </row>
    <row r="4399" spans="21:21" ht="13.15" customHeight="1" x14ac:dyDescent="0.2">
      <c r="U4399" s="78"/>
    </row>
    <row r="4400" spans="21:21" ht="13.15" customHeight="1" x14ac:dyDescent="0.2">
      <c r="U4400" s="78"/>
    </row>
    <row r="4401" spans="21:21" ht="13.15" customHeight="1" x14ac:dyDescent="0.2">
      <c r="U4401" s="78"/>
    </row>
    <row r="4402" spans="21:21" ht="13.15" customHeight="1" x14ac:dyDescent="0.2">
      <c r="U4402" s="78"/>
    </row>
    <row r="4403" spans="21:21" ht="13.15" customHeight="1" x14ac:dyDescent="0.2">
      <c r="U4403" s="78"/>
    </row>
    <row r="4404" spans="21:21" ht="13.15" customHeight="1" x14ac:dyDescent="0.2">
      <c r="U4404" s="78"/>
    </row>
    <row r="4405" spans="21:21" ht="13.15" customHeight="1" x14ac:dyDescent="0.2">
      <c r="U4405" s="78"/>
    </row>
    <row r="4406" spans="21:21" ht="13.15" customHeight="1" x14ac:dyDescent="0.2">
      <c r="U4406" s="78"/>
    </row>
    <row r="4407" spans="21:21" ht="13.15" customHeight="1" x14ac:dyDescent="0.2">
      <c r="U4407" s="78"/>
    </row>
    <row r="4408" spans="21:21" ht="13.15" customHeight="1" x14ac:dyDescent="0.2">
      <c r="U4408" s="78"/>
    </row>
    <row r="4409" spans="21:21" ht="13.15" customHeight="1" x14ac:dyDescent="0.2">
      <c r="U4409" s="78"/>
    </row>
    <row r="4410" spans="21:21" ht="13.15" customHeight="1" x14ac:dyDescent="0.2">
      <c r="U4410" s="78"/>
    </row>
    <row r="4411" spans="21:21" ht="13.15" customHeight="1" x14ac:dyDescent="0.2">
      <c r="U4411" s="78"/>
    </row>
    <row r="4412" spans="21:21" ht="13.15" customHeight="1" x14ac:dyDescent="0.2">
      <c r="U4412" s="78"/>
    </row>
    <row r="4413" spans="21:21" ht="13.15" customHeight="1" x14ac:dyDescent="0.2">
      <c r="U4413" s="78"/>
    </row>
    <row r="4414" spans="21:21" ht="13.15" customHeight="1" x14ac:dyDescent="0.2">
      <c r="U4414" s="78"/>
    </row>
    <row r="4415" spans="21:21" ht="13.15" customHeight="1" x14ac:dyDescent="0.2">
      <c r="U4415" s="78"/>
    </row>
    <row r="4416" spans="21:21" ht="13.15" customHeight="1" x14ac:dyDescent="0.2">
      <c r="U4416" s="78"/>
    </row>
    <row r="4417" spans="21:21" ht="13.15" customHeight="1" x14ac:dyDescent="0.2">
      <c r="U4417" s="78"/>
    </row>
    <row r="4418" spans="21:21" ht="13.15" customHeight="1" x14ac:dyDescent="0.2">
      <c r="U4418" s="78"/>
    </row>
    <row r="4419" spans="21:21" ht="13.15" customHeight="1" x14ac:dyDescent="0.2">
      <c r="U4419" s="78"/>
    </row>
    <row r="4420" spans="21:21" ht="13.15" customHeight="1" x14ac:dyDescent="0.2">
      <c r="U4420" s="78"/>
    </row>
    <row r="4421" spans="21:21" ht="13.15" customHeight="1" x14ac:dyDescent="0.2">
      <c r="U4421" s="78"/>
    </row>
    <row r="4422" spans="21:21" ht="13.15" customHeight="1" x14ac:dyDescent="0.2">
      <c r="U4422" s="78"/>
    </row>
    <row r="4423" spans="21:21" ht="13.15" customHeight="1" x14ac:dyDescent="0.2">
      <c r="U4423" s="78"/>
    </row>
    <row r="4424" spans="21:21" ht="13.15" customHeight="1" x14ac:dyDescent="0.2">
      <c r="U4424" s="78"/>
    </row>
    <row r="4425" spans="21:21" ht="13.15" customHeight="1" x14ac:dyDescent="0.2">
      <c r="U4425" s="78"/>
    </row>
    <row r="4426" spans="21:21" ht="13.15" customHeight="1" x14ac:dyDescent="0.2">
      <c r="U4426" s="78"/>
    </row>
    <row r="4427" spans="21:21" ht="13.15" customHeight="1" x14ac:dyDescent="0.2">
      <c r="U4427" s="78"/>
    </row>
    <row r="4428" spans="21:21" ht="13.15" customHeight="1" x14ac:dyDescent="0.2">
      <c r="U4428" s="78"/>
    </row>
    <row r="4429" spans="21:21" ht="13.15" customHeight="1" x14ac:dyDescent="0.2">
      <c r="U4429" s="78"/>
    </row>
    <row r="4430" spans="21:21" ht="13.15" customHeight="1" x14ac:dyDescent="0.2">
      <c r="U4430" s="78"/>
    </row>
    <row r="4431" spans="21:21" ht="13.15" customHeight="1" x14ac:dyDescent="0.2">
      <c r="U4431" s="78"/>
    </row>
    <row r="4432" spans="21:21" ht="13.15" customHeight="1" x14ac:dyDescent="0.2">
      <c r="U4432" s="78"/>
    </row>
    <row r="4433" spans="21:21" ht="13.15" customHeight="1" x14ac:dyDescent="0.2">
      <c r="U4433" s="78"/>
    </row>
    <row r="4434" spans="21:21" ht="13.15" customHeight="1" x14ac:dyDescent="0.2">
      <c r="U4434" s="78"/>
    </row>
    <row r="4435" spans="21:21" ht="13.15" customHeight="1" x14ac:dyDescent="0.2">
      <c r="U4435" s="78"/>
    </row>
    <row r="4436" spans="21:21" ht="13.15" customHeight="1" x14ac:dyDescent="0.2">
      <c r="U4436" s="78"/>
    </row>
    <row r="4437" spans="21:21" ht="13.15" customHeight="1" x14ac:dyDescent="0.2">
      <c r="U4437" s="78"/>
    </row>
    <row r="4438" spans="21:21" ht="13.15" customHeight="1" x14ac:dyDescent="0.2">
      <c r="U4438" s="78"/>
    </row>
    <row r="4439" spans="21:21" ht="13.15" customHeight="1" x14ac:dyDescent="0.2">
      <c r="U4439" s="78"/>
    </row>
    <row r="4440" spans="21:21" ht="13.15" customHeight="1" x14ac:dyDescent="0.2">
      <c r="U4440" s="78"/>
    </row>
    <row r="4441" spans="21:21" ht="13.15" customHeight="1" x14ac:dyDescent="0.2">
      <c r="U4441" s="78"/>
    </row>
    <row r="4442" spans="21:21" ht="13.15" customHeight="1" x14ac:dyDescent="0.2">
      <c r="U4442" s="78"/>
    </row>
    <row r="4443" spans="21:21" ht="13.15" customHeight="1" x14ac:dyDescent="0.2">
      <c r="U4443" s="78"/>
    </row>
    <row r="4444" spans="21:21" ht="13.15" customHeight="1" x14ac:dyDescent="0.2">
      <c r="U4444" s="78"/>
    </row>
    <row r="4445" spans="21:21" ht="13.15" customHeight="1" x14ac:dyDescent="0.2">
      <c r="U4445" s="78"/>
    </row>
    <row r="4446" spans="21:21" ht="13.15" customHeight="1" x14ac:dyDescent="0.2">
      <c r="U4446" s="78"/>
    </row>
    <row r="4447" spans="21:21" ht="13.15" customHeight="1" x14ac:dyDescent="0.2">
      <c r="U4447" s="78"/>
    </row>
    <row r="4448" spans="21:21" ht="13.15" customHeight="1" x14ac:dyDescent="0.2">
      <c r="U4448" s="78"/>
    </row>
    <row r="4449" spans="21:21" ht="13.15" customHeight="1" x14ac:dyDescent="0.2">
      <c r="U4449" s="78"/>
    </row>
    <row r="4450" spans="21:21" ht="13.15" customHeight="1" x14ac:dyDescent="0.2">
      <c r="U4450" s="78"/>
    </row>
    <row r="4451" spans="21:21" ht="13.15" customHeight="1" x14ac:dyDescent="0.2">
      <c r="U4451" s="78"/>
    </row>
    <row r="4452" spans="21:21" ht="13.15" customHeight="1" x14ac:dyDescent="0.2">
      <c r="U4452" s="78"/>
    </row>
    <row r="4453" spans="21:21" ht="13.15" customHeight="1" x14ac:dyDescent="0.2">
      <c r="U4453" s="78"/>
    </row>
    <row r="4454" spans="21:21" ht="13.15" customHeight="1" x14ac:dyDescent="0.2">
      <c r="U4454" s="78"/>
    </row>
    <row r="4455" spans="21:21" ht="13.15" customHeight="1" x14ac:dyDescent="0.2">
      <c r="U4455" s="78"/>
    </row>
    <row r="4456" spans="21:21" ht="13.15" customHeight="1" x14ac:dyDescent="0.2">
      <c r="U4456" s="78"/>
    </row>
    <row r="4457" spans="21:21" ht="13.15" customHeight="1" x14ac:dyDescent="0.2">
      <c r="U4457" s="78"/>
    </row>
    <row r="4458" spans="21:21" ht="13.15" customHeight="1" x14ac:dyDescent="0.2">
      <c r="U4458" s="78"/>
    </row>
    <row r="4459" spans="21:21" ht="13.15" customHeight="1" x14ac:dyDescent="0.2">
      <c r="U4459" s="78"/>
    </row>
    <row r="4460" spans="21:21" ht="13.15" customHeight="1" x14ac:dyDescent="0.2">
      <c r="U4460" s="78"/>
    </row>
    <row r="4461" spans="21:21" ht="13.15" customHeight="1" x14ac:dyDescent="0.2">
      <c r="U4461" s="78"/>
    </row>
    <row r="4462" spans="21:21" ht="13.15" customHeight="1" x14ac:dyDescent="0.2">
      <c r="U4462" s="78"/>
    </row>
    <row r="4463" spans="21:21" ht="13.15" customHeight="1" x14ac:dyDescent="0.2">
      <c r="U4463" s="78"/>
    </row>
    <row r="4464" spans="21:21" ht="13.15" customHeight="1" x14ac:dyDescent="0.2">
      <c r="U4464" s="78"/>
    </row>
    <row r="4465" spans="21:21" ht="13.15" customHeight="1" x14ac:dyDescent="0.2">
      <c r="U4465" s="78"/>
    </row>
    <row r="4466" spans="21:21" ht="13.15" customHeight="1" x14ac:dyDescent="0.2">
      <c r="U4466" s="78"/>
    </row>
    <row r="4467" spans="21:21" ht="13.15" customHeight="1" x14ac:dyDescent="0.2">
      <c r="U4467" s="78"/>
    </row>
    <row r="4468" spans="21:21" ht="13.15" customHeight="1" x14ac:dyDescent="0.2">
      <c r="U4468" s="78"/>
    </row>
    <row r="4469" spans="21:21" ht="13.15" customHeight="1" x14ac:dyDescent="0.2">
      <c r="U4469" s="78"/>
    </row>
    <row r="4470" spans="21:21" ht="13.15" customHeight="1" x14ac:dyDescent="0.2">
      <c r="U4470" s="78"/>
    </row>
    <row r="4471" spans="21:21" ht="13.15" customHeight="1" x14ac:dyDescent="0.2">
      <c r="U4471" s="78"/>
    </row>
    <row r="4472" spans="21:21" ht="13.15" customHeight="1" x14ac:dyDescent="0.2">
      <c r="U4472" s="78"/>
    </row>
    <row r="4473" spans="21:21" ht="13.15" customHeight="1" x14ac:dyDescent="0.2">
      <c r="U4473" s="78"/>
    </row>
    <row r="4474" spans="21:21" ht="13.15" customHeight="1" x14ac:dyDescent="0.2">
      <c r="U4474" s="78"/>
    </row>
    <row r="4475" spans="21:21" ht="13.15" customHeight="1" x14ac:dyDescent="0.2">
      <c r="U4475" s="78"/>
    </row>
    <row r="4476" spans="21:21" ht="13.15" customHeight="1" x14ac:dyDescent="0.2">
      <c r="U4476" s="78"/>
    </row>
    <row r="4477" spans="21:21" ht="13.15" customHeight="1" x14ac:dyDescent="0.2">
      <c r="U4477" s="78"/>
    </row>
    <row r="4478" spans="21:21" ht="13.15" customHeight="1" x14ac:dyDescent="0.2">
      <c r="U4478" s="78"/>
    </row>
    <row r="4479" spans="21:21" ht="13.15" customHeight="1" x14ac:dyDescent="0.2">
      <c r="U4479" s="78"/>
    </row>
    <row r="4480" spans="21:21" ht="13.15" customHeight="1" x14ac:dyDescent="0.2">
      <c r="U4480" s="78"/>
    </row>
    <row r="4481" spans="21:21" ht="13.15" customHeight="1" x14ac:dyDescent="0.2">
      <c r="U4481" s="78"/>
    </row>
    <row r="4482" spans="21:21" ht="13.15" customHeight="1" x14ac:dyDescent="0.2">
      <c r="U4482" s="78"/>
    </row>
    <row r="4483" spans="21:21" ht="13.15" customHeight="1" x14ac:dyDescent="0.2">
      <c r="U4483" s="78"/>
    </row>
    <row r="4484" spans="21:21" ht="13.15" customHeight="1" x14ac:dyDescent="0.2">
      <c r="U4484" s="78"/>
    </row>
    <row r="4485" spans="21:21" ht="13.15" customHeight="1" x14ac:dyDescent="0.2">
      <c r="U4485" s="78"/>
    </row>
    <row r="4486" spans="21:21" ht="13.15" customHeight="1" x14ac:dyDescent="0.2">
      <c r="U4486" s="78"/>
    </row>
    <row r="4487" spans="21:21" ht="13.15" customHeight="1" x14ac:dyDescent="0.2">
      <c r="U4487" s="78"/>
    </row>
    <row r="4488" spans="21:21" ht="13.15" customHeight="1" x14ac:dyDescent="0.2">
      <c r="U4488" s="78"/>
    </row>
    <row r="4489" spans="21:21" ht="13.15" customHeight="1" x14ac:dyDescent="0.2">
      <c r="U4489" s="78"/>
    </row>
    <row r="4490" spans="21:21" ht="13.15" customHeight="1" x14ac:dyDescent="0.2">
      <c r="U4490" s="78"/>
    </row>
    <row r="4491" spans="21:21" ht="13.15" customHeight="1" x14ac:dyDescent="0.2">
      <c r="U4491" s="78"/>
    </row>
    <row r="4492" spans="21:21" ht="13.15" customHeight="1" x14ac:dyDescent="0.2">
      <c r="U4492" s="78"/>
    </row>
    <row r="4493" spans="21:21" ht="13.15" customHeight="1" x14ac:dyDescent="0.2">
      <c r="U4493" s="78"/>
    </row>
    <row r="4494" spans="21:21" ht="13.15" customHeight="1" x14ac:dyDescent="0.2">
      <c r="U4494" s="78"/>
    </row>
    <row r="4495" spans="21:21" ht="13.15" customHeight="1" x14ac:dyDescent="0.2">
      <c r="U4495" s="78"/>
    </row>
    <row r="4496" spans="21:21" ht="13.15" customHeight="1" x14ac:dyDescent="0.2">
      <c r="U4496" s="78"/>
    </row>
    <row r="4497" spans="21:21" ht="13.15" customHeight="1" x14ac:dyDescent="0.2">
      <c r="U4497" s="78"/>
    </row>
    <row r="4498" spans="21:21" ht="13.15" customHeight="1" x14ac:dyDescent="0.2">
      <c r="U4498" s="78"/>
    </row>
    <row r="4499" spans="21:21" ht="13.15" customHeight="1" x14ac:dyDescent="0.2">
      <c r="U4499" s="78"/>
    </row>
    <row r="4500" spans="21:21" ht="13.15" customHeight="1" x14ac:dyDescent="0.2">
      <c r="U4500" s="78"/>
    </row>
    <row r="4501" spans="21:21" ht="13.15" customHeight="1" x14ac:dyDescent="0.2">
      <c r="U4501" s="78"/>
    </row>
    <row r="4502" spans="21:21" ht="13.15" customHeight="1" x14ac:dyDescent="0.2">
      <c r="U4502" s="78"/>
    </row>
    <row r="4503" spans="21:21" ht="13.15" customHeight="1" x14ac:dyDescent="0.2">
      <c r="U4503" s="78"/>
    </row>
    <row r="4504" spans="21:21" ht="13.15" customHeight="1" x14ac:dyDescent="0.2">
      <c r="U4504" s="78"/>
    </row>
    <row r="4505" spans="21:21" ht="13.15" customHeight="1" x14ac:dyDescent="0.2">
      <c r="U4505" s="78"/>
    </row>
    <row r="4506" spans="21:21" ht="13.15" customHeight="1" x14ac:dyDescent="0.2">
      <c r="U4506" s="78"/>
    </row>
    <row r="4507" spans="21:21" ht="13.15" customHeight="1" x14ac:dyDescent="0.2">
      <c r="U4507" s="78"/>
    </row>
    <row r="4508" spans="21:21" ht="13.15" customHeight="1" x14ac:dyDescent="0.2">
      <c r="U4508" s="78"/>
    </row>
    <row r="4509" spans="21:21" ht="13.15" customHeight="1" x14ac:dyDescent="0.2">
      <c r="U4509" s="78"/>
    </row>
    <row r="4510" spans="21:21" ht="13.15" customHeight="1" x14ac:dyDescent="0.2">
      <c r="U4510" s="78"/>
    </row>
    <row r="4511" spans="21:21" ht="13.15" customHeight="1" x14ac:dyDescent="0.2">
      <c r="U4511" s="78"/>
    </row>
    <row r="4512" spans="21:21" ht="13.15" customHeight="1" x14ac:dyDescent="0.2">
      <c r="U4512" s="78"/>
    </row>
    <row r="4513" spans="21:21" ht="13.15" customHeight="1" x14ac:dyDescent="0.2">
      <c r="U4513" s="78"/>
    </row>
    <row r="4514" spans="21:21" ht="13.15" customHeight="1" x14ac:dyDescent="0.2">
      <c r="U4514" s="78"/>
    </row>
    <row r="4515" spans="21:21" ht="13.15" customHeight="1" x14ac:dyDescent="0.2">
      <c r="U4515" s="78"/>
    </row>
    <row r="4516" spans="21:21" ht="13.15" customHeight="1" x14ac:dyDescent="0.2">
      <c r="U4516" s="78"/>
    </row>
    <row r="4517" spans="21:21" ht="13.15" customHeight="1" x14ac:dyDescent="0.2">
      <c r="U4517" s="78"/>
    </row>
    <row r="4518" spans="21:21" ht="13.15" customHeight="1" x14ac:dyDescent="0.2">
      <c r="U4518" s="78"/>
    </row>
    <row r="4519" spans="21:21" ht="13.15" customHeight="1" x14ac:dyDescent="0.2">
      <c r="U4519" s="78"/>
    </row>
    <row r="4520" spans="21:21" ht="13.15" customHeight="1" x14ac:dyDescent="0.2">
      <c r="U4520" s="78"/>
    </row>
    <row r="4521" spans="21:21" ht="13.15" customHeight="1" x14ac:dyDescent="0.2">
      <c r="U4521" s="78"/>
    </row>
    <row r="4522" spans="21:21" ht="13.15" customHeight="1" x14ac:dyDescent="0.2">
      <c r="U4522" s="78"/>
    </row>
    <row r="4523" spans="21:21" ht="13.15" customHeight="1" x14ac:dyDescent="0.2">
      <c r="U4523" s="78"/>
    </row>
    <row r="4524" spans="21:21" ht="13.15" customHeight="1" x14ac:dyDescent="0.2">
      <c r="U4524" s="78"/>
    </row>
    <row r="4525" spans="21:21" ht="13.15" customHeight="1" x14ac:dyDescent="0.2">
      <c r="U4525" s="78"/>
    </row>
    <row r="4526" spans="21:21" ht="13.15" customHeight="1" x14ac:dyDescent="0.2">
      <c r="U4526" s="78"/>
    </row>
    <row r="4527" spans="21:21" ht="13.15" customHeight="1" x14ac:dyDescent="0.2">
      <c r="U4527" s="78"/>
    </row>
    <row r="4528" spans="21:21" ht="13.15" customHeight="1" x14ac:dyDescent="0.2">
      <c r="U4528" s="78"/>
    </row>
    <row r="4529" spans="21:21" ht="13.15" customHeight="1" x14ac:dyDescent="0.2">
      <c r="U4529" s="78"/>
    </row>
    <row r="4530" spans="21:21" ht="13.15" customHeight="1" x14ac:dyDescent="0.2">
      <c r="U4530" s="78"/>
    </row>
    <row r="4531" spans="21:21" ht="13.15" customHeight="1" x14ac:dyDescent="0.2">
      <c r="U4531" s="78"/>
    </row>
    <row r="4532" spans="21:21" ht="13.15" customHeight="1" x14ac:dyDescent="0.2">
      <c r="U4532" s="78"/>
    </row>
    <row r="4533" spans="21:21" ht="13.15" customHeight="1" x14ac:dyDescent="0.2">
      <c r="U4533" s="78"/>
    </row>
    <row r="4534" spans="21:21" ht="13.15" customHeight="1" x14ac:dyDescent="0.2">
      <c r="U4534" s="78"/>
    </row>
    <row r="4535" spans="21:21" ht="13.15" customHeight="1" x14ac:dyDescent="0.2">
      <c r="U4535" s="78"/>
    </row>
    <row r="4536" spans="21:21" ht="13.15" customHeight="1" x14ac:dyDescent="0.2">
      <c r="U4536" s="78"/>
    </row>
    <row r="4537" spans="21:21" ht="13.15" customHeight="1" x14ac:dyDescent="0.2">
      <c r="U4537" s="78"/>
    </row>
    <row r="4538" spans="21:21" ht="13.15" customHeight="1" x14ac:dyDescent="0.2">
      <c r="U4538" s="78"/>
    </row>
    <row r="4539" spans="21:21" ht="13.15" customHeight="1" x14ac:dyDescent="0.2">
      <c r="U4539" s="78"/>
    </row>
    <row r="4540" spans="21:21" ht="13.15" customHeight="1" x14ac:dyDescent="0.2">
      <c r="U4540" s="78"/>
    </row>
    <row r="4541" spans="21:21" ht="13.15" customHeight="1" x14ac:dyDescent="0.2">
      <c r="U4541" s="78"/>
    </row>
    <row r="4542" spans="21:21" ht="13.15" customHeight="1" x14ac:dyDescent="0.2">
      <c r="U4542" s="78"/>
    </row>
    <row r="4543" spans="21:21" ht="13.15" customHeight="1" x14ac:dyDescent="0.2">
      <c r="U4543" s="78"/>
    </row>
    <row r="4544" spans="21:21" ht="13.15" customHeight="1" x14ac:dyDescent="0.2">
      <c r="U4544" s="78"/>
    </row>
    <row r="4545" spans="21:21" ht="13.15" customHeight="1" x14ac:dyDescent="0.2">
      <c r="U4545" s="78"/>
    </row>
    <row r="4546" spans="21:21" ht="13.15" customHeight="1" x14ac:dyDescent="0.2">
      <c r="U4546" s="78"/>
    </row>
    <row r="4547" spans="21:21" ht="13.15" customHeight="1" x14ac:dyDescent="0.2">
      <c r="U4547" s="78"/>
    </row>
    <row r="4548" spans="21:21" ht="13.15" customHeight="1" x14ac:dyDescent="0.2">
      <c r="U4548" s="78"/>
    </row>
    <row r="4549" spans="21:21" ht="13.15" customHeight="1" x14ac:dyDescent="0.2">
      <c r="U4549" s="78"/>
    </row>
    <row r="4550" spans="21:21" ht="13.15" customHeight="1" x14ac:dyDescent="0.2">
      <c r="U4550" s="78"/>
    </row>
    <row r="4551" spans="21:21" ht="13.15" customHeight="1" x14ac:dyDescent="0.2">
      <c r="U4551" s="78"/>
    </row>
    <row r="4552" spans="21:21" ht="13.15" customHeight="1" x14ac:dyDescent="0.2">
      <c r="U4552" s="78"/>
    </row>
    <row r="4553" spans="21:21" ht="13.15" customHeight="1" x14ac:dyDescent="0.2">
      <c r="U4553" s="78"/>
    </row>
    <row r="4554" spans="21:21" ht="13.15" customHeight="1" x14ac:dyDescent="0.2">
      <c r="U4554" s="78"/>
    </row>
    <row r="4555" spans="21:21" ht="13.15" customHeight="1" x14ac:dyDescent="0.2">
      <c r="U4555" s="78"/>
    </row>
    <row r="4556" spans="21:21" ht="13.15" customHeight="1" x14ac:dyDescent="0.2">
      <c r="U4556" s="78"/>
    </row>
    <row r="4557" spans="21:21" ht="13.15" customHeight="1" x14ac:dyDescent="0.2">
      <c r="U4557" s="78"/>
    </row>
    <row r="4558" spans="21:21" ht="13.15" customHeight="1" x14ac:dyDescent="0.2">
      <c r="U4558" s="78"/>
    </row>
    <row r="4559" spans="21:21" ht="13.15" customHeight="1" x14ac:dyDescent="0.2">
      <c r="U4559" s="78"/>
    </row>
    <row r="4560" spans="21:21" ht="13.15" customHeight="1" x14ac:dyDescent="0.2">
      <c r="U4560" s="78"/>
    </row>
    <row r="4561" spans="21:21" ht="13.15" customHeight="1" x14ac:dyDescent="0.2">
      <c r="U4561" s="78"/>
    </row>
    <row r="4562" spans="21:21" ht="13.15" customHeight="1" x14ac:dyDescent="0.2">
      <c r="U4562" s="78"/>
    </row>
    <row r="4563" spans="21:21" ht="13.15" customHeight="1" x14ac:dyDescent="0.2">
      <c r="U4563" s="78"/>
    </row>
    <row r="4564" spans="21:21" ht="13.15" customHeight="1" x14ac:dyDescent="0.2">
      <c r="U4564" s="78"/>
    </row>
    <row r="4565" spans="21:21" ht="13.15" customHeight="1" x14ac:dyDescent="0.2">
      <c r="U4565" s="78"/>
    </row>
    <row r="4566" spans="21:21" ht="13.15" customHeight="1" x14ac:dyDescent="0.2">
      <c r="U4566" s="78"/>
    </row>
    <row r="4567" spans="21:21" ht="13.15" customHeight="1" x14ac:dyDescent="0.2">
      <c r="U4567" s="78"/>
    </row>
    <row r="4568" spans="21:21" ht="13.15" customHeight="1" x14ac:dyDescent="0.2">
      <c r="U4568" s="78"/>
    </row>
    <row r="4569" spans="21:21" ht="13.15" customHeight="1" x14ac:dyDescent="0.2">
      <c r="U4569" s="78"/>
    </row>
    <row r="4570" spans="21:21" ht="13.15" customHeight="1" x14ac:dyDescent="0.2">
      <c r="U4570" s="78"/>
    </row>
    <row r="4571" spans="21:21" ht="13.15" customHeight="1" x14ac:dyDescent="0.2">
      <c r="U4571" s="78"/>
    </row>
    <row r="4572" spans="21:21" ht="13.15" customHeight="1" x14ac:dyDescent="0.2">
      <c r="U4572" s="78"/>
    </row>
    <row r="4573" spans="21:21" ht="13.15" customHeight="1" x14ac:dyDescent="0.2">
      <c r="U4573" s="78"/>
    </row>
    <row r="4574" spans="21:21" ht="13.15" customHeight="1" x14ac:dyDescent="0.2">
      <c r="U4574" s="78"/>
    </row>
    <row r="4575" spans="21:21" ht="13.15" customHeight="1" x14ac:dyDescent="0.2">
      <c r="U4575" s="78"/>
    </row>
    <row r="4576" spans="21:21" ht="13.15" customHeight="1" x14ac:dyDescent="0.2">
      <c r="U4576" s="78"/>
    </row>
    <row r="4577" spans="21:21" ht="13.15" customHeight="1" x14ac:dyDescent="0.2">
      <c r="U4577" s="78"/>
    </row>
    <row r="4578" spans="21:21" ht="13.15" customHeight="1" x14ac:dyDescent="0.2">
      <c r="U4578" s="78"/>
    </row>
    <row r="4579" spans="21:21" ht="13.15" customHeight="1" x14ac:dyDescent="0.2">
      <c r="U4579" s="78"/>
    </row>
    <row r="4580" spans="21:21" ht="13.15" customHeight="1" x14ac:dyDescent="0.2">
      <c r="U4580" s="78"/>
    </row>
    <row r="4581" spans="21:21" ht="13.15" customHeight="1" x14ac:dyDescent="0.2">
      <c r="U4581" s="78"/>
    </row>
    <row r="4582" spans="21:21" ht="13.15" customHeight="1" x14ac:dyDescent="0.2">
      <c r="U4582" s="78"/>
    </row>
    <row r="4583" spans="21:21" ht="13.15" customHeight="1" x14ac:dyDescent="0.2">
      <c r="U4583" s="78"/>
    </row>
    <row r="4584" spans="21:21" ht="13.15" customHeight="1" x14ac:dyDescent="0.2">
      <c r="U4584" s="78"/>
    </row>
    <row r="4585" spans="21:21" ht="13.15" customHeight="1" x14ac:dyDescent="0.2">
      <c r="U4585" s="78"/>
    </row>
    <row r="4586" spans="21:21" ht="13.15" customHeight="1" x14ac:dyDescent="0.2">
      <c r="U4586" s="78"/>
    </row>
    <row r="4587" spans="21:21" ht="13.15" customHeight="1" x14ac:dyDescent="0.2">
      <c r="U4587" s="78"/>
    </row>
    <row r="4588" spans="21:21" ht="13.15" customHeight="1" x14ac:dyDescent="0.2">
      <c r="U4588" s="78"/>
    </row>
    <row r="4589" spans="21:21" ht="13.15" customHeight="1" x14ac:dyDescent="0.2">
      <c r="U4589" s="78"/>
    </row>
    <row r="4590" spans="21:21" ht="13.15" customHeight="1" x14ac:dyDescent="0.2">
      <c r="U4590" s="78"/>
    </row>
    <row r="4591" spans="21:21" ht="13.15" customHeight="1" x14ac:dyDescent="0.2">
      <c r="U4591" s="78"/>
    </row>
    <row r="4592" spans="21:21" ht="13.15" customHeight="1" x14ac:dyDescent="0.2">
      <c r="U4592" s="78"/>
    </row>
    <row r="4593" spans="21:21" ht="13.15" customHeight="1" x14ac:dyDescent="0.2">
      <c r="U4593" s="78"/>
    </row>
    <row r="4594" spans="21:21" ht="13.15" customHeight="1" x14ac:dyDescent="0.2">
      <c r="U4594" s="78"/>
    </row>
    <row r="4595" spans="21:21" ht="13.15" customHeight="1" x14ac:dyDescent="0.2">
      <c r="U4595" s="78"/>
    </row>
    <row r="4596" spans="21:21" ht="13.15" customHeight="1" x14ac:dyDescent="0.2">
      <c r="U4596" s="78"/>
    </row>
    <row r="4597" spans="21:21" ht="13.15" customHeight="1" x14ac:dyDescent="0.2">
      <c r="U4597" s="78"/>
    </row>
    <row r="4598" spans="21:21" ht="13.15" customHeight="1" x14ac:dyDescent="0.2">
      <c r="U4598" s="78"/>
    </row>
    <row r="4599" spans="21:21" ht="13.15" customHeight="1" x14ac:dyDescent="0.2">
      <c r="U4599" s="78"/>
    </row>
    <row r="4600" spans="21:21" ht="13.15" customHeight="1" x14ac:dyDescent="0.2">
      <c r="U4600" s="78"/>
    </row>
    <row r="4601" spans="21:21" ht="13.15" customHeight="1" x14ac:dyDescent="0.2">
      <c r="U4601" s="78"/>
    </row>
    <row r="4602" spans="21:21" ht="13.15" customHeight="1" x14ac:dyDescent="0.2">
      <c r="U4602" s="78"/>
    </row>
    <row r="4603" spans="21:21" ht="13.15" customHeight="1" x14ac:dyDescent="0.2">
      <c r="U4603" s="78"/>
    </row>
    <row r="4604" spans="21:21" ht="13.15" customHeight="1" x14ac:dyDescent="0.2">
      <c r="U4604" s="78"/>
    </row>
    <row r="4605" spans="21:21" ht="13.15" customHeight="1" x14ac:dyDescent="0.2">
      <c r="U4605" s="78"/>
    </row>
    <row r="4606" spans="21:21" ht="13.15" customHeight="1" x14ac:dyDescent="0.2">
      <c r="U4606" s="78"/>
    </row>
    <row r="4607" spans="21:21" ht="13.15" customHeight="1" x14ac:dyDescent="0.2">
      <c r="U4607" s="78"/>
    </row>
    <row r="4608" spans="21:21" ht="13.15" customHeight="1" x14ac:dyDescent="0.2">
      <c r="U4608" s="78"/>
    </row>
    <row r="4609" spans="21:21" ht="13.15" customHeight="1" x14ac:dyDescent="0.2">
      <c r="U4609" s="78"/>
    </row>
    <row r="4610" spans="21:21" ht="13.15" customHeight="1" x14ac:dyDescent="0.2">
      <c r="U4610" s="78"/>
    </row>
    <row r="4611" spans="21:21" ht="13.15" customHeight="1" x14ac:dyDescent="0.2">
      <c r="U4611" s="78"/>
    </row>
    <row r="4612" spans="21:21" ht="13.15" customHeight="1" x14ac:dyDescent="0.2">
      <c r="U4612" s="78"/>
    </row>
    <row r="4613" spans="21:21" ht="13.15" customHeight="1" x14ac:dyDescent="0.2">
      <c r="U4613" s="78"/>
    </row>
    <row r="4614" spans="21:21" ht="13.15" customHeight="1" x14ac:dyDescent="0.2">
      <c r="U4614" s="78"/>
    </row>
    <row r="4615" spans="21:21" ht="13.15" customHeight="1" x14ac:dyDescent="0.2">
      <c r="U4615" s="78"/>
    </row>
    <row r="4616" spans="21:21" ht="13.15" customHeight="1" x14ac:dyDescent="0.2">
      <c r="U4616" s="78"/>
    </row>
    <row r="4617" spans="21:21" ht="13.15" customHeight="1" x14ac:dyDescent="0.2">
      <c r="U4617" s="78"/>
    </row>
    <row r="4618" spans="21:21" ht="13.15" customHeight="1" x14ac:dyDescent="0.2">
      <c r="U4618" s="78"/>
    </row>
    <row r="4619" spans="21:21" ht="13.15" customHeight="1" x14ac:dyDescent="0.2">
      <c r="U4619" s="78"/>
    </row>
    <row r="4620" spans="21:21" ht="13.15" customHeight="1" x14ac:dyDescent="0.2">
      <c r="U4620" s="78"/>
    </row>
    <row r="4621" spans="21:21" ht="13.15" customHeight="1" x14ac:dyDescent="0.2">
      <c r="U4621" s="78"/>
    </row>
    <row r="4622" spans="21:21" ht="13.15" customHeight="1" x14ac:dyDescent="0.2">
      <c r="U4622" s="78"/>
    </row>
    <row r="4623" spans="21:21" ht="13.15" customHeight="1" x14ac:dyDescent="0.2">
      <c r="U4623" s="78"/>
    </row>
    <row r="4624" spans="21:21" ht="13.15" customHeight="1" x14ac:dyDescent="0.2">
      <c r="U4624" s="78"/>
    </row>
    <row r="4625" spans="21:21" ht="13.15" customHeight="1" x14ac:dyDescent="0.2">
      <c r="U4625" s="78"/>
    </row>
    <row r="4626" spans="21:21" ht="13.15" customHeight="1" x14ac:dyDescent="0.2">
      <c r="U4626" s="78"/>
    </row>
    <row r="4627" spans="21:21" ht="13.15" customHeight="1" x14ac:dyDescent="0.2">
      <c r="U4627" s="78"/>
    </row>
    <row r="4628" spans="21:21" ht="13.15" customHeight="1" x14ac:dyDescent="0.2">
      <c r="U4628" s="78"/>
    </row>
    <row r="4629" spans="21:21" ht="13.15" customHeight="1" x14ac:dyDescent="0.2">
      <c r="U4629" s="78"/>
    </row>
    <row r="4630" spans="21:21" ht="13.15" customHeight="1" x14ac:dyDescent="0.2">
      <c r="U4630" s="78"/>
    </row>
    <row r="4631" spans="21:21" ht="13.15" customHeight="1" x14ac:dyDescent="0.2">
      <c r="U4631" s="78"/>
    </row>
    <row r="4632" spans="21:21" ht="13.15" customHeight="1" x14ac:dyDescent="0.2">
      <c r="U4632" s="78"/>
    </row>
    <row r="4633" spans="21:21" ht="13.15" customHeight="1" x14ac:dyDescent="0.2">
      <c r="U4633" s="78"/>
    </row>
    <row r="4634" spans="21:21" ht="13.15" customHeight="1" x14ac:dyDescent="0.2">
      <c r="U4634" s="78"/>
    </row>
    <row r="4635" spans="21:21" ht="13.15" customHeight="1" x14ac:dyDescent="0.2">
      <c r="U4635" s="78"/>
    </row>
    <row r="4636" spans="21:21" ht="13.15" customHeight="1" x14ac:dyDescent="0.2">
      <c r="U4636" s="78"/>
    </row>
    <row r="4637" spans="21:21" ht="13.15" customHeight="1" x14ac:dyDescent="0.2">
      <c r="U4637" s="78"/>
    </row>
    <row r="4638" spans="21:21" ht="13.15" customHeight="1" x14ac:dyDescent="0.2">
      <c r="U4638" s="78"/>
    </row>
    <row r="4639" spans="21:21" ht="13.15" customHeight="1" x14ac:dyDescent="0.2">
      <c r="U4639" s="78"/>
    </row>
    <row r="4640" spans="21:21" ht="13.15" customHeight="1" x14ac:dyDescent="0.2">
      <c r="U4640" s="78"/>
    </row>
    <row r="4641" spans="21:21" ht="13.15" customHeight="1" x14ac:dyDescent="0.2">
      <c r="U4641" s="78"/>
    </row>
    <row r="4642" spans="21:21" ht="13.15" customHeight="1" x14ac:dyDescent="0.2">
      <c r="U4642" s="78"/>
    </row>
    <row r="4643" spans="21:21" ht="13.15" customHeight="1" x14ac:dyDescent="0.2">
      <c r="U4643" s="78"/>
    </row>
    <row r="4644" spans="21:21" ht="13.15" customHeight="1" x14ac:dyDescent="0.2">
      <c r="U4644" s="78"/>
    </row>
    <row r="4645" spans="21:21" ht="13.15" customHeight="1" x14ac:dyDescent="0.2">
      <c r="U4645" s="78"/>
    </row>
    <row r="4646" spans="21:21" ht="13.15" customHeight="1" x14ac:dyDescent="0.2">
      <c r="U4646" s="78"/>
    </row>
    <row r="4647" spans="21:21" ht="13.15" customHeight="1" x14ac:dyDescent="0.2">
      <c r="U4647" s="78"/>
    </row>
    <row r="4648" spans="21:21" ht="13.15" customHeight="1" x14ac:dyDescent="0.2">
      <c r="U4648" s="78"/>
    </row>
    <row r="4649" spans="21:21" ht="13.15" customHeight="1" x14ac:dyDescent="0.2">
      <c r="U4649" s="78"/>
    </row>
    <row r="4650" spans="21:21" ht="13.15" customHeight="1" x14ac:dyDescent="0.2">
      <c r="U4650" s="78"/>
    </row>
    <row r="4651" spans="21:21" ht="13.15" customHeight="1" x14ac:dyDescent="0.2">
      <c r="U4651" s="78"/>
    </row>
    <row r="4652" spans="21:21" ht="13.15" customHeight="1" x14ac:dyDescent="0.2">
      <c r="U4652" s="78"/>
    </row>
    <row r="4653" spans="21:21" ht="13.15" customHeight="1" x14ac:dyDescent="0.2">
      <c r="U4653" s="78"/>
    </row>
    <row r="4654" spans="21:21" ht="13.15" customHeight="1" x14ac:dyDescent="0.2">
      <c r="U4654" s="78"/>
    </row>
    <row r="4655" spans="21:21" ht="13.15" customHeight="1" x14ac:dyDescent="0.2">
      <c r="U4655" s="78"/>
    </row>
    <row r="4656" spans="21:21" ht="13.15" customHeight="1" x14ac:dyDescent="0.2">
      <c r="U4656" s="78"/>
    </row>
    <row r="4657" spans="21:21" ht="13.15" customHeight="1" x14ac:dyDescent="0.2">
      <c r="U4657" s="78"/>
    </row>
    <row r="4658" spans="21:21" ht="13.15" customHeight="1" x14ac:dyDescent="0.2">
      <c r="U4658" s="78"/>
    </row>
    <row r="4659" spans="21:21" ht="13.15" customHeight="1" x14ac:dyDescent="0.2">
      <c r="U4659" s="78"/>
    </row>
    <row r="4660" spans="21:21" ht="13.15" customHeight="1" x14ac:dyDescent="0.2">
      <c r="U4660" s="78"/>
    </row>
    <row r="4661" spans="21:21" ht="13.15" customHeight="1" x14ac:dyDescent="0.2">
      <c r="U4661" s="78"/>
    </row>
    <row r="4662" spans="21:21" ht="13.15" customHeight="1" x14ac:dyDescent="0.2">
      <c r="U4662" s="78"/>
    </row>
    <row r="4663" spans="21:21" ht="13.15" customHeight="1" x14ac:dyDescent="0.2">
      <c r="U4663" s="78"/>
    </row>
    <row r="4664" spans="21:21" ht="13.15" customHeight="1" x14ac:dyDescent="0.2">
      <c r="U4664" s="78"/>
    </row>
    <row r="4665" spans="21:21" ht="13.15" customHeight="1" x14ac:dyDescent="0.2">
      <c r="U4665" s="78"/>
    </row>
    <row r="4666" spans="21:21" ht="13.15" customHeight="1" x14ac:dyDescent="0.2">
      <c r="U4666" s="78"/>
    </row>
    <row r="4667" spans="21:21" ht="13.15" customHeight="1" x14ac:dyDescent="0.2">
      <c r="U4667" s="78"/>
    </row>
    <row r="4668" spans="21:21" ht="13.15" customHeight="1" x14ac:dyDescent="0.2">
      <c r="U4668" s="78"/>
    </row>
    <row r="4669" spans="21:21" ht="13.15" customHeight="1" x14ac:dyDescent="0.2">
      <c r="U4669" s="78"/>
    </row>
    <row r="4670" spans="21:21" ht="13.15" customHeight="1" x14ac:dyDescent="0.2">
      <c r="U4670" s="78"/>
    </row>
    <row r="4671" spans="21:21" ht="13.15" customHeight="1" x14ac:dyDescent="0.2">
      <c r="U4671" s="78"/>
    </row>
    <row r="4672" spans="21:21" ht="13.15" customHeight="1" x14ac:dyDescent="0.2">
      <c r="U4672" s="78"/>
    </row>
    <row r="4673" spans="21:21" ht="13.15" customHeight="1" x14ac:dyDescent="0.2">
      <c r="U4673" s="78"/>
    </row>
    <row r="4674" spans="21:21" ht="13.15" customHeight="1" x14ac:dyDescent="0.2">
      <c r="U4674" s="78"/>
    </row>
    <row r="4675" spans="21:21" ht="13.15" customHeight="1" x14ac:dyDescent="0.2">
      <c r="U4675" s="78"/>
    </row>
    <row r="4676" spans="21:21" ht="13.15" customHeight="1" x14ac:dyDescent="0.2">
      <c r="U4676" s="78"/>
    </row>
    <row r="4677" spans="21:21" ht="13.15" customHeight="1" x14ac:dyDescent="0.2">
      <c r="U4677" s="78"/>
    </row>
    <row r="4678" spans="21:21" ht="13.15" customHeight="1" x14ac:dyDescent="0.2">
      <c r="U4678" s="78"/>
    </row>
    <row r="4679" spans="21:21" ht="13.15" customHeight="1" x14ac:dyDescent="0.2">
      <c r="U4679" s="78"/>
    </row>
    <row r="4680" spans="21:21" ht="13.15" customHeight="1" x14ac:dyDescent="0.2">
      <c r="U4680" s="78"/>
    </row>
    <row r="4681" spans="21:21" ht="13.15" customHeight="1" x14ac:dyDescent="0.2">
      <c r="U4681" s="78"/>
    </row>
    <row r="4682" spans="21:21" ht="13.15" customHeight="1" x14ac:dyDescent="0.2">
      <c r="U4682" s="78"/>
    </row>
    <row r="4683" spans="21:21" ht="13.15" customHeight="1" x14ac:dyDescent="0.2">
      <c r="U4683" s="78"/>
    </row>
    <row r="4684" spans="21:21" ht="13.15" customHeight="1" x14ac:dyDescent="0.2">
      <c r="U4684" s="78"/>
    </row>
    <row r="4685" spans="21:21" ht="13.15" customHeight="1" x14ac:dyDescent="0.2">
      <c r="U4685" s="78"/>
    </row>
    <row r="4686" spans="21:21" ht="13.15" customHeight="1" x14ac:dyDescent="0.2">
      <c r="U4686" s="78"/>
    </row>
    <row r="4687" spans="21:21" ht="13.15" customHeight="1" x14ac:dyDescent="0.2">
      <c r="U4687" s="78"/>
    </row>
    <row r="4688" spans="21:21" ht="13.15" customHeight="1" x14ac:dyDescent="0.2">
      <c r="U4688" s="78"/>
    </row>
    <row r="4689" spans="21:21" ht="13.15" customHeight="1" x14ac:dyDescent="0.2">
      <c r="U4689" s="78"/>
    </row>
    <row r="4690" spans="21:21" ht="13.15" customHeight="1" x14ac:dyDescent="0.2">
      <c r="U4690" s="78"/>
    </row>
    <row r="4691" spans="21:21" ht="13.15" customHeight="1" x14ac:dyDescent="0.2">
      <c r="U4691" s="78"/>
    </row>
    <row r="4692" spans="21:21" ht="13.15" customHeight="1" x14ac:dyDescent="0.2">
      <c r="U4692" s="78"/>
    </row>
    <row r="4693" spans="21:21" ht="13.15" customHeight="1" x14ac:dyDescent="0.2">
      <c r="U4693" s="78"/>
    </row>
    <row r="4694" spans="21:21" ht="13.15" customHeight="1" x14ac:dyDescent="0.2">
      <c r="U4694" s="78"/>
    </row>
    <row r="4695" spans="21:21" ht="13.15" customHeight="1" x14ac:dyDescent="0.2">
      <c r="U4695" s="78"/>
    </row>
    <row r="4696" spans="21:21" ht="13.15" customHeight="1" x14ac:dyDescent="0.2">
      <c r="U4696" s="78"/>
    </row>
    <row r="4697" spans="21:21" ht="13.15" customHeight="1" x14ac:dyDescent="0.2">
      <c r="U4697" s="78"/>
    </row>
    <row r="4698" spans="21:21" ht="13.15" customHeight="1" x14ac:dyDescent="0.2">
      <c r="U4698" s="78"/>
    </row>
    <row r="4699" spans="21:21" ht="13.15" customHeight="1" x14ac:dyDescent="0.2">
      <c r="U4699" s="78"/>
    </row>
    <row r="4700" spans="21:21" ht="13.15" customHeight="1" x14ac:dyDescent="0.2">
      <c r="U4700" s="78"/>
    </row>
    <row r="4701" spans="21:21" ht="13.15" customHeight="1" x14ac:dyDescent="0.2">
      <c r="U4701" s="78"/>
    </row>
    <row r="4702" spans="21:21" ht="13.15" customHeight="1" x14ac:dyDescent="0.2">
      <c r="U4702" s="78"/>
    </row>
    <row r="4703" spans="21:21" ht="13.15" customHeight="1" x14ac:dyDescent="0.2">
      <c r="U4703" s="78"/>
    </row>
    <row r="4704" spans="21:21" ht="13.15" customHeight="1" x14ac:dyDescent="0.2">
      <c r="U4704" s="78"/>
    </row>
    <row r="4705" spans="21:21" ht="13.15" customHeight="1" x14ac:dyDescent="0.2">
      <c r="U4705" s="78"/>
    </row>
    <row r="4706" spans="21:21" ht="13.15" customHeight="1" x14ac:dyDescent="0.2">
      <c r="U4706" s="78"/>
    </row>
    <row r="4707" spans="21:21" ht="13.15" customHeight="1" x14ac:dyDescent="0.2">
      <c r="U4707" s="78"/>
    </row>
    <row r="4708" spans="21:21" ht="13.15" customHeight="1" x14ac:dyDescent="0.2">
      <c r="U4708" s="78"/>
    </row>
    <row r="4709" spans="21:21" ht="13.15" customHeight="1" x14ac:dyDescent="0.2">
      <c r="U4709" s="78"/>
    </row>
    <row r="4710" spans="21:21" ht="13.15" customHeight="1" x14ac:dyDescent="0.2">
      <c r="U4710" s="78"/>
    </row>
    <row r="4711" spans="21:21" ht="13.15" customHeight="1" x14ac:dyDescent="0.2">
      <c r="U4711" s="78"/>
    </row>
    <row r="4712" spans="21:21" ht="13.15" customHeight="1" x14ac:dyDescent="0.2">
      <c r="U4712" s="78"/>
    </row>
    <row r="4713" spans="21:21" ht="13.15" customHeight="1" x14ac:dyDescent="0.2">
      <c r="U4713" s="78"/>
    </row>
    <row r="4714" spans="21:21" ht="13.15" customHeight="1" x14ac:dyDescent="0.2">
      <c r="U4714" s="78"/>
    </row>
    <row r="4715" spans="21:21" ht="13.15" customHeight="1" x14ac:dyDescent="0.2">
      <c r="U4715" s="78"/>
    </row>
    <row r="4716" spans="21:21" ht="13.15" customHeight="1" x14ac:dyDescent="0.2">
      <c r="U4716" s="78"/>
    </row>
    <row r="4717" spans="21:21" ht="13.15" customHeight="1" x14ac:dyDescent="0.2">
      <c r="U4717" s="78"/>
    </row>
    <row r="4718" spans="21:21" ht="13.15" customHeight="1" x14ac:dyDescent="0.2">
      <c r="U4718" s="78"/>
    </row>
    <row r="4719" spans="21:21" ht="13.15" customHeight="1" x14ac:dyDescent="0.2">
      <c r="U4719" s="78"/>
    </row>
    <row r="4720" spans="21:21" ht="13.15" customHeight="1" x14ac:dyDescent="0.2">
      <c r="U4720" s="78"/>
    </row>
    <row r="4721" spans="21:21" ht="13.15" customHeight="1" x14ac:dyDescent="0.2">
      <c r="U4721" s="78"/>
    </row>
    <row r="4722" spans="21:21" ht="13.15" customHeight="1" x14ac:dyDescent="0.2">
      <c r="U4722" s="78"/>
    </row>
    <row r="4723" spans="21:21" ht="13.15" customHeight="1" x14ac:dyDescent="0.2">
      <c r="U4723" s="78"/>
    </row>
    <row r="4724" spans="21:21" ht="13.15" customHeight="1" x14ac:dyDescent="0.2">
      <c r="U4724" s="78"/>
    </row>
    <row r="4725" spans="21:21" ht="13.15" customHeight="1" x14ac:dyDescent="0.2">
      <c r="U4725" s="78"/>
    </row>
    <row r="4726" spans="21:21" ht="13.15" customHeight="1" x14ac:dyDescent="0.2">
      <c r="U4726" s="78"/>
    </row>
    <row r="4727" spans="21:21" ht="13.15" customHeight="1" x14ac:dyDescent="0.2">
      <c r="U4727" s="78"/>
    </row>
    <row r="4728" spans="21:21" ht="13.15" customHeight="1" x14ac:dyDescent="0.2">
      <c r="U4728" s="78"/>
    </row>
    <row r="4729" spans="21:21" ht="13.15" customHeight="1" x14ac:dyDescent="0.2">
      <c r="U4729" s="78"/>
    </row>
    <row r="4730" spans="21:21" ht="13.15" customHeight="1" x14ac:dyDescent="0.2">
      <c r="U4730" s="78"/>
    </row>
    <row r="4731" spans="21:21" ht="13.15" customHeight="1" x14ac:dyDescent="0.2">
      <c r="U4731" s="78"/>
    </row>
    <row r="4732" spans="21:21" ht="13.15" customHeight="1" x14ac:dyDescent="0.2">
      <c r="U4732" s="78"/>
    </row>
    <row r="4733" spans="21:21" ht="13.15" customHeight="1" x14ac:dyDescent="0.2">
      <c r="U4733" s="78"/>
    </row>
    <row r="4734" spans="21:21" ht="13.15" customHeight="1" x14ac:dyDescent="0.2">
      <c r="U4734" s="78"/>
    </row>
    <row r="4735" spans="21:21" ht="13.15" customHeight="1" x14ac:dyDescent="0.2">
      <c r="U4735" s="78"/>
    </row>
    <row r="4736" spans="21:21" ht="13.15" customHeight="1" x14ac:dyDescent="0.2">
      <c r="U4736" s="78"/>
    </row>
    <row r="4737" spans="21:21" ht="13.15" customHeight="1" x14ac:dyDescent="0.2">
      <c r="U4737" s="78"/>
    </row>
    <row r="4738" spans="21:21" ht="13.15" customHeight="1" x14ac:dyDescent="0.2">
      <c r="U4738" s="78"/>
    </row>
    <row r="4739" spans="21:21" ht="13.15" customHeight="1" x14ac:dyDescent="0.2">
      <c r="U4739" s="78"/>
    </row>
    <row r="4740" spans="21:21" ht="13.15" customHeight="1" x14ac:dyDescent="0.2">
      <c r="U4740" s="78"/>
    </row>
    <row r="4741" spans="21:21" ht="13.15" customHeight="1" x14ac:dyDescent="0.2">
      <c r="U4741" s="78"/>
    </row>
    <row r="4742" spans="21:21" ht="13.15" customHeight="1" x14ac:dyDescent="0.2">
      <c r="U4742" s="78"/>
    </row>
    <row r="4743" spans="21:21" ht="13.15" customHeight="1" x14ac:dyDescent="0.2">
      <c r="U4743" s="78"/>
    </row>
    <row r="4744" spans="21:21" ht="13.15" customHeight="1" x14ac:dyDescent="0.2">
      <c r="U4744" s="78"/>
    </row>
    <row r="4745" spans="21:21" ht="13.15" customHeight="1" x14ac:dyDescent="0.2">
      <c r="U4745" s="78"/>
    </row>
    <row r="4746" spans="21:21" ht="13.15" customHeight="1" x14ac:dyDescent="0.2">
      <c r="U4746" s="78"/>
    </row>
    <row r="4747" spans="21:21" ht="13.15" customHeight="1" x14ac:dyDescent="0.2">
      <c r="U4747" s="78"/>
    </row>
    <row r="4748" spans="21:21" ht="13.15" customHeight="1" x14ac:dyDescent="0.2">
      <c r="U4748" s="78"/>
    </row>
    <row r="4749" spans="21:21" ht="13.15" customHeight="1" x14ac:dyDescent="0.2">
      <c r="U4749" s="78"/>
    </row>
    <row r="4750" spans="21:21" ht="13.15" customHeight="1" x14ac:dyDescent="0.2">
      <c r="U4750" s="78"/>
    </row>
    <row r="4751" spans="21:21" ht="13.15" customHeight="1" x14ac:dyDescent="0.2">
      <c r="U4751" s="78"/>
    </row>
    <row r="4752" spans="21:21" ht="13.15" customHeight="1" x14ac:dyDescent="0.2">
      <c r="U4752" s="78"/>
    </row>
    <row r="4753" spans="21:21" ht="13.15" customHeight="1" x14ac:dyDescent="0.2">
      <c r="U4753" s="78"/>
    </row>
    <row r="4754" spans="21:21" ht="13.15" customHeight="1" x14ac:dyDescent="0.2">
      <c r="U4754" s="78"/>
    </row>
    <row r="4755" spans="21:21" ht="13.15" customHeight="1" x14ac:dyDescent="0.2">
      <c r="U4755" s="78"/>
    </row>
    <row r="4756" spans="21:21" ht="13.15" customHeight="1" x14ac:dyDescent="0.2">
      <c r="U4756" s="78"/>
    </row>
    <row r="4757" spans="21:21" ht="13.15" customHeight="1" x14ac:dyDescent="0.2">
      <c r="U4757" s="78"/>
    </row>
    <row r="4758" spans="21:21" ht="13.15" customHeight="1" x14ac:dyDescent="0.2">
      <c r="U4758" s="78"/>
    </row>
    <row r="4759" spans="21:21" ht="13.15" customHeight="1" x14ac:dyDescent="0.2">
      <c r="U4759" s="78"/>
    </row>
    <row r="4760" spans="21:21" ht="13.15" customHeight="1" x14ac:dyDescent="0.2">
      <c r="U4760" s="78"/>
    </row>
    <row r="4761" spans="21:21" ht="13.15" customHeight="1" x14ac:dyDescent="0.2">
      <c r="U4761" s="78"/>
    </row>
    <row r="4762" spans="21:21" ht="13.15" customHeight="1" x14ac:dyDescent="0.2">
      <c r="U4762" s="78"/>
    </row>
    <row r="4763" spans="21:21" ht="13.15" customHeight="1" x14ac:dyDescent="0.2">
      <c r="U4763" s="78"/>
    </row>
    <row r="4764" spans="21:21" ht="13.15" customHeight="1" x14ac:dyDescent="0.2">
      <c r="U4764" s="78"/>
    </row>
    <row r="4765" spans="21:21" ht="13.15" customHeight="1" x14ac:dyDescent="0.2">
      <c r="U4765" s="78"/>
    </row>
    <row r="4766" spans="21:21" ht="13.15" customHeight="1" x14ac:dyDescent="0.2">
      <c r="U4766" s="78"/>
    </row>
    <row r="4767" spans="21:21" ht="13.15" customHeight="1" x14ac:dyDescent="0.2">
      <c r="U4767" s="78"/>
    </row>
    <row r="4768" spans="21:21" ht="13.15" customHeight="1" x14ac:dyDescent="0.2">
      <c r="U4768" s="78"/>
    </row>
    <row r="4769" spans="21:21" ht="13.15" customHeight="1" x14ac:dyDescent="0.2">
      <c r="U4769" s="78"/>
    </row>
    <row r="4770" spans="21:21" ht="13.15" customHeight="1" x14ac:dyDescent="0.2">
      <c r="U4770" s="78"/>
    </row>
    <row r="4771" spans="21:21" ht="13.15" customHeight="1" x14ac:dyDescent="0.2">
      <c r="U4771" s="78"/>
    </row>
    <row r="4772" spans="21:21" ht="13.15" customHeight="1" x14ac:dyDescent="0.2">
      <c r="U4772" s="78"/>
    </row>
    <row r="4773" spans="21:21" ht="13.15" customHeight="1" x14ac:dyDescent="0.2">
      <c r="U4773" s="78"/>
    </row>
    <row r="4774" spans="21:21" ht="13.15" customHeight="1" x14ac:dyDescent="0.2">
      <c r="U4774" s="78"/>
    </row>
    <row r="4775" spans="21:21" ht="13.15" customHeight="1" x14ac:dyDescent="0.2">
      <c r="U4775" s="78"/>
    </row>
    <row r="4776" spans="21:21" ht="13.15" customHeight="1" x14ac:dyDescent="0.2">
      <c r="U4776" s="78"/>
    </row>
    <row r="4777" spans="21:21" ht="13.15" customHeight="1" x14ac:dyDescent="0.2">
      <c r="U4777" s="78"/>
    </row>
    <row r="4778" spans="21:21" ht="13.15" customHeight="1" x14ac:dyDescent="0.2">
      <c r="U4778" s="78"/>
    </row>
    <row r="4779" spans="21:21" ht="13.15" customHeight="1" x14ac:dyDescent="0.2">
      <c r="U4779" s="78"/>
    </row>
    <row r="4780" spans="21:21" ht="13.15" customHeight="1" x14ac:dyDescent="0.2">
      <c r="U4780" s="78"/>
    </row>
    <row r="4781" spans="21:21" ht="13.15" customHeight="1" x14ac:dyDescent="0.2">
      <c r="U4781" s="78"/>
    </row>
    <row r="4782" spans="21:21" ht="13.15" customHeight="1" x14ac:dyDescent="0.2">
      <c r="U4782" s="78"/>
    </row>
    <row r="4783" spans="21:21" ht="13.15" customHeight="1" x14ac:dyDescent="0.2">
      <c r="U4783" s="78"/>
    </row>
    <row r="4784" spans="21:21" ht="13.15" customHeight="1" x14ac:dyDescent="0.2">
      <c r="U4784" s="78"/>
    </row>
    <row r="4785" spans="21:21" ht="13.15" customHeight="1" x14ac:dyDescent="0.2">
      <c r="U4785" s="78"/>
    </row>
    <row r="4786" spans="21:21" ht="13.15" customHeight="1" x14ac:dyDescent="0.2">
      <c r="U4786" s="78"/>
    </row>
    <row r="4787" spans="21:21" ht="13.15" customHeight="1" x14ac:dyDescent="0.2">
      <c r="U4787" s="78"/>
    </row>
    <row r="4788" spans="21:21" ht="13.15" customHeight="1" x14ac:dyDescent="0.2">
      <c r="U4788" s="78"/>
    </row>
    <row r="4789" spans="21:21" ht="13.15" customHeight="1" x14ac:dyDescent="0.2">
      <c r="U4789" s="78"/>
    </row>
    <row r="4790" spans="21:21" ht="13.15" customHeight="1" x14ac:dyDescent="0.2">
      <c r="U4790" s="78"/>
    </row>
    <row r="4791" spans="21:21" ht="13.15" customHeight="1" x14ac:dyDescent="0.2">
      <c r="U4791" s="78"/>
    </row>
    <row r="4792" spans="21:21" ht="13.15" customHeight="1" x14ac:dyDescent="0.2">
      <c r="U4792" s="78"/>
    </row>
    <row r="4793" spans="21:21" ht="13.15" customHeight="1" x14ac:dyDescent="0.2">
      <c r="U4793" s="78"/>
    </row>
    <row r="4794" spans="21:21" ht="13.15" customHeight="1" x14ac:dyDescent="0.2">
      <c r="U4794" s="78"/>
    </row>
    <row r="4795" spans="21:21" ht="13.15" customHeight="1" x14ac:dyDescent="0.2">
      <c r="U4795" s="78"/>
    </row>
    <row r="4796" spans="21:21" ht="13.15" customHeight="1" x14ac:dyDescent="0.2">
      <c r="U4796" s="78"/>
    </row>
    <row r="4797" spans="21:21" ht="13.15" customHeight="1" x14ac:dyDescent="0.2">
      <c r="U4797" s="78"/>
    </row>
    <row r="4798" spans="21:21" ht="13.15" customHeight="1" x14ac:dyDescent="0.2">
      <c r="U4798" s="78"/>
    </row>
    <row r="4799" spans="21:21" ht="13.15" customHeight="1" x14ac:dyDescent="0.2">
      <c r="U4799" s="78"/>
    </row>
    <row r="4800" spans="21:21" ht="13.15" customHeight="1" x14ac:dyDescent="0.2">
      <c r="U4800" s="78"/>
    </row>
    <row r="4801" spans="21:21" ht="13.15" customHeight="1" x14ac:dyDescent="0.2">
      <c r="U4801" s="78"/>
    </row>
    <row r="4802" spans="21:21" ht="13.15" customHeight="1" x14ac:dyDescent="0.2">
      <c r="U4802" s="78"/>
    </row>
    <row r="4803" spans="21:21" ht="13.15" customHeight="1" x14ac:dyDescent="0.2">
      <c r="U4803" s="78"/>
    </row>
    <row r="4804" spans="21:21" ht="13.15" customHeight="1" x14ac:dyDescent="0.2">
      <c r="U4804" s="78"/>
    </row>
    <row r="4805" spans="21:21" ht="13.15" customHeight="1" x14ac:dyDescent="0.2">
      <c r="U4805" s="78"/>
    </row>
    <row r="4806" spans="21:21" ht="13.15" customHeight="1" x14ac:dyDescent="0.2">
      <c r="U4806" s="78"/>
    </row>
    <row r="4807" spans="21:21" ht="13.15" customHeight="1" x14ac:dyDescent="0.2">
      <c r="U4807" s="78"/>
    </row>
    <row r="4808" spans="21:21" ht="13.15" customHeight="1" x14ac:dyDescent="0.2">
      <c r="U4808" s="78"/>
    </row>
    <row r="4809" spans="21:21" ht="13.15" customHeight="1" x14ac:dyDescent="0.2">
      <c r="U4809" s="78"/>
    </row>
    <row r="4810" spans="21:21" ht="13.15" customHeight="1" x14ac:dyDescent="0.2">
      <c r="U4810" s="78"/>
    </row>
    <row r="4811" spans="21:21" ht="13.15" customHeight="1" x14ac:dyDescent="0.2">
      <c r="U4811" s="78"/>
    </row>
    <row r="4812" spans="21:21" ht="13.15" customHeight="1" x14ac:dyDescent="0.2">
      <c r="U4812" s="78"/>
    </row>
    <row r="4813" spans="21:21" ht="13.15" customHeight="1" x14ac:dyDescent="0.2">
      <c r="U4813" s="78"/>
    </row>
    <row r="4814" spans="21:21" ht="13.15" customHeight="1" x14ac:dyDescent="0.2">
      <c r="U4814" s="78"/>
    </row>
    <row r="4815" spans="21:21" ht="13.15" customHeight="1" x14ac:dyDescent="0.2">
      <c r="U4815" s="78"/>
    </row>
    <row r="4816" spans="21:21" ht="13.15" customHeight="1" x14ac:dyDescent="0.2">
      <c r="U4816" s="78"/>
    </row>
    <row r="4817" spans="21:21" ht="13.15" customHeight="1" x14ac:dyDescent="0.2">
      <c r="U4817" s="78"/>
    </row>
    <row r="4818" spans="21:21" ht="13.15" customHeight="1" x14ac:dyDescent="0.2">
      <c r="U4818" s="78"/>
    </row>
    <row r="4819" spans="21:21" ht="13.15" customHeight="1" x14ac:dyDescent="0.2">
      <c r="U4819" s="78"/>
    </row>
    <row r="4820" spans="21:21" ht="13.15" customHeight="1" x14ac:dyDescent="0.2">
      <c r="U4820" s="78"/>
    </row>
    <row r="4821" spans="21:21" ht="13.15" customHeight="1" x14ac:dyDescent="0.2">
      <c r="U4821" s="78"/>
    </row>
    <row r="4822" spans="21:21" ht="13.15" customHeight="1" x14ac:dyDescent="0.2">
      <c r="U4822" s="78"/>
    </row>
    <row r="4823" spans="21:21" ht="13.15" customHeight="1" x14ac:dyDescent="0.2">
      <c r="U4823" s="78"/>
    </row>
    <row r="4824" spans="21:21" ht="13.15" customHeight="1" x14ac:dyDescent="0.2">
      <c r="U4824" s="78"/>
    </row>
    <row r="4825" spans="21:21" ht="13.15" customHeight="1" x14ac:dyDescent="0.2">
      <c r="U4825" s="78"/>
    </row>
    <row r="4826" spans="21:21" ht="13.15" customHeight="1" x14ac:dyDescent="0.2">
      <c r="U4826" s="78"/>
    </row>
    <row r="4827" spans="21:21" ht="13.15" customHeight="1" x14ac:dyDescent="0.2">
      <c r="U4827" s="78"/>
    </row>
    <row r="4828" spans="21:21" ht="13.15" customHeight="1" x14ac:dyDescent="0.2">
      <c r="U4828" s="78"/>
    </row>
    <row r="4829" spans="21:21" ht="13.15" customHeight="1" x14ac:dyDescent="0.2">
      <c r="U4829" s="78"/>
    </row>
    <row r="4830" spans="21:21" ht="13.15" customHeight="1" x14ac:dyDescent="0.2">
      <c r="U4830" s="78"/>
    </row>
    <row r="4831" spans="21:21" ht="13.15" customHeight="1" x14ac:dyDescent="0.2">
      <c r="U4831" s="78"/>
    </row>
    <row r="4832" spans="21:21" ht="13.15" customHeight="1" x14ac:dyDescent="0.2">
      <c r="U4832" s="78"/>
    </row>
    <row r="4833" spans="21:21" ht="13.15" customHeight="1" x14ac:dyDescent="0.2">
      <c r="U4833" s="78"/>
    </row>
    <row r="4834" spans="21:21" ht="13.15" customHeight="1" x14ac:dyDescent="0.2">
      <c r="U4834" s="78"/>
    </row>
    <row r="4835" spans="21:21" ht="13.15" customHeight="1" x14ac:dyDescent="0.2">
      <c r="U4835" s="78"/>
    </row>
    <row r="4836" spans="21:21" ht="13.15" customHeight="1" x14ac:dyDescent="0.2">
      <c r="U4836" s="78"/>
    </row>
    <row r="4837" spans="21:21" ht="13.15" customHeight="1" x14ac:dyDescent="0.2">
      <c r="U4837" s="78"/>
    </row>
    <row r="4838" spans="21:21" ht="13.15" customHeight="1" x14ac:dyDescent="0.2">
      <c r="U4838" s="78"/>
    </row>
    <row r="4839" spans="21:21" ht="13.15" customHeight="1" x14ac:dyDescent="0.2">
      <c r="U4839" s="78"/>
    </row>
    <row r="4840" spans="21:21" ht="13.15" customHeight="1" x14ac:dyDescent="0.2">
      <c r="U4840" s="78"/>
    </row>
    <row r="4841" spans="21:21" ht="13.15" customHeight="1" x14ac:dyDescent="0.2">
      <c r="U4841" s="78"/>
    </row>
    <row r="4842" spans="21:21" ht="13.15" customHeight="1" x14ac:dyDescent="0.2">
      <c r="U4842" s="78"/>
    </row>
    <row r="4843" spans="21:21" ht="13.15" customHeight="1" x14ac:dyDescent="0.2">
      <c r="U4843" s="78"/>
    </row>
    <row r="4844" spans="21:21" ht="13.15" customHeight="1" x14ac:dyDescent="0.2">
      <c r="U4844" s="78"/>
    </row>
    <row r="4845" spans="21:21" ht="13.15" customHeight="1" x14ac:dyDescent="0.2">
      <c r="U4845" s="78"/>
    </row>
    <row r="4846" spans="21:21" ht="13.15" customHeight="1" x14ac:dyDescent="0.2">
      <c r="U4846" s="78"/>
    </row>
    <row r="4847" spans="21:21" ht="13.15" customHeight="1" x14ac:dyDescent="0.2">
      <c r="U4847" s="78"/>
    </row>
    <row r="4848" spans="21:21" ht="13.15" customHeight="1" x14ac:dyDescent="0.2">
      <c r="U4848" s="78"/>
    </row>
    <row r="4849" spans="21:21" ht="13.15" customHeight="1" x14ac:dyDescent="0.2">
      <c r="U4849" s="78"/>
    </row>
    <row r="4850" spans="21:21" ht="13.15" customHeight="1" x14ac:dyDescent="0.2">
      <c r="U4850" s="78"/>
    </row>
    <row r="4851" spans="21:21" ht="13.15" customHeight="1" x14ac:dyDescent="0.2">
      <c r="U4851" s="78"/>
    </row>
    <row r="4852" spans="21:21" ht="13.15" customHeight="1" x14ac:dyDescent="0.2">
      <c r="U4852" s="78"/>
    </row>
    <row r="4853" spans="21:21" ht="13.15" customHeight="1" x14ac:dyDescent="0.2">
      <c r="U4853" s="78"/>
    </row>
    <row r="4854" spans="21:21" ht="13.15" customHeight="1" x14ac:dyDescent="0.2">
      <c r="U4854" s="78"/>
    </row>
    <row r="4855" spans="21:21" ht="13.15" customHeight="1" x14ac:dyDescent="0.2">
      <c r="U4855" s="78"/>
    </row>
    <row r="4856" spans="21:21" ht="13.15" customHeight="1" x14ac:dyDescent="0.2">
      <c r="U4856" s="78"/>
    </row>
    <row r="4857" spans="21:21" ht="13.15" customHeight="1" x14ac:dyDescent="0.2">
      <c r="U4857" s="78"/>
    </row>
    <row r="4858" spans="21:21" ht="13.15" customHeight="1" x14ac:dyDescent="0.2">
      <c r="U4858" s="78"/>
    </row>
    <row r="4859" spans="21:21" ht="13.15" customHeight="1" x14ac:dyDescent="0.2">
      <c r="U4859" s="78"/>
    </row>
    <row r="4860" spans="21:21" ht="13.15" customHeight="1" x14ac:dyDescent="0.2">
      <c r="U4860" s="78"/>
    </row>
    <row r="4861" spans="21:21" ht="13.15" customHeight="1" x14ac:dyDescent="0.2">
      <c r="U4861" s="78"/>
    </row>
    <row r="4862" spans="21:21" ht="13.15" customHeight="1" x14ac:dyDescent="0.2">
      <c r="U4862" s="78"/>
    </row>
    <row r="4863" spans="21:21" ht="13.15" customHeight="1" x14ac:dyDescent="0.2">
      <c r="U4863" s="78"/>
    </row>
    <row r="4864" spans="21:21" ht="13.15" customHeight="1" x14ac:dyDescent="0.2">
      <c r="U4864" s="78"/>
    </row>
    <row r="4865" spans="21:21" ht="13.15" customHeight="1" x14ac:dyDescent="0.2">
      <c r="U4865" s="78"/>
    </row>
    <row r="4866" spans="21:21" ht="13.15" customHeight="1" x14ac:dyDescent="0.2">
      <c r="U4866" s="78"/>
    </row>
    <row r="4867" spans="21:21" ht="13.15" customHeight="1" x14ac:dyDescent="0.2">
      <c r="U4867" s="78"/>
    </row>
    <row r="4868" spans="21:21" ht="13.15" customHeight="1" x14ac:dyDescent="0.2">
      <c r="U4868" s="78"/>
    </row>
    <row r="4869" spans="21:21" ht="13.15" customHeight="1" x14ac:dyDescent="0.2">
      <c r="U4869" s="78"/>
    </row>
    <row r="4870" spans="21:21" ht="13.15" customHeight="1" x14ac:dyDescent="0.2">
      <c r="U4870" s="78"/>
    </row>
    <row r="4871" spans="21:21" ht="13.15" customHeight="1" x14ac:dyDescent="0.2">
      <c r="U4871" s="78"/>
    </row>
    <row r="4872" spans="21:21" ht="13.15" customHeight="1" x14ac:dyDescent="0.2">
      <c r="U4872" s="78"/>
    </row>
    <row r="4873" spans="21:21" ht="13.15" customHeight="1" x14ac:dyDescent="0.2">
      <c r="U4873" s="78"/>
    </row>
    <row r="4874" spans="21:21" ht="13.15" customHeight="1" x14ac:dyDescent="0.2">
      <c r="U4874" s="78"/>
    </row>
    <row r="4875" spans="21:21" ht="13.15" customHeight="1" x14ac:dyDescent="0.2">
      <c r="U4875" s="78"/>
    </row>
    <row r="4876" spans="21:21" ht="13.15" customHeight="1" x14ac:dyDescent="0.2">
      <c r="U4876" s="78"/>
    </row>
    <row r="4877" spans="21:21" ht="13.15" customHeight="1" x14ac:dyDescent="0.2">
      <c r="U4877" s="78"/>
    </row>
    <row r="4878" spans="21:21" ht="13.15" customHeight="1" x14ac:dyDescent="0.2">
      <c r="U4878" s="78"/>
    </row>
    <row r="4879" spans="21:21" ht="13.15" customHeight="1" x14ac:dyDescent="0.2">
      <c r="U4879" s="78"/>
    </row>
    <row r="4880" spans="21:21" ht="13.15" customHeight="1" x14ac:dyDescent="0.2">
      <c r="U4880" s="78"/>
    </row>
    <row r="4881" spans="21:21" ht="13.15" customHeight="1" x14ac:dyDescent="0.2">
      <c r="U4881" s="78"/>
    </row>
    <row r="4882" spans="21:21" ht="13.15" customHeight="1" x14ac:dyDescent="0.2">
      <c r="U4882" s="78"/>
    </row>
    <row r="4883" spans="21:21" ht="13.15" customHeight="1" x14ac:dyDescent="0.2">
      <c r="U4883" s="78"/>
    </row>
    <row r="4884" spans="21:21" ht="13.15" customHeight="1" x14ac:dyDescent="0.2">
      <c r="U4884" s="78"/>
    </row>
    <row r="4885" spans="21:21" ht="13.15" customHeight="1" x14ac:dyDescent="0.2">
      <c r="U4885" s="78"/>
    </row>
    <row r="4886" spans="21:21" ht="13.15" customHeight="1" x14ac:dyDescent="0.2">
      <c r="U4886" s="78"/>
    </row>
    <row r="4887" spans="21:21" ht="13.15" customHeight="1" x14ac:dyDescent="0.2">
      <c r="U4887" s="78"/>
    </row>
    <row r="4888" spans="21:21" ht="13.15" customHeight="1" x14ac:dyDescent="0.2">
      <c r="U4888" s="78"/>
    </row>
    <row r="4889" spans="21:21" ht="13.15" customHeight="1" x14ac:dyDescent="0.2">
      <c r="U4889" s="78"/>
    </row>
    <row r="4890" spans="21:21" ht="13.15" customHeight="1" x14ac:dyDescent="0.2">
      <c r="U4890" s="78"/>
    </row>
    <row r="4891" spans="21:21" ht="13.15" customHeight="1" x14ac:dyDescent="0.2">
      <c r="U4891" s="78"/>
    </row>
    <row r="4892" spans="21:21" ht="13.15" customHeight="1" x14ac:dyDescent="0.2">
      <c r="U4892" s="78"/>
    </row>
    <row r="4893" spans="21:21" ht="13.15" customHeight="1" x14ac:dyDescent="0.2">
      <c r="U4893" s="78"/>
    </row>
    <row r="4894" spans="21:21" ht="13.15" customHeight="1" x14ac:dyDescent="0.2">
      <c r="U4894" s="78"/>
    </row>
    <row r="4895" spans="21:21" ht="13.15" customHeight="1" x14ac:dyDescent="0.2">
      <c r="U4895" s="78"/>
    </row>
    <row r="4896" spans="21:21" ht="13.15" customHeight="1" x14ac:dyDescent="0.2">
      <c r="U4896" s="78"/>
    </row>
    <row r="4897" spans="21:21" ht="13.15" customHeight="1" x14ac:dyDescent="0.2">
      <c r="U4897" s="78"/>
    </row>
    <row r="4898" spans="21:21" ht="13.15" customHeight="1" x14ac:dyDescent="0.2">
      <c r="U4898" s="78"/>
    </row>
    <row r="4899" spans="21:21" ht="13.15" customHeight="1" x14ac:dyDescent="0.2">
      <c r="U4899" s="78"/>
    </row>
    <row r="4900" spans="21:21" ht="13.15" customHeight="1" x14ac:dyDescent="0.2">
      <c r="U4900" s="78"/>
    </row>
    <row r="4901" spans="21:21" ht="13.15" customHeight="1" x14ac:dyDescent="0.2">
      <c r="U4901" s="78"/>
    </row>
    <row r="4902" spans="21:21" ht="13.15" customHeight="1" x14ac:dyDescent="0.2">
      <c r="U4902" s="78"/>
    </row>
    <row r="4903" spans="21:21" ht="13.15" customHeight="1" x14ac:dyDescent="0.2">
      <c r="U4903" s="78"/>
    </row>
    <row r="4904" spans="21:21" ht="13.15" customHeight="1" x14ac:dyDescent="0.2">
      <c r="U4904" s="78"/>
    </row>
    <row r="4905" spans="21:21" ht="13.15" customHeight="1" x14ac:dyDescent="0.2">
      <c r="U4905" s="78"/>
    </row>
    <row r="4906" spans="21:21" ht="13.15" customHeight="1" x14ac:dyDescent="0.2">
      <c r="U4906" s="78"/>
    </row>
    <row r="4907" spans="21:21" ht="13.15" customHeight="1" x14ac:dyDescent="0.2">
      <c r="U4907" s="78"/>
    </row>
    <row r="4908" spans="21:21" ht="13.15" customHeight="1" x14ac:dyDescent="0.2">
      <c r="U4908" s="78"/>
    </row>
    <row r="4909" spans="21:21" ht="13.15" customHeight="1" x14ac:dyDescent="0.2">
      <c r="U4909" s="78"/>
    </row>
    <row r="4910" spans="21:21" ht="13.15" customHeight="1" x14ac:dyDescent="0.2">
      <c r="U4910" s="78"/>
    </row>
    <row r="4911" spans="21:21" ht="13.15" customHeight="1" x14ac:dyDescent="0.2">
      <c r="U4911" s="78"/>
    </row>
    <row r="4912" spans="21:21" ht="13.15" customHeight="1" x14ac:dyDescent="0.2">
      <c r="U4912" s="78"/>
    </row>
    <row r="4913" spans="21:21" ht="13.15" customHeight="1" x14ac:dyDescent="0.2">
      <c r="U4913" s="78"/>
    </row>
    <row r="4914" spans="21:21" ht="13.15" customHeight="1" x14ac:dyDescent="0.2">
      <c r="U4914" s="78"/>
    </row>
    <row r="4915" spans="21:21" ht="13.15" customHeight="1" x14ac:dyDescent="0.2">
      <c r="U4915" s="78"/>
    </row>
    <row r="4916" spans="21:21" ht="13.15" customHeight="1" x14ac:dyDescent="0.2">
      <c r="U4916" s="78"/>
    </row>
    <row r="4917" spans="21:21" ht="13.15" customHeight="1" x14ac:dyDescent="0.2">
      <c r="U4917" s="78"/>
    </row>
    <row r="4918" spans="21:21" ht="13.15" customHeight="1" x14ac:dyDescent="0.2">
      <c r="U4918" s="78"/>
    </row>
    <row r="4919" spans="21:21" ht="13.15" customHeight="1" x14ac:dyDescent="0.2">
      <c r="U4919" s="78"/>
    </row>
    <row r="4920" spans="21:21" ht="13.15" customHeight="1" x14ac:dyDescent="0.2">
      <c r="U4920" s="78"/>
    </row>
    <row r="4921" spans="21:21" ht="13.15" customHeight="1" x14ac:dyDescent="0.2">
      <c r="U4921" s="78"/>
    </row>
    <row r="4922" spans="21:21" ht="13.15" customHeight="1" x14ac:dyDescent="0.2">
      <c r="U4922" s="78"/>
    </row>
    <row r="4923" spans="21:21" ht="13.15" customHeight="1" x14ac:dyDescent="0.2">
      <c r="U4923" s="78"/>
    </row>
    <row r="4924" spans="21:21" ht="13.15" customHeight="1" x14ac:dyDescent="0.2">
      <c r="U4924" s="78"/>
    </row>
    <row r="4925" spans="21:21" ht="13.15" customHeight="1" x14ac:dyDescent="0.2">
      <c r="U4925" s="78"/>
    </row>
    <row r="4926" spans="21:21" ht="13.15" customHeight="1" x14ac:dyDescent="0.2">
      <c r="U4926" s="78"/>
    </row>
    <row r="4927" spans="21:21" ht="13.15" customHeight="1" x14ac:dyDescent="0.2">
      <c r="U4927" s="78"/>
    </row>
    <row r="4928" spans="21:21" ht="13.15" customHeight="1" x14ac:dyDescent="0.2">
      <c r="U4928" s="78"/>
    </row>
    <row r="4929" spans="21:21" ht="13.15" customHeight="1" x14ac:dyDescent="0.2">
      <c r="U4929" s="78"/>
    </row>
    <row r="4930" spans="21:21" ht="13.15" customHeight="1" x14ac:dyDescent="0.2">
      <c r="U4930" s="78"/>
    </row>
    <row r="4931" spans="21:21" ht="13.15" customHeight="1" x14ac:dyDescent="0.2">
      <c r="U4931" s="78"/>
    </row>
    <row r="4932" spans="21:21" ht="13.15" customHeight="1" x14ac:dyDescent="0.2">
      <c r="U4932" s="78"/>
    </row>
    <row r="4933" spans="21:21" ht="13.15" customHeight="1" x14ac:dyDescent="0.2">
      <c r="U4933" s="78"/>
    </row>
    <row r="4934" spans="21:21" ht="13.15" customHeight="1" x14ac:dyDescent="0.2">
      <c r="U4934" s="78"/>
    </row>
    <row r="4935" spans="21:21" ht="13.15" customHeight="1" x14ac:dyDescent="0.2">
      <c r="U4935" s="78"/>
    </row>
    <row r="4936" spans="21:21" ht="13.15" customHeight="1" x14ac:dyDescent="0.2">
      <c r="U4936" s="78"/>
    </row>
    <row r="4937" spans="21:21" ht="13.15" customHeight="1" x14ac:dyDescent="0.2">
      <c r="U4937" s="78"/>
    </row>
    <row r="4938" spans="21:21" ht="13.15" customHeight="1" x14ac:dyDescent="0.2">
      <c r="U4938" s="78"/>
    </row>
    <row r="4939" spans="21:21" ht="13.15" customHeight="1" x14ac:dyDescent="0.2">
      <c r="U4939" s="78"/>
    </row>
    <row r="4940" spans="21:21" ht="13.15" customHeight="1" x14ac:dyDescent="0.2">
      <c r="U4940" s="78"/>
    </row>
    <row r="4941" spans="21:21" ht="13.15" customHeight="1" x14ac:dyDescent="0.2">
      <c r="U4941" s="78"/>
    </row>
    <row r="4942" spans="21:21" ht="13.15" customHeight="1" x14ac:dyDescent="0.2">
      <c r="U4942" s="78"/>
    </row>
    <row r="4943" spans="21:21" ht="13.15" customHeight="1" x14ac:dyDescent="0.2">
      <c r="U4943" s="78"/>
    </row>
    <row r="4944" spans="21:21" ht="13.15" customHeight="1" x14ac:dyDescent="0.2">
      <c r="U4944" s="78"/>
    </row>
    <row r="4945" spans="21:21" ht="13.15" customHeight="1" x14ac:dyDescent="0.2">
      <c r="U4945" s="78"/>
    </row>
    <row r="4946" spans="21:21" ht="13.15" customHeight="1" x14ac:dyDescent="0.2">
      <c r="U4946" s="78"/>
    </row>
    <row r="4947" spans="21:21" ht="13.15" customHeight="1" x14ac:dyDescent="0.2">
      <c r="U4947" s="78"/>
    </row>
    <row r="4948" spans="21:21" ht="13.15" customHeight="1" x14ac:dyDescent="0.2">
      <c r="U4948" s="78"/>
    </row>
    <row r="4949" spans="21:21" ht="13.15" customHeight="1" x14ac:dyDescent="0.2">
      <c r="U4949" s="78"/>
    </row>
    <row r="4950" spans="21:21" ht="13.15" customHeight="1" x14ac:dyDescent="0.2">
      <c r="U4950" s="78"/>
    </row>
    <row r="4951" spans="21:21" ht="13.15" customHeight="1" x14ac:dyDescent="0.2">
      <c r="U4951" s="78"/>
    </row>
    <row r="4952" spans="21:21" ht="13.15" customHeight="1" x14ac:dyDescent="0.2">
      <c r="U4952" s="78"/>
    </row>
    <row r="4953" spans="21:21" ht="13.15" customHeight="1" x14ac:dyDescent="0.2">
      <c r="U4953" s="78"/>
    </row>
    <row r="4954" spans="21:21" ht="13.15" customHeight="1" x14ac:dyDescent="0.2">
      <c r="U4954" s="78"/>
    </row>
    <row r="4955" spans="21:21" ht="13.15" customHeight="1" x14ac:dyDescent="0.2">
      <c r="U4955" s="78"/>
    </row>
    <row r="4956" spans="21:21" ht="13.15" customHeight="1" x14ac:dyDescent="0.2">
      <c r="U4956" s="78"/>
    </row>
    <row r="4957" spans="21:21" ht="13.15" customHeight="1" x14ac:dyDescent="0.2">
      <c r="U4957" s="78"/>
    </row>
    <row r="4958" spans="21:21" ht="13.15" customHeight="1" x14ac:dyDescent="0.2">
      <c r="U4958" s="78"/>
    </row>
    <row r="4959" spans="21:21" ht="13.15" customHeight="1" x14ac:dyDescent="0.2">
      <c r="U4959" s="78"/>
    </row>
    <row r="4960" spans="21:21" ht="13.15" customHeight="1" x14ac:dyDescent="0.2">
      <c r="U4960" s="78"/>
    </row>
    <row r="4961" spans="21:21" ht="13.15" customHeight="1" x14ac:dyDescent="0.2">
      <c r="U4961" s="78"/>
    </row>
    <row r="4962" spans="21:21" ht="13.15" customHeight="1" x14ac:dyDescent="0.2">
      <c r="U4962" s="78"/>
    </row>
    <row r="4963" spans="21:21" ht="13.15" customHeight="1" x14ac:dyDescent="0.2">
      <c r="U4963" s="78"/>
    </row>
    <row r="4964" spans="21:21" ht="13.15" customHeight="1" x14ac:dyDescent="0.2">
      <c r="U4964" s="78"/>
    </row>
    <row r="4965" spans="21:21" ht="13.15" customHeight="1" x14ac:dyDescent="0.2">
      <c r="U4965" s="78"/>
    </row>
    <row r="4966" spans="21:21" ht="13.15" customHeight="1" x14ac:dyDescent="0.2">
      <c r="U4966" s="78"/>
    </row>
    <row r="4967" spans="21:21" ht="13.15" customHeight="1" x14ac:dyDescent="0.2">
      <c r="U4967" s="78"/>
    </row>
    <row r="4968" spans="21:21" ht="13.15" customHeight="1" x14ac:dyDescent="0.2">
      <c r="U4968" s="78"/>
    </row>
    <row r="4969" spans="21:21" ht="13.15" customHeight="1" x14ac:dyDescent="0.2">
      <c r="U4969" s="78"/>
    </row>
    <row r="4970" spans="21:21" ht="13.15" customHeight="1" x14ac:dyDescent="0.2">
      <c r="U4970" s="78"/>
    </row>
    <row r="4971" spans="21:21" ht="13.15" customHeight="1" x14ac:dyDescent="0.2">
      <c r="U4971" s="78"/>
    </row>
    <row r="4972" spans="21:21" ht="13.15" customHeight="1" x14ac:dyDescent="0.2">
      <c r="U4972" s="78"/>
    </row>
    <row r="4973" spans="21:21" ht="13.15" customHeight="1" x14ac:dyDescent="0.2">
      <c r="U4973" s="78"/>
    </row>
    <row r="4974" spans="21:21" ht="13.15" customHeight="1" x14ac:dyDescent="0.2">
      <c r="U4974" s="78"/>
    </row>
    <row r="4975" spans="21:21" ht="13.15" customHeight="1" x14ac:dyDescent="0.2">
      <c r="U4975" s="78"/>
    </row>
    <row r="4976" spans="21:21" ht="13.15" customHeight="1" x14ac:dyDescent="0.2">
      <c r="U4976" s="78"/>
    </row>
    <row r="4977" spans="21:21" ht="13.15" customHeight="1" x14ac:dyDescent="0.2">
      <c r="U4977" s="78"/>
    </row>
    <row r="4978" spans="21:21" ht="13.15" customHeight="1" x14ac:dyDescent="0.2">
      <c r="U4978" s="78"/>
    </row>
    <row r="4979" spans="21:21" ht="13.15" customHeight="1" x14ac:dyDescent="0.2">
      <c r="U4979" s="78"/>
    </row>
    <row r="4980" spans="21:21" ht="13.15" customHeight="1" x14ac:dyDescent="0.2">
      <c r="U4980" s="78"/>
    </row>
    <row r="4981" spans="21:21" ht="13.15" customHeight="1" x14ac:dyDescent="0.2">
      <c r="U4981" s="78"/>
    </row>
    <row r="4982" spans="21:21" ht="13.15" customHeight="1" x14ac:dyDescent="0.2">
      <c r="U4982" s="78"/>
    </row>
    <row r="4983" spans="21:21" ht="13.15" customHeight="1" x14ac:dyDescent="0.2">
      <c r="U4983" s="78"/>
    </row>
    <row r="4984" spans="21:21" ht="13.15" customHeight="1" x14ac:dyDescent="0.2">
      <c r="U4984" s="78"/>
    </row>
    <row r="4985" spans="21:21" ht="13.15" customHeight="1" x14ac:dyDescent="0.2">
      <c r="U4985" s="78"/>
    </row>
    <row r="4986" spans="21:21" ht="13.15" customHeight="1" x14ac:dyDescent="0.2">
      <c r="U4986" s="78"/>
    </row>
    <row r="4987" spans="21:21" ht="13.15" customHeight="1" x14ac:dyDescent="0.2">
      <c r="U4987" s="78"/>
    </row>
    <row r="4988" spans="21:21" ht="13.15" customHeight="1" x14ac:dyDescent="0.2">
      <c r="U4988" s="78"/>
    </row>
    <row r="4989" spans="21:21" ht="13.15" customHeight="1" x14ac:dyDescent="0.2">
      <c r="U4989" s="78"/>
    </row>
    <row r="4990" spans="21:21" ht="13.15" customHeight="1" x14ac:dyDescent="0.2">
      <c r="U4990" s="78"/>
    </row>
    <row r="4991" spans="21:21" ht="13.15" customHeight="1" x14ac:dyDescent="0.2">
      <c r="U4991" s="78"/>
    </row>
    <row r="4992" spans="21:21" ht="13.15" customHeight="1" x14ac:dyDescent="0.2">
      <c r="U4992" s="78"/>
    </row>
    <row r="4993" spans="21:21" ht="13.15" customHeight="1" x14ac:dyDescent="0.2">
      <c r="U4993" s="78"/>
    </row>
    <row r="4994" spans="21:21" ht="13.15" customHeight="1" x14ac:dyDescent="0.2">
      <c r="U4994" s="78"/>
    </row>
    <row r="4995" spans="21:21" ht="13.15" customHeight="1" x14ac:dyDescent="0.2">
      <c r="U4995" s="78"/>
    </row>
    <row r="4996" spans="21:21" ht="13.15" customHeight="1" x14ac:dyDescent="0.2">
      <c r="U4996" s="78"/>
    </row>
    <row r="4997" spans="21:21" ht="13.15" customHeight="1" x14ac:dyDescent="0.2">
      <c r="U4997" s="78"/>
    </row>
    <row r="4998" spans="21:21" ht="13.15" customHeight="1" x14ac:dyDescent="0.2">
      <c r="U4998" s="78"/>
    </row>
    <row r="4999" spans="21:21" ht="13.15" customHeight="1" x14ac:dyDescent="0.2">
      <c r="U4999" s="78"/>
    </row>
    <row r="5000" spans="21:21" ht="13.15" customHeight="1" x14ac:dyDescent="0.2">
      <c r="U5000" s="78"/>
    </row>
    <row r="5001" spans="21:21" ht="13.15" customHeight="1" x14ac:dyDescent="0.2">
      <c r="U5001" s="78"/>
    </row>
    <row r="5002" spans="21:21" ht="13.15" customHeight="1" x14ac:dyDescent="0.2">
      <c r="U5002" s="78"/>
    </row>
    <row r="5003" spans="21:21" ht="13.15" customHeight="1" x14ac:dyDescent="0.2">
      <c r="U5003" s="78"/>
    </row>
    <row r="5004" spans="21:21" ht="13.15" customHeight="1" x14ac:dyDescent="0.2">
      <c r="U5004" s="78"/>
    </row>
    <row r="5005" spans="21:21" ht="13.15" customHeight="1" x14ac:dyDescent="0.2">
      <c r="U5005" s="78"/>
    </row>
    <row r="5006" spans="21:21" ht="13.15" customHeight="1" x14ac:dyDescent="0.2">
      <c r="U5006" s="78"/>
    </row>
    <row r="5007" spans="21:21" ht="13.15" customHeight="1" x14ac:dyDescent="0.2">
      <c r="U5007" s="78"/>
    </row>
    <row r="5008" spans="21:21" ht="13.15" customHeight="1" x14ac:dyDescent="0.2">
      <c r="U5008" s="78"/>
    </row>
    <row r="5009" spans="21:21" ht="13.15" customHeight="1" x14ac:dyDescent="0.2">
      <c r="U5009" s="78"/>
    </row>
    <row r="5010" spans="21:21" ht="13.15" customHeight="1" x14ac:dyDescent="0.2">
      <c r="U5010" s="78"/>
    </row>
    <row r="5011" spans="21:21" ht="13.15" customHeight="1" x14ac:dyDescent="0.2">
      <c r="U5011" s="78"/>
    </row>
    <row r="5012" spans="21:21" ht="13.15" customHeight="1" x14ac:dyDescent="0.2">
      <c r="U5012" s="78"/>
    </row>
    <row r="5013" spans="21:21" ht="13.15" customHeight="1" x14ac:dyDescent="0.2">
      <c r="U5013" s="78"/>
    </row>
    <row r="5014" spans="21:21" ht="13.15" customHeight="1" x14ac:dyDescent="0.2">
      <c r="U5014" s="78"/>
    </row>
    <row r="5015" spans="21:21" ht="13.15" customHeight="1" x14ac:dyDescent="0.2">
      <c r="U5015" s="78"/>
    </row>
    <row r="5016" spans="21:21" ht="13.15" customHeight="1" x14ac:dyDescent="0.2">
      <c r="U5016" s="78"/>
    </row>
    <row r="5017" spans="21:21" ht="13.15" customHeight="1" x14ac:dyDescent="0.2">
      <c r="U5017" s="78"/>
    </row>
    <row r="5018" spans="21:21" ht="13.15" customHeight="1" x14ac:dyDescent="0.2">
      <c r="U5018" s="78"/>
    </row>
    <row r="5019" spans="21:21" ht="13.15" customHeight="1" x14ac:dyDescent="0.2">
      <c r="U5019" s="78"/>
    </row>
    <row r="5020" spans="21:21" ht="13.15" customHeight="1" x14ac:dyDescent="0.2">
      <c r="U5020" s="78"/>
    </row>
    <row r="5021" spans="21:21" ht="13.15" customHeight="1" x14ac:dyDescent="0.2">
      <c r="U5021" s="78"/>
    </row>
    <row r="5022" spans="21:21" ht="13.15" customHeight="1" x14ac:dyDescent="0.2">
      <c r="U5022" s="78"/>
    </row>
    <row r="5023" spans="21:21" ht="13.15" customHeight="1" x14ac:dyDescent="0.2">
      <c r="U5023" s="78"/>
    </row>
    <row r="5024" spans="21:21" ht="13.15" customHeight="1" x14ac:dyDescent="0.2">
      <c r="U5024" s="78"/>
    </row>
    <row r="5025" spans="21:21" ht="13.15" customHeight="1" x14ac:dyDescent="0.2">
      <c r="U5025" s="78"/>
    </row>
    <row r="5026" spans="21:21" ht="13.15" customHeight="1" x14ac:dyDescent="0.2">
      <c r="U5026" s="78"/>
    </row>
    <row r="5027" spans="21:21" ht="13.15" customHeight="1" x14ac:dyDescent="0.2">
      <c r="U5027" s="78"/>
    </row>
    <row r="5028" spans="21:21" ht="13.15" customHeight="1" x14ac:dyDescent="0.2">
      <c r="U5028" s="78"/>
    </row>
    <row r="5029" spans="21:21" ht="13.15" customHeight="1" x14ac:dyDescent="0.2">
      <c r="U5029" s="78"/>
    </row>
    <row r="5030" spans="21:21" ht="13.15" customHeight="1" x14ac:dyDescent="0.2">
      <c r="U5030" s="78"/>
    </row>
    <row r="5031" spans="21:21" ht="13.15" customHeight="1" x14ac:dyDescent="0.2">
      <c r="U5031" s="78"/>
    </row>
    <row r="5032" spans="21:21" ht="13.15" customHeight="1" x14ac:dyDescent="0.2">
      <c r="U5032" s="78"/>
    </row>
    <row r="5033" spans="21:21" ht="13.15" customHeight="1" x14ac:dyDescent="0.2">
      <c r="U5033" s="78"/>
    </row>
    <row r="5034" spans="21:21" ht="13.15" customHeight="1" x14ac:dyDescent="0.2">
      <c r="U5034" s="78"/>
    </row>
    <row r="5035" spans="21:21" ht="13.15" customHeight="1" x14ac:dyDescent="0.2">
      <c r="U5035" s="78"/>
    </row>
    <row r="5036" spans="21:21" ht="13.15" customHeight="1" x14ac:dyDescent="0.2">
      <c r="U5036" s="78"/>
    </row>
    <row r="5037" spans="21:21" ht="13.15" customHeight="1" x14ac:dyDescent="0.2">
      <c r="U5037" s="78"/>
    </row>
    <row r="5038" spans="21:21" ht="13.15" customHeight="1" x14ac:dyDescent="0.2">
      <c r="U5038" s="78"/>
    </row>
    <row r="5039" spans="21:21" ht="13.15" customHeight="1" x14ac:dyDescent="0.2">
      <c r="U5039" s="78"/>
    </row>
    <row r="5040" spans="21:21" ht="13.15" customHeight="1" x14ac:dyDescent="0.2">
      <c r="U5040" s="78"/>
    </row>
    <row r="5041" spans="21:21" ht="13.15" customHeight="1" x14ac:dyDescent="0.2">
      <c r="U5041" s="78"/>
    </row>
    <row r="5042" spans="21:21" ht="13.15" customHeight="1" x14ac:dyDescent="0.2">
      <c r="U5042" s="78"/>
    </row>
    <row r="5043" spans="21:21" ht="13.15" customHeight="1" x14ac:dyDescent="0.2">
      <c r="U5043" s="78"/>
    </row>
    <row r="5044" spans="21:21" ht="13.15" customHeight="1" x14ac:dyDescent="0.2">
      <c r="U5044" s="78"/>
    </row>
    <row r="5045" spans="21:21" ht="13.15" customHeight="1" x14ac:dyDescent="0.2">
      <c r="U5045" s="78"/>
    </row>
    <row r="5046" spans="21:21" ht="13.15" customHeight="1" x14ac:dyDescent="0.2">
      <c r="U5046" s="78"/>
    </row>
    <row r="5047" spans="21:21" ht="13.15" customHeight="1" x14ac:dyDescent="0.2">
      <c r="U5047" s="78"/>
    </row>
    <row r="5048" spans="21:21" ht="13.15" customHeight="1" x14ac:dyDescent="0.2">
      <c r="U5048" s="78"/>
    </row>
    <row r="5049" spans="21:21" ht="13.15" customHeight="1" x14ac:dyDescent="0.2">
      <c r="U5049" s="78"/>
    </row>
    <row r="5050" spans="21:21" ht="13.15" customHeight="1" x14ac:dyDescent="0.2">
      <c r="U5050" s="78"/>
    </row>
    <row r="5051" spans="21:21" ht="13.15" customHeight="1" x14ac:dyDescent="0.2">
      <c r="U5051" s="78"/>
    </row>
    <row r="5052" spans="21:21" ht="13.15" customHeight="1" x14ac:dyDescent="0.2">
      <c r="U5052" s="78"/>
    </row>
    <row r="5053" spans="21:21" ht="13.15" customHeight="1" x14ac:dyDescent="0.2">
      <c r="U5053" s="78"/>
    </row>
    <row r="5054" spans="21:21" ht="13.15" customHeight="1" x14ac:dyDescent="0.2">
      <c r="U5054" s="78"/>
    </row>
    <row r="5055" spans="21:21" ht="13.15" customHeight="1" x14ac:dyDescent="0.2">
      <c r="U5055" s="78"/>
    </row>
    <row r="5056" spans="21:21" ht="13.15" customHeight="1" x14ac:dyDescent="0.2">
      <c r="U5056" s="78"/>
    </row>
    <row r="5057" spans="21:21" ht="13.15" customHeight="1" x14ac:dyDescent="0.2">
      <c r="U5057" s="78"/>
    </row>
    <row r="5058" spans="21:21" ht="13.15" customHeight="1" x14ac:dyDescent="0.2">
      <c r="U5058" s="78"/>
    </row>
    <row r="5059" spans="21:21" ht="13.15" customHeight="1" x14ac:dyDescent="0.2">
      <c r="U5059" s="78"/>
    </row>
    <row r="5060" spans="21:21" ht="13.15" customHeight="1" x14ac:dyDescent="0.2">
      <c r="U5060" s="78"/>
    </row>
    <row r="5061" spans="21:21" ht="13.15" customHeight="1" x14ac:dyDescent="0.2">
      <c r="U5061" s="78"/>
    </row>
    <row r="5062" spans="21:21" ht="13.15" customHeight="1" x14ac:dyDescent="0.2">
      <c r="U5062" s="78"/>
    </row>
    <row r="5063" spans="21:21" ht="13.15" customHeight="1" x14ac:dyDescent="0.2">
      <c r="U5063" s="78"/>
    </row>
    <row r="5064" spans="21:21" ht="13.15" customHeight="1" x14ac:dyDescent="0.2">
      <c r="U5064" s="78"/>
    </row>
    <row r="5065" spans="21:21" ht="13.15" customHeight="1" x14ac:dyDescent="0.2">
      <c r="U5065" s="78"/>
    </row>
    <row r="5066" spans="21:21" ht="13.15" customHeight="1" x14ac:dyDescent="0.2">
      <c r="U5066" s="78"/>
    </row>
    <row r="5067" spans="21:21" ht="13.15" customHeight="1" x14ac:dyDescent="0.2">
      <c r="U5067" s="78"/>
    </row>
    <row r="5068" spans="21:21" ht="13.15" customHeight="1" x14ac:dyDescent="0.2">
      <c r="U5068" s="78"/>
    </row>
    <row r="5069" spans="21:21" ht="13.15" customHeight="1" x14ac:dyDescent="0.2">
      <c r="U5069" s="78"/>
    </row>
    <row r="5070" spans="21:21" ht="13.15" customHeight="1" x14ac:dyDescent="0.2">
      <c r="U5070" s="78"/>
    </row>
    <row r="5071" spans="21:21" ht="13.15" customHeight="1" x14ac:dyDescent="0.2">
      <c r="U5071" s="78"/>
    </row>
    <row r="5072" spans="21:21" ht="13.15" customHeight="1" x14ac:dyDescent="0.2">
      <c r="U5072" s="78"/>
    </row>
    <row r="5073" spans="21:21" ht="13.15" customHeight="1" x14ac:dyDescent="0.2">
      <c r="U5073" s="78"/>
    </row>
    <row r="5074" spans="21:21" ht="13.15" customHeight="1" x14ac:dyDescent="0.2">
      <c r="U5074" s="78"/>
    </row>
    <row r="5075" spans="21:21" ht="13.15" customHeight="1" x14ac:dyDescent="0.2">
      <c r="U5075" s="78"/>
    </row>
    <row r="5076" spans="21:21" ht="13.15" customHeight="1" x14ac:dyDescent="0.2">
      <c r="U5076" s="78"/>
    </row>
    <row r="5077" spans="21:21" ht="13.15" customHeight="1" x14ac:dyDescent="0.2">
      <c r="U5077" s="78"/>
    </row>
    <row r="5078" spans="21:21" ht="13.15" customHeight="1" x14ac:dyDescent="0.2">
      <c r="U5078" s="78"/>
    </row>
    <row r="5079" spans="21:21" ht="13.15" customHeight="1" x14ac:dyDescent="0.2">
      <c r="U5079" s="78"/>
    </row>
    <row r="5080" spans="21:21" ht="13.15" customHeight="1" x14ac:dyDescent="0.2">
      <c r="U5080" s="78"/>
    </row>
    <row r="5081" spans="21:21" ht="13.15" customHeight="1" x14ac:dyDescent="0.2">
      <c r="U5081" s="78"/>
    </row>
    <row r="5082" spans="21:21" ht="13.15" customHeight="1" x14ac:dyDescent="0.2">
      <c r="U5082" s="78"/>
    </row>
    <row r="5083" spans="21:21" ht="13.15" customHeight="1" x14ac:dyDescent="0.2">
      <c r="U5083" s="78"/>
    </row>
    <row r="5084" spans="21:21" ht="13.15" customHeight="1" x14ac:dyDescent="0.2">
      <c r="U5084" s="78"/>
    </row>
    <row r="5085" spans="21:21" ht="13.15" customHeight="1" x14ac:dyDescent="0.2">
      <c r="U5085" s="78"/>
    </row>
    <row r="5086" spans="21:21" ht="13.15" customHeight="1" x14ac:dyDescent="0.2">
      <c r="U5086" s="78"/>
    </row>
    <row r="5087" spans="21:21" ht="13.15" customHeight="1" x14ac:dyDescent="0.2">
      <c r="U5087" s="78"/>
    </row>
    <row r="5088" spans="21:21" ht="13.15" customHeight="1" x14ac:dyDescent="0.2">
      <c r="U5088" s="78"/>
    </row>
    <row r="5089" spans="21:21" ht="13.15" customHeight="1" x14ac:dyDescent="0.2">
      <c r="U5089" s="78"/>
    </row>
    <row r="5090" spans="21:21" ht="13.15" customHeight="1" x14ac:dyDescent="0.2">
      <c r="U5090" s="78"/>
    </row>
    <row r="5091" spans="21:21" ht="13.15" customHeight="1" x14ac:dyDescent="0.2">
      <c r="U5091" s="78"/>
    </row>
    <row r="5092" spans="21:21" ht="13.15" customHeight="1" x14ac:dyDescent="0.2">
      <c r="U5092" s="78"/>
    </row>
    <row r="5093" spans="21:21" ht="13.15" customHeight="1" x14ac:dyDescent="0.2">
      <c r="U5093" s="78"/>
    </row>
    <row r="5094" spans="21:21" ht="13.15" customHeight="1" x14ac:dyDescent="0.2">
      <c r="U5094" s="78"/>
    </row>
    <row r="5095" spans="21:21" ht="13.15" customHeight="1" x14ac:dyDescent="0.2">
      <c r="U5095" s="78"/>
    </row>
    <row r="5096" spans="21:21" ht="13.15" customHeight="1" x14ac:dyDescent="0.2">
      <c r="U5096" s="78"/>
    </row>
    <row r="5097" spans="21:21" ht="13.15" customHeight="1" x14ac:dyDescent="0.2">
      <c r="U5097" s="78"/>
    </row>
    <row r="5098" spans="21:21" ht="13.15" customHeight="1" x14ac:dyDescent="0.2">
      <c r="U5098" s="78"/>
    </row>
    <row r="5099" spans="21:21" ht="13.15" customHeight="1" x14ac:dyDescent="0.2">
      <c r="U5099" s="78"/>
    </row>
    <row r="5100" spans="21:21" ht="13.15" customHeight="1" x14ac:dyDescent="0.2">
      <c r="U5100" s="78"/>
    </row>
    <row r="5101" spans="21:21" ht="13.15" customHeight="1" x14ac:dyDescent="0.2">
      <c r="U5101" s="78"/>
    </row>
    <row r="5102" spans="21:21" ht="13.15" customHeight="1" x14ac:dyDescent="0.2">
      <c r="U5102" s="78"/>
    </row>
    <row r="5103" spans="21:21" ht="13.15" customHeight="1" x14ac:dyDescent="0.2">
      <c r="U5103" s="78"/>
    </row>
    <row r="5104" spans="21:21" ht="13.15" customHeight="1" x14ac:dyDescent="0.2">
      <c r="U5104" s="78"/>
    </row>
    <row r="5105" spans="21:21" ht="13.15" customHeight="1" x14ac:dyDescent="0.2">
      <c r="U5105" s="78"/>
    </row>
    <row r="5106" spans="21:21" ht="13.15" customHeight="1" x14ac:dyDescent="0.2">
      <c r="U5106" s="78"/>
    </row>
    <row r="5107" spans="21:21" ht="13.15" customHeight="1" x14ac:dyDescent="0.2">
      <c r="U5107" s="78"/>
    </row>
    <row r="5108" spans="21:21" ht="13.15" customHeight="1" x14ac:dyDescent="0.2">
      <c r="U5108" s="78"/>
    </row>
    <row r="5109" spans="21:21" ht="13.15" customHeight="1" x14ac:dyDescent="0.2">
      <c r="U5109" s="78"/>
    </row>
    <row r="5110" spans="21:21" ht="13.15" customHeight="1" x14ac:dyDescent="0.2">
      <c r="U5110" s="78"/>
    </row>
    <row r="5111" spans="21:21" ht="13.15" customHeight="1" x14ac:dyDescent="0.2">
      <c r="U5111" s="78"/>
    </row>
    <row r="5112" spans="21:21" ht="13.15" customHeight="1" x14ac:dyDescent="0.2">
      <c r="U5112" s="78"/>
    </row>
    <row r="5113" spans="21:21" ht="13.15" customHeight="1" x14ac:dyDescent="0.2">
      <c r="U5113" s="78"/>
    </row>
    <row r="5114" spans="21:21" ht="13.15" customHeight="1" x14ac:dyDescent="0.2">
      <c r="U5114" s="78"/>
    </row>
    <row r="5115" spans="21:21" ht="13.15" customHeight="1" x14ac:dyDescent="0.2">
      <c r="U5115" s="78"/>
    </row>
    <row r="5116" spans="21:21" ht="13.15" customHeight="1" x14ac:dyDescent="0.2">
      <c r="U5116" s="78"/>
    </row>
    <row r="5117" spans="21:21" ht="13.15" customHeight="1" x14ac:dyDescent="0.2">
      <c r="U5117" s="78"/>
    </row>
    <row r="5118" spans="21:21" ht="13.15" customHeight="1" x14ac:dyDescent="0.2">
      <c r="U5118" s="78"/>
    </row>
    <row r="5119" spans="21:21" ht="13.15" customHeight="1" x14ac:dyDescent="0.2">
      <c r="U5119" s="78"/>
    </row>
    <row r="5120" spans="21:21" ht="13.15" customHeight="1" x14ac:dyDescent="0.2">
      <c r="U5120" s="78"/>
    </row>
    <row r="5121" spans="21:21" ht="13.15" customHeight="1" x14ac:dyDescent="0.2">
      <c r="U5121" s="78"/>
    </row>
    <row r="5122" spans="21:21" ht="13.15" customHeight="1" x14ac:dyDescent="0.2">
      <c r="U5122" s="78"/>
    </row>
    <row r="5123" spans="21:21" ht="13.15" customHeight="1" x14ac:dyDescent="0.2">
      <c r="U5123" s="78"/>
    </row>
    <row r="5124" spans="21:21" ht="13.15" customHeight="1" x14ac:dyDescent="0.2">
      <c r="U5124" s="78"/>
    </row>
    <row r="5125" spans="21:21" ht="13.15" customHeight="1" x14ac:dyDescent="0.2">
      <c r="U5125" s="78"/>
    </row>
    <row r="5126" spans="21:21" ht="13.15" customHeight="1" x14ac:dyDescent="0.2">
      <c r="U5126" s="78"/>
    </row>
    <row r="5127" spans="21:21" ht="13.15" customHeight="1" x14ac:dyDescent="0.2">
      <c r="U5127" s="78"/>
    </row>
    <row r="5128" spans="21:21" ht="13.15" customHeight="1" x14ac:dyDescent="0.2">
      <c r="U5128" s="78"/>
    </row>
    <row r="5129" spans="21:21" ht="13.15" customHeight="1" x14ac:dyDescent="0.2">
      <c r="U5129" s="78"/>
    </row>
    <row r="5130" spans="21:21" ht="13.15" customHeight="1" x14ac:dyDescent="0.2">
      <c r="U5130" s="78"/>
    </row>
    <row r="5131" spans="21:21" ht="13.15" customHeight="1" x14ac:dyDescent="0.2">
      <c r="U5131" s="78"/>
    </row>
    <row r="5132" spans="21:21" ht="13.15" customHeight="1" x14ac:dyDescent="0.2">
      <c r="U5132" s="78"/>
    </row>
    <row r="5133" spans="21:21" ht="13.15" customHeight="1" x14ac:dyDescent="0.2">
      <c r="U5133" s="78"/>
    </row>
    <row r="5134" spans="21:21" ht="13.15" customHeight="1" x14ac:dyDescent="0.2">
      <c r="U5134" s="78"/>
    </row>
    <row r="5135" spans="21:21" ht="13.15" customHeight="1" x14ac:dyDescent="0.2">
      <c r="U5135" s="78"/>
    </row>
    <row r="5136" spans="21:21" ht="13.15" customHeight="1" x14ac:dyDescent="0.2">
      <c r="U5136" s="78"/>
    </row>
    <row r="5137" spans="21:21" ht="13.15" customHeight="1" x14ac:dyDescent="0.2">
      <c r="U5137" s="78"/>
    </row>
    <row r="5138" spans="21:21" ht="13.15" customHeight="1" x14ac:dyDescent="0.2">
      <c r="U5138" s="78"/>
    </row>
    <row r="5139" spans="21:21" ht="13.15" customHeight="1" x14ac:dyDescent="0.2">
      <c r="U5139" s="78"/>
    </row>
    <row r="5140" spans="21:21" ht="13.15" customHeight="1" x14ac:dyDescent="0.2">
      <c r="U5140" s="78"/>
    </row>
    <row r="5141" spans="21:21" ht="13.15" customHeight="1" x14ac:dyDescent="0.2">
      <c r="U5141" s="78"/>
    </row>
    <row r="5142" spans="21:21" ht="13.15" customHeight="1" x14ac:dyDescent="0.2">
      <c r="U5142" s="78"/>
    </row>
    <row r="5143" spans="21:21" ht="13.15" customHeight="1" x14ac:dyDescent="0.2">
      <c r="U5143" s="78"/>
    </row>
    <row r="5144" spans="21:21" ht="13.15" customHeight="1" x14ac:dyDescent="0.2">
      <c r="U5144" s="78"/>
    </row>
    <row r="5145" spans="21:21" ht="13.15" customHeight="1" x14ac:dyDescent="0.2">
      <c r="U5145" s="78"/>
    </row>
    <row r="5146" spans="21:21" ht="13.15" customHeight="1" x14ac:dyDescent="0.2">
      <c r="U5146" s="78"/>
    </row>
    <row r="5147" spans="21:21" ht="13.15" customHeight="1" x14ac:dyDescent="0.2">
      <c r="U5147" s="78"/>
    </row>
    <row r="5148" spans="21:21" ht="13.15" customHeight="1" x14ac:dyDescent="0.2">
      <c r="U5148" s="78"/>
    </row>
    <row r="5149" spans="21:21" ht="13.15" customHeight="1" x14ac:dyDescent="0.2">
      <c r="U5149" s="78"/>
    </row>
    <row r="5150" spans="21:21" ht="13.15" customHeight="1" x14ac:dyDescent="0.2">
      <c r="U5150" s="78"/>
    </row>
    <row r="5151" spans="21:21" ht="13.15" customHeight="1" x14ac:dyDescent="0.2">
      <c r="U5151" s="78"/>
    </row>
    <row r="5152" spans="21:21" ht="13.15" customHeight="1" x14ac:dyDescent="0.2">
      <c r="U5152" s="78"/>
    </row>
    <row r="5153" spans="21:21" ht="13.15" customHeight="1" x14ac:dyDescent="0.2">
      <c r="U5153" s="78"/>
    </row>
    <row r="5154" spans="21:21" ht="13.15" customHeight="1" x14ac:dyDescent="0.2">
      <c r="U5154" s="78"/>
    </row>
    <row r="5155" spans="21:21" ht="13.15" customHeight="1" x14ac:dyDescent="0.2">
      <c r="U5155" s="78"/>
    </row>
    <row r="5156" spans="21:21" ht="13.15" customHeight="1" x14ac:dyDescent="0.2">
      <c r="U5156" s="78"/>
    </row>
    <row r="5157" spans="21:21" ht="13.15" customHeight="1" x14ac:dyDescent="0.2">
      <c r="U5157" s="78"/>
    </row>
    <row r="5158" spans="21:21" ht="13.15" customHeight="1" x14ac:dyDescent="0.2">
      <c r="U5158" s="78"/>
    </row>
    <row r="5159" spans="21:21" ht="13.15" customHeight="1" x14ac:dyDescent="0.2">
      <c r="U5159" s="78"/>
    </row>
    <row r="5160" spans="21:21" ht="13.15" customHeight="1" x14ac:dyDescent="0.2">
      <c r="U5160" s="78"/>
    </row>
    <row r="5161" spans="21:21" ht="13.15" customHeight="1" x14ac:dyDescent="0.2">
      <c r="U5161" s="78"/>
    </row>
    <row r="5162" spans="21:21" ht="13.15" customHeight="1" x14ac:dyDescent="0.2">
      <c r="U5162" s="78"/>
    </row>
    <row r="5163" spans="21:21" ht="13.15" customHeight="1" x14ac:dyDescent="0.2">
      <c r="U5163" s="78"/>
    </row>
    <row r="5164" spans="21:21" ht="13.15" customHeight="1" x14ac:dyDescent="0.2">
      <c r="U5164" s="78"/>
    </row>
    <row r="5165" spans="21:21" ht="13.15" customHeight="1" x14ac:dyDescent="0.2">
      <c r="U5165" s="78"/>
    </row>
    <row r="5166" spans="21:21" ht="13.15" customHeight="1" x14ac:dyDescent="0.2">
      <c r="U5166" s="78"/>
    </row>
    <row r="5167" spans="21:21" ht="13.15" customHeight="1" x14ac:dyDescent="0.2">
      <c r="U5167" s="78"/>
    </row>
    <row r="5168" spans="21:21" ht="13.15" customHeight="1" x14ac:dyDescent="0.2">
      <c r="U5168" s="78"/>
    </row>
    <row r="5169" spans="21:21" ht="13.15" customHeight="1" x14ac:dyDescent="0.2">
      <c r="U5169" s="78"/>
    </row>
    <row r="5170" spans="21:21" ht="13.15" customHeight="1" x14ac:dyDescent="0.2">
      <c r="U5170" s="78"/>
    </row>
    <row r="5171" spans="21:21" ht="13.15" customHeight="1" x14ac:dyDescent="0.2">
      <c r="U5171" s="78"/>
    </row>
    <row r="5172" spans="21:21" ht="13.15" customHeight="1" x14ac:dyDescent="0.2">
      <c r="U5172" s="78"/>
    </row>
    <row r="5173" spans="21:21" ht="13.15" customHeight="1" x14ac:dyDescent="0.2">
      <c r="U5173" s="78"/>
    </row>
    <row r="5174" spans="21:21" ht="13.15" customHeight="1" x14ac:dyDescent="0.2">
      <c r="U5174" s="78"/>
    </row>
    <row r="5175" spans="21:21" ht="13.15" customHeight="1" x14ac:dyDescent="0.2">
      <c r="U5175" s="78"/>
    </row>
    <row r="5176" spans="21:21" ht="13.15" customHeight="1" x14ac:dyDescent="0.2">
      <c r="U5176" s="78"/>
    </row>
    <row r="5177" spans="21:21" ht="13.15" customHeight="1" x14ac:dyDescent="0.2">
      <c r="U5177" s="78"/>
    </row>
    <row r="5178" spans="21:21" ht="13.15" customHeight="1" x14ac:dyDescent="0.2">
      <c r="U5178" s="78"/>
    </row>
    <row r="5179" spans="21:21" ht="13.15" customHeight="1" x14ac:dyDescent="0.2">
      <c r="U5179" s="78"/>
    </row>
    <row r="5180" spans="21:21" ht="13.15" customHeight="1" x14ac:dyDescent="0.2">
      <c r="U5180" s="78"/>
    </row>
    <row r="5181" spans="21:21" ht="13.15" customHeight="1" x14ac:dyDescent="0.2">
      <c r="U5181" s="78"/>
    </row>
    <row r="5182" spans="21:21" ht="13.15" customHeight="1" x14ac:dyDescent="0.2">
      <c r="U5182" s="78"/>
    </row>
    <row r="5183" spans="21:21" ht="13.15" customHeight="1" x14ac:dyDescent="0.2">
      <c r="U5183" s="78"/>
    </row>
    <row r="5184" spans="21:21" ht="13.15" customHeight="1" x14ac:dyDescent="0.2">
      <c r="U5184" s="78"/>
    </row>
    <row r="5185" spans="21:21" ht="13.15" customHeight="1" x14ac:dyDescent="0.2">
      <c r="U5185" s="78"/>
    </row>
    <row r="5186" spans="21:21" ht="13.15" customHeight="1" x14ac:dyDescent="0.2">
      <c r="U5186" s="78"/>
    </row>
    <row r="5187" spans="21:21" ht="13.15" customHeight="1" x14ac:dyDescent="0.2">
      <c r="U5187" s="78"/>
    </row>
    <row r="5188" spans="21:21" ht="13.15" customHeight="1" x14ac:dyDescent="0.2">
      <c r="U5188" s="78"/>
    </row>
    <row r="5189" spans="21:21" ht="13.15" customHeight="1" x14ac:dyDescent="0.2">
      <c r="U5189" s="78"/>
    </row>
    <row r="5190" spans="21:21" ht="13.15" customHeight="1" x14ac:dyDescent="0.2">
      <c r="U5190" s="78"/>
    </row>
    <row r="5191" spans="21:21" ht="13.15" customHeight="1" x14ac:dyDescent="0.2">
      <c r="U5191" s="78"/>
    </row>
    <row r="5192" spans="21:21" ht="13.15" customHeight="1" x14ac:dyDescent="0.2">
      <c r="U5192" s="78"/>
    </row>
    <row r="5193" spans="21:21" ht="13.15" customHeight="1" x14ac:dyDescent="0.2">
      <c r="U5193" s="78"/>
    </row>
    <row r="5194" spans="21:21" ht="13.15" customHeight="1" x14ac:dyDescent="0.2">
      <c r="U5194" s="78"/>
    </row>
    <row r="5195" spans="21:21" ht="13.15" customHeight="1" x14ac:dyDescent="0.2">
      <c r="U5195" s="78"/>
    </row>
    <row r="5196" spans="21:21" ht="13.15" customHeight="1" x14ac:dyDescent="0.2">
      <c r="U5196" s="78"/>
    </row>
    <row r="5197" spans="21:21" ht="13.15" customHeight="1" x14ac:dyDescent="0.2">
      <c r="U5197" s="78"/>
    </row>
    <row r="5198" spans="21:21" ht="13.15" customHeight="1" x14ac:dyDescent="0.2">
      <c r="U5198" s="78"/>
    </row>
    <row r="5199" spans="21:21" ht="13.15" customHeight="1" x14ac:dyDescent="0.2">
      <c r="U5199" s="78"/>
    </row>
    <row r="5200" spans="21:21" ht="13.15" customHeight="1" x14ac:dyDescent="0.2">
      <c r="U5200" s="78"/>
    </row>
    <row r="5201" spans="21:21" ht="13.15" customHeight="1" x14ac:dyDescent="0.2">
      <c r="U5201" s="78"/>
    </row>
    <row r="5202" spans="21:21" ht="13.15" customHeight="1" x14ac:dyDescent="0.2">
      <c r="U5202" s="78"/>
    </row>
    <row r="5203" spans="21:21" ht="13.15" customHeight="1" x14ac:dyDescent="0.2">
      <c r="U5203" s="78"/>
    </row>
    <row r="5204" spans="21:21" ht="13.15" customHeight="1" x14ac:dyDescent="0.2">
      <c r="U5204" s="78"/>
    </row>
    <row r="5205" spans="21:21" ht="13.15" customHeight="1" x14ac:dyDescent="0.2">
      <c r="U5205" s="78"/>
    </row>
    <row r="5206" spans="21:21" ht="13.15" customHeight="1" x14ac:dyDescent="0.2">
      <c r="U5206" s="78"/>
    </row>
    <row r="5207" spans="21:21" ht="13.15" customHeight="1" x14ac:dyDescent="0.2">
      <c r="U5207" s="78"/>
    </row>
    <row r="5208" spans="21:21" ht="13.15" customHeight="1" x14ac:dyDescent="0.2">
      <c r="U5208" s="78"/>
    </row>
    <row r="5209" spans="21:21" ht="13.15" customHeight="1" x14ac:dyDescent="0.2">
      <c r="U5209" s="78"/>
    </row>
    <row r="5210" spans="21:21" ht="13.15" customHeight="1" x14ac:dyDescent="0.2">
      <c r="U5210" s="78"/>
    </row>
    <row r="5211" spans="21:21" ht="13.15" customHeight="1" x14ac:dyDescent="0.2">
      <c r="U5211" s="78"/>
    </row>
    <row r="5212" spans="21:21" ht="13.15" customHeight="1" x14ac:dyDescent="0.2">
      <c r="U5212" s="78"/>
    </row>
    <row r="5213" spans="21:21" ht="13.15" customHeight="1" x14ac:dyDescent="0.2">
      <c r="U5213" s="78"/>
    </row>
    <row r="5214" spans="21:21" ht="13.15" customHeight="1" x14ac:dyDescent="0.2">
      <c r="U5214" s="78"/>
    </row>
    <row r="5215" spans="21:21" ht="13.15" customHeight="1" x14ac:dyDescent="0.2">
      <c r="U5215" s="78"/>
    </row>
    <row r="5216" spans="21:21" ht="13.15" customHeight="1" x14ac:dyDescent="0.2">
      <c r="U5216" s="78"/>
    </row>
    <row r="5217" spans="21:21" ht="13.15" customHeight="1" x14ac:dyDescent="0.2">
      <c r="U5217" s="78"/>
    </row>
    <row r="5218" spans="21:21" ht="13.15" customHeight="1" x14ac:dyDescent="0.2">
      <c r="U5218" s="78"/>
    </row>
    <row r="5219" spans="21:21" ht="13.15" customHeight="1" x14ac:dyDescent="0.2">
      <c r="U5219" s="78"/>
    </row>
    <row r="5220" spans="21:21" ht="13.15" customHeight="1" x14ac:dyDescent="0.2">
      <c r="U5220" s="78"/>
    </row>
    <row r="5221" spans="21:21" ht="13.15" customHeight="1" x14ac:dyDescent="0.2">
      <c r="U5221" s="78"/>
    </row>
    <row r="5222" spans="21:21" ht="13.15" customHeight="1" x14ac:dyDescent="0.2">
      <c r="U5222" s="78"/>
    </row>
    <row r="5223" spans="21:21" ht="13.15" customHeight="1" x14ac:dyDescent="0.2">
      <c r="U5223" s="78"/>
    </row>
    <row r="5224" spans="21:21" ht="13.15" customHeight="1" x14ac:dyDescent="0.2">
      <c r="U5224" s="78"/>
    </row>
    <row r="5225" spans="21:21" ht="13.15" customHeight="1" x14ac:dyDescent="0.2">
      <c r="U5225" s="78"/>
    </row>
    <row r="5226" spans="21:21" ht="13.15" customHeight="1" x14ac:dyDescent="0.2">
      <c r="U5226" s="78"/>
    </row>
    <row r="5227" spans="21:21" ht="13.15" customHeight="1" x14ac:dyDescent="0.2">
      <c r="U5227" s="78"/>
    </row>
    <row r="5228" spans="21:21" ht="13.15" customHeight="1" x14ac:dyDescent="0.2">
      <c r="U5228" s="78"/>
    </row>
    <row r="5229" spans="21:21" ht="13.15" customHeight="1" x14ac:dyDescent="0.2">
      <c r="U5229" s="78"/>
    </row>
    <row r="5230" spans="21:21" ht="13.15" customHeight="1" x14ac:dyDescent="0.2">
      <c r="U5230" s="78"/>
    </row>
    <row r="5231" spans="21:21" ht="13.15" customHeight="1" x14ac:dyDescent="0.2">
      <c r="U5231" s="78"/>
    </row>
    <row r="5232" spans="21:21" ht="13.15" customHeight="1" x14ac:dyDescent="0.2">
      <c r="U5232" s="78"/>
    </row>
    <row r="5233" spans="21:21" ht="13.15" customHeight="1" x14ac:dyDescent="0.2">
      <c r="U5233" s="78"/>
    </row>
    <row r="5234" spans="21:21" ht="13.15" customHeight="1" x14ac:dyDescent="0.2">
      <c r="U5234" s="78"/>
    </row>
    <row r="5235" spans="21:21" ht="13.15" customHeight="1" x14ac:dyDescent="0.2">
      <c r="U5235" s="78"/>
    </row>
    <row r="5236" spans="21:21" ht="13.15" customHeight="1" x14ac:dyDescent="0.2">
      <c r="U5236" s="78"/>
    </row>
    <row r="5237" spans="21:21" ht="13.15" customHeight="1" x14ac:dyDescent="0.2">
      <c r="U5237" s="78"/>
    </row>
    <row r="5238" spans="21:21" ht="13.15" customHeight="1" x14ac:dyDescent="0.2">
      <c r="U5238" s="78"/>
    </row>
    <row r="5239" spans="21:21" ht="13.15" customHeight="1" x14ac:dyDescent="0.2">
      <c r="U5239" s="78"/>
    </row>
    <row r="5240" spans="21:21" ht="13.15" customHeight="1" x14ac:dyDescent="0.2">
      <c r="U5240" s="78"/>
    </row>
    <row r="5241" spans="21:21" ht="13.15" customHeight="1" x14ac:dyDescent="0.2">
      <c r="U5241" s="78"/>
    </row>
    <row r="5242" spans="21:21" ht="13.15" customHeight="1" x14ac:dyDescent="0.2">
      <c r="U5242" s="78"/>
    </row>
    <row r="5243" spans="21:21" ht="13.15" customHeight="1" x14ac:dyDescent="0.2">
      <c r="U5243" s="78"/>
    </row>
    <row r="5244" spans="21:21" ht="13.15" customHeight="1" x14ac:dyDescent="0.2">
      <c r="U5244" s="78"/>
    </row>
    <row r="5245" spans="21:21" ht="13.15" customHeight="1" x14ac:dyDescent="0.2">
      <c r="U5245" s="78"/>
    </row>
    <row r="5246" spans="21:21" ht="13.15" customHeight="1" x14ac:dyDescent="0.2">
      <c r="U5246" s="78"/>
    </row>
    <row r="5247" spans="21:21" ht="13.15" customHeight="1" x14ac:dyDescent="0.2">
      <c r="U5247" s="78"/>
    </row>
    <row r="5248" spans="21:21" ht="13.15" customHeight="1" x14ac:dyDescent="0.2">
      <c r="U5248" s="78"/>
    </row>
    <row r="5249" spans="21:21" ht="13.15" customHeight="1" x14ac:dyDescent="0.2">
      <c r="U5249" s="78"/>
    </row>
    <row r="5250" spans="21:21" ht="13.15" customHeight="1" x14ac:dyDescent="0.2">
      <c r="U5250" s="78"/>
    </row>
    <row r="5251" spans="21:21" ht="13.15" customHeight="1" x14ac:dyDescent="0.2">
      <c r="U5251" s="78"/>
    </row>
    <row r="5252" spans="21:21" ht="13.15" customHeight="1" x14ac:dyDescent="0.2">
      <c r="U5252" s="78"/>
    </row>
    <row r="5253" spans="21:21" ht="13.15" customHeight="1" x14ac:dyDescent="0.2">
      <c r="U5253" s="78"/>
    </row>
    <row r="5254" spans="21:21" ht="13.15" customHeight="1" x14ac:dyDescent="0.2">
      <c r="U5254" s="78"/>
    </row>
    <row r="5255" spans="21:21" ht="13.15" customHeight="1" x14ac:dyDescent="0.2">
      <c r="U5255" s="78"/>
    </row>
    <row r="5256" spans="21:21" ht="13.15" customHeight="1" x14ac:dyDescent="0.2">
      <c r="U5256" s="78"/>
    </row>
    <row r="5257" spans="21:21" ht="13.15" customHeight="1" x14ac:dyDescent="0.2">
      <c r="U5257" s="78"/>
    </row>
    <row r="5258" spans="21:21" ht="13.15" customHeight="1" x14ac:dyDescent="0.2">
      <c r="U5258" s="78"/>
    </row>
    <row r="5259" spans="21:21" ht="13.15" customHeight="1" x14ac:dyDescent="0.2">
      <c r="U5259" s="78"/>
    </row>
    <row r="5260" spans="21:21" ht="13.15" customHeight="1" x14ac:dyDescent="0.2">
      <c r="U5260" s="78"/>
    </row>
    <row r="5261" spans="21:21" ht="13.15" customHeight="1" x14ac:dyDescent="0.2">
      <c r="U5261" s="78"/>
    </row>
    <row r="5262" spans="21:21" ht="13.15" customHeight="1" x14ac:dyDescent="0.2">
      <c r="U5262" s="78"/>
    </row>
    <row r="5263" spans="21:21" ht="13.15" customHeight="1" x14ac:dyDescent="0.2">
      <c r="U5263" s="78"/>
    </row>
    <row r="5264" spans="21:21" ht="13.15" customHeight="1" x14ac:dyDescent="0.2">
      <c r="U5264" s="78"/>
    </row>
    <row r="5265" spans="21:21" ht="13.15" customHeight="1" x14ac:dyDescent="0.2">
      <c r="U5265" s="78"/>
    </row>
    <row r="5266" spans="21:21" ht="13.15" customHeight="1" x14ac:dyDescent="0.2">
      <c r="U5266" s="78"/>
    </row>
    <row r="5267" spans="21:21" ht="13.15" customHeight="1" x14ac:dyDescent="0.2">
      <c r="U5267" s="78"/>
    </row>
    <row r="5268" spans="21:21" ht="13.15" customHeight="1" x14ac:dyDescent="0.2">
      <c r="U5268" s="78"/>
    </row>
    <row r="5269" spans="21:21" ht="13.15" customHeight="1" x14ac:dyDescent="0.2">
      <c r="U5269" s="78"/>
    </row>
    <row r="5270" spans="21:21" ht="13.15" customHeight="1" x14ac:dyDescent="0.2">
      <c r="U5270" s="78"/>
    </row>
    <row r="5271" spans="21:21" ht="13.15" customHeight="1" x14ac:dyDescent="0.2">
      <c r="U5271" s="78"/>
    </row>
    <row r="5272" spans="21:21" ht="13.15" customHeight="1" x14ac:dyDescent="0.2">
      <c r="U5272" s="78"/>
    </row>
    <row r="5273" spans="21:21" ht="13.15" customHeight="1" x14ac:dyDescent="0.2">
      <c r="U5273" s="78"/>
    </row>
    <row r="5274" spans="21:21" ht="13.15" customHeight="1" x14ac:dyDescent="0.2">
      <c r="U5274" s="78"/>
    </row>
    <row r="5275" spans="21:21" ht="13.15" customHeight="1" x14ac:dyDescent="0.2">
      <c r="U5275" s="78"/>
    </row>
    <row r="5276" spans="21:21" ht="13.15" customHeight="1" x14ac:dyDescent="0.2">
      <c r="U5276" s="78"/>
    </row>
    <row r="5277" spans="21:21" ht="13.15" customHeight="1" x14ac:dyDescent="0.2">
      <c r="U5277" s="78"/>
    </row>
    <row r="5278" spans="21:21" ht="13.15" customHeight="1" x14ac:dyDescent="0.2">
      <c r="U5278" s="78"/>
    </row>
    <row r="5279" spans="21:21" ht="13.15" customHeight="1" x14ac:dyDescent="0.2">
      <c r="U5279" s="78"/>
    </row>
    <row r="5280" spans="21:21" ht="13.15" customHeight="1" x14ac:dyDescent="0.2">
      <c r="U5280" s="78"/>
    </row>
    <row r="5281" spans="21:21" ht="13.15" customHeight="1" x14ac:dyDescent="0.2">
      <c r="U5281" s="78"/>
    </row>
    <row r="5282" spans="21:21" ht="13.15" customHeight="1" x14ac:dyDescent="0.2">
      <c r="U5282" s="78"/>
    </row>
    <row r="5283" spans="21:21" ht="13.15" customHeight="1" x14ac:dyDescent="0.2">
      <c r="U5283" s="78"/>
    </row>
    <row r="5284" spans="21:21" ht="13.15" customHeight="1" x14ac:dyDescent="0.2">
      <c r="U5284" s="78"/>
    </row>
    <row r="5285" spans="21:21" ht="13.15" customHeight="1" x14ac:dyDescent="0.2">
      <c r="U5285" s="78"/>
    </row>
    <row r="5286" spans="21:21" ht="13.15" customHeight="1" x14ac:dyDescent="0.2">
      <c r="U5286" s="78"/>
    </row>
    <row r="5287" spans="21:21" ht="13.15" customHeight="1" x14ac:dyDescent="0.2">
      <c r="U5287" s="78"/>
    </row>
    <row r="5288" spans="21:21" ht="13.15" customHeight="1" x14ac:dyDescent="0.2">
      <c r="U5288" s="78"/>
    </row>
    <row r="5289" spans="21:21" ht="13.15" customHeight="1" x14ac:dyDescent="0.2">
      <c r="U5289" s="78"/>
    </row>
    <row r="5290" spans="21:21" ht="13.15" customHeight="1" x14ac:dyDescent="0.2">
      <c r="U5290" s="78"/>
    </row>
    <row r="5291" spans="21:21" ht="13.15" customHeight="1" x14ac:dyDescent="0.2">
      <c r="U5291" s="78"/>
    </row>
    <row r="5292" spans="21:21" ht="13.15" customHeight="1" x14ac:dyDescent="0.2">
      <c r="U5292" s="78"/>
    </row>
    <row r="5293" spans="21:21" ht="13.15" customHeight="1" x14ac:dyDescent="0.2">
      <c r="U5293" s="78"/>
    </row>
    <row r="5294" spans="21:21" ht="13.15" customHeight="1" x14ac:dyDescent="0.2">
      <c r="U5294" s="78"/>
    </row>
    <row r="5295" spans="21:21" ht="13.15" customHeight="1" x14ac:dyDescent="0.2">
      <c r="U5295" s="78"/>
    </row>
    <row r="5296" spans="21:21" ht="13.15" customHeight="1" x14ac:dyDescent="0.2">
      <c r="U5296" s="78"/>
    </row>
    <row r="5297" spans="21:21" ht="13.15" customHeight="1" x14ac:dyDescent="0.2">
      <c r="U5297" s="78"/>
    </row>
    <row r="5298" spans="21:21" ht="13.15" customHeight="1" x14ac:dyDescent="0.2">
      <c r="U5298" s="78"/>
    </row>
    <row r="5299" spans="21:21" ht="13.15" customHeight="1" x14ac:dyDescent="0.2">
      <c r="U5299" s="78"/>
    </row>
    <row r="5300" spans="21:21" ht="13.15" customHeight="1" x14ac:dyDescent="0.2">
      <c r="U5300" s="78"/>
    </row>
    <row r="5301" spans="21:21" ht="13.15" customHeight="1" x14ac:dyDescent="0.2">
      <c r="U5301" s="78"/>
    </row>
    <row r="5302" spans="21:21" ht="13.15" customHeight="1" x14ac:dyDescent="0.2">
      <c r="U5302" s="78"/>
    </row>
    <row r="5303" spans="21:21" ht="13.15" customHeight="1" x14ac:dyDescent="0.2">
      <c r="U5303" s="78"/>
    </row>
    <row r="5304" spans="21:21" ht="13.15" customHeight="1" x14ac:dyDescent="0.2">
      <c r="U5304" s="78"/>
    </row>
    <row r="5305" spans="21:21" ht="13.15" customHeight="1" x14ac:dyDescent="0.2">
      <c r="U5305" s="78"/>
    </row>
    <row r="5306" spans="21:21" ht="13.15" customHeight="1" x14ac:dyDescent="0.2">
      <c r="U5306" s="78"/>
    </row>
    <row r="5307" spans="21:21" ht="13.15" customHeight="1" x14ac:dyDescent="0.2">
      <c r="U5307" s="78"/>
    </row>
    <row r="5308" spans="21:21" ht="13.15" customHeight="1" x14ac:dyDescent="0.2">
      <c r="U5308" s="78"/>
    </row>
    <row r="5309" spans="21:21" ht="13.15" customHeight="1" x14ac:dyDescent="0.2">
      <c r="U5309" s="78"/>
    </row>
    <row r="5310" spans="21:21" ht="13.15" customHeight="1" x14ac:dyDescent="0.2">
      <c r="U5310" s="78"/>
    </row>
    <row r="5311" spans="21:21" ht="13.15" customHeight="1" x14ac:dyDescent="0.2">
      <c r="U5311" s="78"/>
    </row>
    <row r="5312" spans="21:21" ht="13.15" customHeight="1" x14ac:dyDescent="0.2">
      <c r="U5312" s="78"/>
    </row>
    <row r="5313" spans="21:21" ht="13.15" customHeight="1" x14ac:dyDescent="0.2">
      <c r="U5313" s="78"/>
    </row>
    <row r="5314" spans="21:21" ht="13.15" customHeight="1" x14ac:dyDescent="0.2">
      <c r="U5314" s="78"/>
    </row>
    <row r="5315" spans="21:21" ht="13.15" customHeight="1" x14ac:dyDescent="0.2">
      <c r="U5315" s="78"/>
    </row>
    <row r="5316" spans="21:21" ht="13.15" customHeight="1" x14ac:dyDescent="0.2">
      <c r="U5316" s="78"/>
    </row>
    <row r="5317" spans="21:21" ht="13.15" customHeight="1" x14ac:dyDescent="0.2">
      <c r="U5317" s="78"/>
    </row>
    <row r="5318" spans="21:21" ht="13.15" customHeight="1" x14ac:dyDescent="0.2">
      <c r="U5318" s="78"/>
    </row>
    <row r="5319" spans="21:21" ht="13.15" customHeight="1" x14ac:dyDescent="0.2">
      <c r="U5319" s="78"/>
    </row>
    <row r="5320" spans="21:21" ht="13.15" customHeight="1" x14ac:dyDescent="0.2">
      <c r="U5320" s="78"/>
    </row>
    <row r="5321" spans="21:21" ht="13.15" customHeight="1" x14ac:dyDescent="0.2">
      <c r="U5321" s="78"/>
    </row>
    <row r="5322" spans="21:21" ht="13.15" customHeight="1" x14ac:dyDescent="0.2">
      <c r="U5322" s="78"/>
    </row>
    <row r="5323" spans="21:21" ht="13.15" customHeight="1" x14ac:dyDescent="0.2">
      <c r="U5323" s="78"/>
    </row>
    <row r="5324" spans="21:21" ht="13.15" customHeight="1" x14ac:dyDescent="0.2">
      <c r="U5324" s="78"/>
    </row>
    <row r="5325" spans="21:21" ht="13.15" customHeight="1" x14ac:dyDescent="0.2">
      <c r="U5325" s="78"/>
    </row>
    <row r="5326" spans="21:21" ht="13.15" customHeight="1" x14ac:dyDescent="0.2">
      <c r="U5326" s="78"/>
    </row>
    <row r="5327" spans="21:21" ht="13.15" customHeight="1" x14ac:dyDescent="0.2">
      <c r="U5327" s="78"/>
    </row>
    <row r="5328" spans="21:21" ht="13.15" customHeight="1" x14ac:dyDescent="0.2">
      <c r="U5328" s="78"/>
    </row>
    <row r="5329" spans="21:21" ht="13.15" customHeight="1" x14ac:dyDescent="0.2">
      <c r="U5329" s="78"/>
    </row>
    <row r="5330" spans="21:21" ht="13.15" customHeight="1" x14ac:dyDescent="0.2">
      <c r="U5330" s="78"/>
    </row>
    <row r="5331" spans="21:21" ht="13.15" customHeight="1" x14ac:dyDescent="0.2">
      <c r="U5331" s="78"/>
    </row>
    <row r="5332" spans="21:21" ht="13.15" customHeight="1" x14ac:dyDescent="0.2">
      <c r="U5332" s="78"/>
    </row>
    <row r="5333" spans="21:21" ht="13.15" customHeight="1" x14ac:dyDescent="0.2">
      <c r="U5333" s="78"/>
    </row>
    <row r="5334" spans="21:21" ht="13.15" customHeight="1" x14ac:dyDescent="0.2">
      <c r="U5334" s="78"/>
    </row>
    <row r="5335" spans="21:21" ht="13.15" customHeight="1" x14ac:dyDescent="0.2">
      <c r="U5335" s="78"/>
    </row>
    <row r="5336" spans="21:21" ht="13.15" customHeight="1" x14ac:dyDescent="0.2">
      <c r="U5336" s="78"/>
    </row>
    <row r="5337" spans="21:21" ht="13.15" customHeight="1" x14ac:dyDescent="0.2">
      <c r="U5337" s="78"/>
    </row>
    <row r="5338" spans="21:21" ht="13.15" customHeight="1" x14ac:dyDescent="0.2">
      <c r="U5338" s="78"/>
    </row>
    <row r="5339" spans="21:21" ht="13.15" customHeight="1" x14ac:dyDescent="0.2">
      <c r="U5339" s="78"/>
    </row>
    <row r="5340" spans="21:21" ht="13.15" customHeight="1" x14ac:dyDescent="0.2">
      <c r="U5340" s="78"/>
    </row>
    <row r="5341" spans="21:21" ht="13.15" customHeight="1" x14ac:dyDescent="0.2">
      <c r="U5341" s="78"/>
    </row>
    <row r="5342" spans="21:21" ht="13.15" customHeight="1" x14ac:dyDescent="0.2">
      <c r="U5342" s="78"/>
    </row>
    <row r="5343" spans="21:21" ht="13.15" customHeight="1" x14ac:dyDescent="0.2">
      <c r="U5343" s="78"/>
    </row>
    <row r="5344" spans="21:21" ht="13.15" customHeight="1" x14ac:dyDescent="0.2">
      <c r="U5344" s="78"/>
    </row>
    <row r="5345" spans="21:21" ht="13.15" customHeight="1" x14ac:dyDescent="0.2">
      <c r="U5345" s="78"/>
    </row>
    <row r="5346" spans="21:21" ht="13.15" customHeight="1" x14ac:dyDescent="0.2">
      <c r="U5346" s="78"/>
    </row>
    <row r="5347" spans="21:21" ht="13.15" customHeight="1" x14ac:dyDescent="0.2">
      <c r="U5347" s="78"/>
    </row>
    <row r="5348" spans="21:21" ht="13.15" customHeight="1" x14ac:dyDescent="0.2">
      <c r="U5348" s="78"/>
    </row>
    <row r="5349" spans="21:21" ht="13.15" customHeight="1" x14ac:dyDescent="0.2">
      <c r="U5349" s="78"/>
    </row>
    <row r="5350" spans="21:21" ht="13.15" customHeight="1" x14ac:dyDescent="0.2">
      <c r="U5350" s="78"/>
    </row>
    <row r="5351" spans="21:21" ht="13.15" customHeight="1" x14ac:dyDescent="0.2">
      <c r="U5351" s="78"/>
    </row>
    <row r="5352" spans="21:21" ht="13.15" customHeight="1" x14ac:dyDescent="0.2">
      <c r="U5352" s="78"/>
    </row>
    <row r="5353" spans="21:21" ht="13.15" customHeight="1" x14ac:dyDescent="0.2">
      <c r="U5353" s="78"/>
    </row>
    <row r="5354" spans="21:21" ht="13.15" customHeight="1" x14ac:dyDescent="0.2">
      <c r="U5354" s="78"/>
    </row>
    <row r="5355" spans="21:21" ht="13.15" customHeight="1" x14ac:dyDescent="0.2">
      <c r="U5355" s="78"/>
    </row>
    <row r="5356" spans="21:21" ht="13.15" customHeight="1" x14ac:dyDescent="0.2">
      <c r="U5356" s="78"/>
    </row>
    <row r="5357" spans="21:21" ht="13.15" customHeight="1" x14ac:dyDescent="0.2">
      <c r="U5357" s="78"/>
    </row>
    <row r="5358" spans="21:21" ht="13.15" customHeight="1" x14ac:dyDescent="0.2">
      <c r="U5358" s="78"/>
    </row>
    <row r="5359" spans="21:21" ht="13.15" customHeight="1" x14ac:dyDescent="0.2">
      <c r="U5359" s="78"/>
    </row>
    <row r="5360" spans="21:21" ht="13.15" customHeight="1" x14ac:dyDescent="0.2">
      <c r="U5360" s="78"/>
    </row>
    <row r="5361" spans="21:21" ht="13.15" customHeight="1" x14ac:dyDescent="0.2">
      <c r="U5361" s="78"/>
    </row>
    <row r="5362" spans="21:21" ht="13.15" customHeight="1" x14ac:dyDescent="0.2">
      <c r="U5362" s="78"/>
    </row>
    <row r="5363" spans="21:21" ht="13.15" customHeight="1" x14ac:dyDescent="0.2">
      <c r="U5363" s="78"/>
    </row>
    <row r="5364" spans="21:21" ht="13.15" customHeight="1" x14ac:dyDescent="0.2">
      <c r="U5364" s="78"/>
    </row>
    <row r="5365" spans="21:21" ht="13.15" customHeight="1" x14ac:dyDescent="0.2">
      <c r="U5365" s="78"/>
    </row>
    <row r="5366" spans="21:21" ht="13.15" customHeight="1" x14ac:dyDescent="0.2">
      <c r="U5366" s="78"/>
    </row>
    <row r="5367" spans="21:21" ht="13.15" customHeight="1" x14ac:dyDescent="0.2">
      <c r="U5367" s="78"/>
    </row>
    <row r="5368" spans="21:21" ht="13.15" customHeight="1" x14ac:dyDescent="0.2">
      <c r="U5368" s="78"/>
    </row>
    <row r="5369" spans="21:21" ht="13.15" customHeight="1" x14ac:dyDescent="0.2">
      <c r="U5369" s="78"/>
    </row>
    <row r="5370" spans="21:21" ht="13.15" customHeight="1" x14ac:dyDescent="0.2">
      <c r="U5370" s="78"/>
    </row>
    <row r="5371" spans="21:21" ht="13.15" customHeight="1" x14ac:dyDescent="0.2">
      <c r="U5371" s="78"/>
    </row>
    <row r="5372" spans="21:21" ht="13.15" customHeight="1" x14ac:dyDescent="0.2">
      <c r="U5372" s="78"/>
    </row>
    <row r="5373" spans="21:21" ht="13.15" customHeight="1" x14ac:dyDescent="0.2">
      <c r="U5373" s="78"/>
    </row>
    <row r="5374" spans="21:21" ht="13.15" customHeight="1" x14ac:dyDescent="0.2">
      <c r="U5374" s="78"/>
    </row>
    <row r="5375" spans="21:21" ht="13.15" customHeight="1" x14ac:dyDescent="0.2">
      <c r="U5375" s="78"/>
    </row>
    <row r="5376" spans="21:21" ht="13.15" customHeight="1" x14ac:dyDescent="0.2">
      <c r="U5376" s="78"/>
    </row>
    <row r="5377" spans="21:21" ht="13.15" customHeight="1" x14ac:dyDescent="0.2">
      <c r="U5377" s="78"/>
    </row>
    <row r="5378" spans="21:21" ht="13.15" customHeight="1" x14ac:dyDescent="0.2">
      <c r="U5378" s="78"/>
    </row>
    <row r="5379" spans="21:21" ht="13.15" customHeight="1" x14ac:dyDescent="0.2">
      <c r="U5379" s="78"/>
    </row>
    <row r="5380" spans="21:21" ht="13.15" customHeight="1" x14ac:dyDescent="0.2">
      <c r="U5380" s="78"/>
    </row>
    <row r="5381" spans="21:21" ht="13.15" customHeight="1" x14ac:dyDescent="0.2">
      <c r="U5381" s="78"/>
    </row>
    <row r="5382" spans="21:21" ht="13.15" customHeight="1" x14ac:dyDescent="0.2">
      <c r="U5382" s="78"/>
    </row>
    <row r="5383" spans="21:21" ht="13.15" customHeight="1" x14ac:dyDescent="0.2">
      <c r="U5383" s="78"/>
    </row>
    <row r="5384" spans="21:21" ht="13.15" customHeight="1" x14ac:dyDescent="0.2">
      <c r="U5384" s="78"/>
    </row>
    <row r="5385" spans="21:21" ht="13.15" customHeight="1" x14ac:dyDescent="0.2">
      <c r="U5385" s="78"/>
    </row>
    <row r="5386" spans="21:21" ht="13.15" customHeight="1" x14ac:dyDescent="0.2">
      <c r="U5386" s="78"/>
    </row>
    <row r="5387" spans="21:21" ht="13.15" customHeight="1" x14ac:dyDescent="0.2">
      <c r="U5387" s="78"/>
    </row>
    <row r="5388" spans="21:21" ht="13.15" customHeight="1" x14ac:dyDescent="0.2">
      <c r="U5388" s="78"/>
    </row>
    <row r="5389" spans="21:21" ht="13.15" customHeight="1" x14ac:dyDescent="0.2">
      <c r="U5389" s="78"/>
    </row>
    <row r="5390" spans="21:21" ht="13.15" customHeight="1" x14ac:dyDescent="0.2">
      <c r="U5390" s="78"/>
    </row>
    <row r="5391" spans="21:21" ht="13.15" customHeight="1" x14ac:dyDescent="0.2">
      <c r="U5391" s="78"/>
    </row>
    <row r="5392" spans="21:21" ht="13.15" customHeight="1" x14ac:dyDescent="0.2">
      <c r="U5392" s="78"/>
    </row>
    <row r="5393" spans="21:21" ht="13.15" customHeight="1" x14ac:dyDescent="0.2">
      <c r="U5393" s="78"/>
    </row>
    <row r="5394" spans="21:21" ht="13.15" customHeight="1" x14ac:dyDescent="0.2">
      <c r="U5394" s="78"/>
    </row>
    <row r="5395" spans="21:21" ht="13.15" customHeight="1" x14ac:dyDescent="0.2">
      <c r="U5395" s="78"/>
    </row>
    <row r="5396" spans="21:21" ht="13.15" customHeight="1" x14ac:dyDescent="0.2">
      <c r="U5396" s="78"/>
    </row>
    <row r="5397" spans="21:21" ht="13.15" customHeight="1" x14ac:dyDescent="0.2">
      <c r="U5397" s="78"/>
    </row>
    <row r="5398" spans="21:21" ht="13.15" customHeight="1" x14ac:dyDescent="0.2">
      <c r="U5398" s="78"/>
    </row>
    <row r="5399" spans="21:21" ht="13.15" customHeight="1" x14ac:dyDescent="0.2">
      <c r="U5399" s="78"/>
    </row>
    <row r="5400" spans="21:21" ht="13.15" customHeight="1" x14ac:dyDescent="0.2">
      <c r="U5400" s="78"/>
    </row>
    <row r="5401" spans="21:21" ht="13.15" customHeight="1" x14ac:dyDescent="0.2">
      <c r="U5401" s="78"/>
    </row>
    <row r="5402" spans="21:21" ht="13.15" customHeight="1" x14ac:dyDescent="0.2">
      <c r="U5402" s="78"/>
    </row>
    <row r="5403" spans="21:21" ht="13.15" customHeight="1" x14ac:dyDescent="0.2">
      <c r="U5403" s="78"/>
    </row>
    <row r="5404" spans="21:21" ht="13.15" customHeight="1" x14ac:dyDescent="0.2">
      <c r="U5404" s="78"/>
    </row>
    <row r="5405" spans="21:21" ht="13.15" customHeight="1" x14ac:dyDescent="0.2">
      <c r="U5405" s="78"/>
    </row>
    <row r="5406" spans="21:21" ht="13.15" customHeight="1" x14ac:dyDescent="0.2">
      <c r="U5406" s="78"/>
    </row>
    <row r="5407" spans="21:21" ht="13.15" customHeight="1" x14ac:dyDescent="0.2">
      <c r="U5407" s="78"/>
    </row>
    <row r="5408" spans="21:21" ht="13.15" customHeight="1" x14ac:dyDescent="0.2">
      <c r="U5408" s="78"/>
    </row>
    <row r="5409" spans="21:21" ht="13.15" customHeight="1" x14ac:dyDescent="0.2">
      <c r="U5409" s="78"/>
    </row>
    <row r="5410" spans="21:21" ht="13.15" customHeight="1" x14ac:dyDescent="0.2">
      <c r="U5410" s="78"/>
    </row>
    <row r="5411" spans="21:21" ht="13.15" customHeight="1" x14ac:dyDescent="0.2">
      <c r="U5411" s="78"/>
    </row>
    <row r="5412" spans="21:21" ht="13.15" customHeight="1" x14ac:dyDescent="0.2">
      <c r="U5412" s="78"/>
    </row>
    <row r="5413" spans="21:21" ht="13.15" customHeight="1" x14ac:dyDescent="0.2">
      <c r="U5413" s="78"/>
    </row>
    <row r="5414" spans="21:21" ht="13.15" customHeight="1" x14ac:dyDescent="0.2">
      <c r="U5414" s="78"/>
    </row>
    <row r="5415" spans="21:21" ht="13.15" customHeight="1" x14ac:dyDescent="0.2">
      <c r="U5415" s="78"/>
    </row>
    <row r="5416" spans="21:21" ht="13.15" customHeight="1" x14ac:dyDescent="0.2">
      <c r="U5416" s="78"/>
    </row>
    <row r="5417" spans="21:21" ht="13.15" customHeight="1" x14ac:dyDescent="0.2">
      <c r="U5417" s="78"/>
    </row>
    <row r="5418" spans="21:21" ht="13.15" customHeight="1" x14ac:dyDescent="0.2">
      <c r="U5418" s="78"/>
    </row>
    <row r="5419" spans="21:21" ht="13.15" customHeight="1" x14ac:dyDescent="0.2">
      <c r="U5419" s="78"/>
    </row>
    <row r="5420" spans="21:21" ht="13.15" customHeight="1" x14ac:dyDescent="0.2">
      <c r="U5420" s="78"/>
    </row>
    <row r="5421" spans="21:21" ht="13.15" customHeight="1" x14ac:dyDescent="0.2">
      <c r="U5421" s="78"/>
    </row>
    <row r="5422" spans="21:21" ht="13.15" customHeight="1" x14ac:dyDescent="0.2">
      <c r="U5422" s="78"/>
    </row>
    <row r="5423" spans="21:21" ht="13.15" customHeight="1" x14ac:dyDescent="0.2">
      <c r="U5423" s="78"/>
    </row>
    <row r="5424" spans="21:21" ht="13.15" customHeight="1" x14ac:dyDescent="0.2">
      <c r="U5424" s="78"/>
    </row>
    <row r="5425" spans="21:21" ht="13.15" customHeight="1" x14ac:dyDescent="0.2">
      <c r="U5425" s="78"/>
    </row>
    <row r="5426" spans="21:21" ht="13.15" customHeight="1" x14ac:dyDescent="0.2">
      <c r="U5426" s="78"/>
    </row>
    <row r="5427" spans="21:21" ht="13.15" customHeight="1" x14ac:dyDescent="0.2">
      <c r="U5427" s="78"/>
    </row>
    <row r="5428" spans="21:21" ht="13.15" customHeight="1" x14ac:dyDescent="0.2">
      <c r="U5428" s="78"/>
    </row>
    <row r="5429" spans="21:21" ht="13.15" customHeight="1" x14ac:dyDescent="0.2">
      <c r="U5429" s="78"/>
    </row>
    <row r="5430" spans="21:21" ht="13.15" customHeight="1" x14ac:dyDescent="0.2">
      <c r="U5430" s="78"/>
    </row>
    <row r="5431" spans="21:21" ht="13.15" customHeight="1" x14ac:dyDescent="0.2">
      <c r="U5431" s="78"/>
    </row>
    <row r="5432" spans="21:21" ht="13.15" customHeight="1" x14ac:dyDescent="0.2">
      <c r="U5432" s="78"/>
    </row>
    <row r="5433" spans="21:21" ht="13.15" customHeight="1" x14ac:dyDescent="0.2">
      <c r="U5433" s="78"/>
    </row>
    <row r="5434" spans="21:21" ht="13.15" customHeight="1" x14ac:dyDescent="0.2">
      <c r="U5434" s="78"/>
    </row>
    <row r="5435" spans="21:21" ht="13.15" customHeight="1" x14ac:dyDescent="0.2">
      <c r="U5435" s="78"/>
    </row>
    <row r="5436" spans="21:21" ht="13.15" customHeight="1" x14ac:dyDescent="0.2">
      <c r="U5436" s="78"/>
    </row>
    <row r="5437" spans="21:21" ht="13.15" customHeight="1" x14ac:dyDescent="0.2">
      <c r="U5437" s="78"/>
    </row>
    <row r="5438" spans="21:21" ht="13.15" customHeight="1" x14ac:dyDescent="0.2">
      <c r="U5438" s="78"/>
    </row>
    <row r="5439" spans="21:21" ht="13.15" customHeight="1" x14ac:dyDescent="0.2">
      <c r="U5439" s="78"/>
    </row>
    <row r="5440" spans="21:21" ht="13.15" customHeight="1" x14ac:dyDescent="0.2">
      <c r="U5440" s="78"/>
    </row>
    <row r="5441" spans="21:21" ht="13.15" customHeight="1" x14ac:dyDescent="0.2">
      <c r="U5441" s="78"/>
    </row>
    <row r="5442" spans="21:21" ht="13.15" customHeight="1" x14ac:dyDescent="0.2">
      <c r="U5442" s="78"/>
    </row>
    <row r="5443" spans="21:21" ht="13.15" customHeight="1" x14ac:dyDescent="0.2">
      <c r="U5443" s="78"/>
    </row>
    <row r="5444" spans="21:21" ht="13.15" customHeight="1" x14ac:dyDescent="0.2">
      <c r="U5444" s="78"/>
    </row>
    <row r="5445" spans="21:21" ht="13.15" customHeight="1" x14ac:dyDescent="0.2">
      <c r="U5445" s="78"/>
    </row>
    <row r="5446" spans="21:21" ht="13.15" customHeight="1" x14ac:dyDescent="0.2">
      <c r="U5446" s="78"/>
    </row>
    <row r="5447" spans="21:21" ht="13.15" customHeight="1" x14ac:dyDescent="0.2">
      <c r="U5447" s="78"/>
    </row>
    <row r="5448" spans="21:21" ht="13.15" customHeight="1" x14ac:dyDescent="0.2">
      <c r="U5448" s="78"/>
    </row>
    <row r="5449" spans="21:21" ht="13.15" customHeight="1" x14ac:dyDescent="0.2">
      <c r="U5449" s="78"/>
    </row>
    <row r="5450" spans="21:21" ht="13.15" customHeight="1" x14ac:dyDescent="0.2">
      <c r="U5450" s="78"/>
    </row>
    <row r="5451" spans="21:21" ht="13.15" customHeight="1" x14ac:dyDescent="0.2">
      <c r="U5451" s="78"/>
    </row>
    <row r="5452" spans="21:21" ht="13.15" customHeight="1" x14ac:dyDescent="0.2">
      <c r="U5452" s="78"/>
    </row>
    <row r="5453" spans="21:21" ht="13.15" customHeight="1" x14ac:dyDescent="0.2">
      <c r="U5453" s="78"/>
    </row>
    <row r="5454" spans="21:21" ht="13.15" customHeight="1" x14ac:dyDescent="0.2">
      <c r="U5454" s="78"/>
    </row>
    <row r="5455" spans="21:21" ht="13.15" customHeight="1" x14ac:dyDescent="0.2">
      <c r="U5455" s="78"/>
    </row>
    <row r="5456" spans="21:21" ht="13.15" customHeight="1" x14ac:dyDescent="0.2">
      <c r="U5456" s="78"/>
    </row>
    <row r="5457" spans="21:21" ht="13.15" customHeight="1" x14ac:dyDescent="0.2">
      <c r="U5457" s="78"/>
    </row>
    <row r="5458" spans="21:21" ht="13.15" customHeight="1" x14ac:dyDescent="0.2">
      <c r="U5458" s="78"/>
    </row>
    <row r="5459" spans="21:21" ht="13.15" customHeight="1" x14ac:dyDescent="0.2">
      <c r="U5459" s="78"/>
    </row>
    <row r="5460" spans="21:21" ht="13.15" customHeight="1" x14ac:dyDescent="0.2">
      <c r="U5460" s="78"/>
    </row>
    <row r="5461" spans="21:21" ht="13.15" customHeight="1" x14ac:dyDescent="0.2">
      <c r="U5461" s="78"/>
    </row>
    <row r="5462" spans="21:21" ht="13.15" customHeight="1" x14ac:dyDescent="0.2">
      <c r="U5462" s="78"/>
    </row>
    <row r="5463" spans="21:21" ht="13.15" customHeight="1" x14ac:dyDescent="0.2">
      <c r="U5463" s="78"/>
    </row>
    <row r="5464" spans="21:21" ht="13.15" customHeight="1" x14ac:dyDescent="0.2">
      <c r="U5464" s="78"/>
    </row>
    <row r="5465" spans="21:21" ht="13.15" customHeight="1" x14ac:dyDescent="0.2">
      <c r="U5465" s="78"/>
    </row>
    <row r="5466" spans="21:21" ht="13.15" customHeight="1" x14ac:dyDescent="0.2">
      <c r="U5466" s="78"/>
    </row>
    <row r="5467" spans="21:21" ht="13.15" customHeight="1" x14ac:dyDescent="0.2">
      <c r="U5467" s="78"/>
    </row>
    <row r="5468" spans="21:21" ht="13.15" customHeight="1" x14ac:dyDescent="0.2">
      <c r="U5468" s="78"/>
    </row>
    <row r="5469" spans="21:21" ht="13.15" customHeight="1" x14ac:dyDescent="0.2">
      <c r="U5469" s="78"/>
    </row>
    <row r="5470" spans="21:21" ht="13.15" customHeight="1" x14ac:dyDescent="0.2">
      <c r="U5470" s="78"/>
    </row>
    <row r="5471" spans="21:21" ht="13.15" customHeight="1" x14ac:dyDescent="0.2">
      <c r="U5471" s="78"/>
    </row>
    <row r="5472" spans="21:21" ht="13.15" customHeight="1" x14ac:dyDescent="0.2">
      <c r="U5472" s="78"/>
    </row>
    <row r="5473" spans="21:21" ht="13.15" customHeight="1" x14ac:dyDescent="0.2">
      <c r="U5473" s="78"/>
    </row>
    <row r="5474" spans="21:21" ht="13.15" customHeight="1" x14ac:dyDescent="0.2">
      <c r="U5474" s="78"/>
    </row>
    <row r="5475" spans="21:21" ht="13.15" customHeight="1" x14ac:dyDescent="0.2">
      <c r="U5475" s="78"/>
    </row>
    <row r="5476" spans="21:21" ht="13.15" customHeight="1" x14ac:dyDescent="0.2">
      <c r="U5476" s="78"/>
    </row>
    <row r="5477" spans="21:21" ht="13.15" customHeight="1" x14ac:dyDescent="0.2">
      <c r="U5477" s="78"/>
    </row>
    <row r="5478" spans="21:21" ht="13.15" customHeight="1" x14ac:dyDescent="0.2">
      <c r="U5478" s="78"/>
    </row>
    <row r="5479" spans="21:21" ht="13.15" customHeight="1" x14ac:dyDescent="0.2">
      <c r="U5479" s="78"/>
    </row>
    <row r="5480" spans="21:21" ht="13.15" customHeight="1" x14ac:dyDescent="0.2">
      <c r="U5480" s="78"/>
    </row>
    <row r="5481" spans="21:21" ht="13.15" customHeight="1" x14ac:dyDescent="0.2">
      <c r="U5481" s="78"/>
    </row>
    <row r="5482" spans="21:21" ht="13.15" customHeight="1" x14ac:dyDescent="0.2">
      <c r="U5482" s="78"/>
    </row>
    <row r="5483" spans="21:21" ht="13.15" customHeight="1" x14ac:dyDescent="0.2">
      <c r="U5483" s="78"/>
    </row>
    <row r="5484" spans="21:21" ht="13.15" customHeight="1" x14ac:dyDescent="0.2">
      <c r="U5484" s="78"/>
    </row>
    <row r="5485" spans="21:21" ht="13.15" customHeight="1" x14ac:dyDescent="0.2">
      <c r="U5485" s="78"/>
    </row>
    <row r="5486" spans="21:21" ht="13.15" customHeight="1" x14ac:dyDescent="0.2">
      <c r="U5486" s="78"/>
    </row>
    <row r="5487" spans="21:21" ht="13.15" customHeight="1" x14ac:dyDescent="0.2">
      <c r="U5487" s="78"/>
    </row>
    <row r="5488" spans="21:21" ht="13.15" customHeight="1" x14ac:dyDescent="0.2">
      <c r="U5488" s="78"/>
    </row>
    <row r="5489" spans="21:21" ht="13.15" customHeight="1" x14ac:dyDescent="0.2">
      <c r="U5489" s="78"/>
    </row>
    <row r="5490" spans="21:21" ht="13.15" customHeight="1" x14ac:dyDescent="0.2">
      <c r="U5490" s="78"/>
    </row>
    <row r="5491" spans="21:21" ht="13.15" customHeight="1" x14ac:dyDescent="0.2">
      <c r="U5491" s="78"/>
    </row>
    <row r="5492" spans="21:21" ht="13.15" customHeight="1" x14ac:dyDescent="0.2">
      <c r="U5492" s="78"/>
    </row>
    <row r="5493" spans="21:21" ht="13.15" customHeight="1" x14ac:dyDescent="0.2">
      <c r="U5493" s="78"/>
    </row>
    <row r="5494" spans="21:21" ht="13.15" customHeight="1" x14ac:dyDescent="0.2">
      <c r="U5494" s="78"/>
    </row>
    <row r="5495" spans="21:21" ht="13.15" customHeight="1" x14ac:dyDescent="0.2">
      <c r="U5495" s="78"/>
    </row>
    <row r="5496" spans="21:21" ht="13.15" customHeight="1" x14ac:dyDescent="0.2">
      <c r="U5496" s="78"/>
    </row>
    <row r="5497" spans="21:21" ht="13.15" customHeight="1" x14ac:dyDescent="0.2">
      <c r="U5497" s="78"/>
    </row>
    <row r="5498" spans="21:21" ht="13.15" customHeight="1" x14ac:dyDescent="0.2">
      <c r="U5498" s="78"/>
    </row>
    <row r="5499" spans="21:21" ht="13.15" customHeight="1" x14ac:dyDescent="0.2">
      <c r="U5499" s="78"/>
    </row>
    <row r="5500" spans="21:21" ht="13.15" customHeight="1" x14ac:dyDescent="0.2">
      <c r="U5500" s="78"/>
    </row>
    <row r="5501" spans="21:21" ht="13.15" customHeight="1" x14ac:dyDescent="0.2">
      <c r="U5501" s="78"/>
    </row>
    <row r="5502" spans="21:21" ht="13.15" customHeight="1" x14ac:dyDescent="0.2">
      <c r="U5502" s="78"/>
    </row>
    <row r="5503" spans="21:21" ht="13.15" customHeight="1" x14ac:dyDescent="0.2">
      <c r="U5503" s="78"/>
    </row>
    <row r="5504" spans="21:21" ht="13.15" customHeight="1" x14ac:dyDescent="0.2">
      <c r="U5504" s="78"/>
    </row>
    <row r="5505" spans="21:21" ht="13.15" customHeight="1" x14ac:dyDescent="0.2">
      <c r="U5505" s="78"/>
    </row>
    <row r="5506" spans="21:21" ht="13.15" customHeight="1" x14ac:dyDescent="0.2">
      <c r="U5506" s="78"/>
    </row>
    <row r="5507" spans="21:21" ht="13.15" customHeight="1" x14ac:dyDescent="0.2">
      <c r="U5507" s="78"/>
    </row>
    <row r="5508" spans="21:21" ht="13.15" customHeight="1" x14ac:dyDescent="0.2">
      <c r="U5508" s="78"/>
    </row>
    <row r="5509" spans="21:21" ht="13.15" customHeight="1" x14ac:dyDescent="0.2">
      <c r="U5509" s="78"/>
    </row>
    <row r="5510" spans="21:21" ht="13.15" customHeight="1" x14ac:dyDescent="0.2">
      <c r="U5510" s="78"/>
    </row>
    <row r="5511" spans="21:21" ht="13.15" customHeight="1" x14ac:dyDescent="0.2">
      <c r="U5511" s="78"/>
    </row>
    <row r="5512" spans="21:21" ht="13.15" customHeight="1" x14ac:dyDescent="0.2">
      <c r="U5512" s="78"/>
    </row>
    <row r="5513" spans="21:21" ht="13.15" customHeight="1" x14ac:dyDescent="0.2">
      <c r="U5513" s="78"/>
    </row>
    <row r="5514" spans="21:21" ht="13.15" customHeight="1" x14ac:dyDescent="0.2">
      <c r="U5514" s="78"/>
    </row>
    <row r="5515" spans="21:21" ht="13.15" customHeight="1" x14ac:dyDescent="0.2">
      <c r="U5515" s="78"/>
    </row>
    <row r="5516" spans="21:21" ht="13.15" customHeight="1" x14ac:dyDescent="0.2">
      <c r="U5516" s="78"/>
    </row>
    <row r="5517" spans="21:21" ht="13.15" customHeight="1" x14ac:dyDescent="0.2">
      <c r="U5517" s="78"/>
    </row>
    <row r="5518" spans="21:21" ht="13.15" customHeight="1" x14ac:dyDescent="0.2">
      <c r="U5518" s="78"/>
    </row>
    <row r="5519" spans="21:21" ht="13.15" customHeight="1" x14ac:dyDescent="0.2">
      <c r="U5519" s="78"/>
    </row>
    <row r="5520" spans="21:21" ht="13.15" customHeight="1" x14ac:dyDescent="0.2">
      <c r="U5520" s="78"/>
    </row>
    <row r="5521" spans="21:21" ht="13.15" customHeight="1" x14ac:dyDescent="0.2">
      <c r="U5521" s="78"/>
    </row>
    <row r="5522" spans="21:21" ht="13.15" customHeight="1" x14ac:dyDescent="0.2">
      <c r="U5522" s="78"/>
    </row>
    <row r="5523" spans="21:21" ht="13.15" customHeight="1" x14ac:dyDescent="0.2">
      <c r="U5523" s="78"/>
    </row>
    <row r="5524" spans="21:21" ht="13.15" customHeight="1" x14ac:dyDescent="0.2">
      <c r="U5524" s="78"/>
    </row>
    <row r="5525" spans="21:21" ht="13.15" customHeight="1" x14ac:dyDescent="0.2">
      <c r="U5525" s="78"/>
    </row>
    <row r="5526" spans="21:21" ht="13.15" customHeight="1" x14ac:dyDescent="0.2">
      <c r="U5526" s="78"/>
    </row>
    <row r="5527" spans="21:21" ht="13.15" customHeight="1" x14ac:dyDescent="0.2">
      <c r="U5527" s="78"/>
    </row>
    <row r="5528" spans="21:21" ht="13.15" customHeight="1" x14ac:dyDescent="0.2">
      <c r="U5528" s="78"/>
    </row>
    <row r="5529" spans="21:21" ht="13.15" customHeight="1" x14ac:dyDescent="0.2">
      <c r="U5529" s="78"/>
    </row>
    <row r="5530" spans="21:21" ht="13.15" customHeight="1" x14ac:dyDescent="0.2">
      <c r="U5530" s="78"/>
    </row>
    <row r="5531" spans="21:21" ht="13.15" customHeight="1" x14ac:dyDescent="0.2">
      <c r="U5531" s="78"/>
    </row>
    <row r="5532" spans="21:21" ht="13.15" customHeight="1" x14ac:dyDescent="0.2">
      <c r="U5532" s="78"/>
    </row>
    <row r="5533" spans="21:21" ht="13.15" customHeight="1" x14ac:dyDescent="0.2">
      <c r="U5533" s="78"/>
    </row>
    <row r="5534" spans="21:21" ht="13.15" customHeight="1" x14ac:dyDescent="0.2">
      <c r="U5534" s="78"/>
    </row>
    <row r="5535" spans="21:21" ht="13.15" customHeight="1" x14ac:dyDescent="0.2">
      <c r="U5535" s="78"/>
    </row>
    <row r="5536" spans="21:21" ht="13.15" customHeight="1" x14ac:dyDescent="0.2">
      <c r="U5536" s="78"/>
    </row>
    <row r="5537" spans="21:21" ht="13.15" customHeight="1" x14ac:dyDescent="0.2">
      <c r="U5537" s="78"/>
    </row>
    <row r="5538" spans="21:21" ht="13.15" customHeight="1" x14ac:dyDescent="0.2">
      <c r="U5538" s="78"/>
    </row>
    <row r="5539" spans="21:21" ht="13.15" customHeight="1" x14ac:dyDescent="0.2">
      <c r="U5539" s="78"/>
    </row>
    <row r="5540" spans="21:21" ht="13.15" customHeight="1" x14ac:dyDescent="0.2">
      <c r="U5540" s="78"/>
    </row>
    <row r="5541" spans="21:21" ht="13.15" customHeight="1" x14ac:dyDescent="0.2">
      <c r="U5541" s="78"/>
    </row>
    <row r="5542" spans="21:21" ht="13.15" customHeight="1" x14ac:dyDescent="0.2">
      <c r="U5542" s="78"/>
    </row>
    <row r="5543" spans="21:21" ht="13.15" customHeight="1" x14ac:dyDescent="0.2">
      <c r="U5543" s="78"/>
    </row>
    <row r="5544" spans="21:21" ht="13.15" customHeight="1" x14ac:dyDescent="0.2">
      <c r="U5544" s="78"/>
    </row>
    <row r="5545" spans="21:21" ht="13.15" customHeight="1" x14ac:dyDescent="0.2">
      <c r="U5545" s="78"/>
    </row>
    <row r="5546" spans="21:21" ht="13.15" customHeight="1" x14ac:dyDescent="0.2">
      <c r="U5546" s="78"/>
    </row>
    <row r="5547" spans="21:21" ht="13.15" customHeight="1" x14ac:dyDescent="0.2">
      <c r="U5547" s="78"/>
    </row>
    <row r="5548" spans="21:21" ht="13.15" customHeight="1" x14ac:dyDescent="0.2">
      <c r="U5548" s="78"/>
    </row>
    <row r="5549" spans="21:21" ht="13.15" customHeight="1" x14ac:dyDescent="0.2">
      <c r="U5549" s="78"/>
    </row>
    <row r="5550" spans="21:21" ht="13.15" customHeight="1" x14ac:dyDescent="0.2">
      <c r="U5550" s="78"/>
    </row>
    <row r="5551" spans="21:21" ht="13.15" customHeight="1" x14ac:dyDescent="0.2">
      <c r="U5551" s="78"/>
    </row>
    <row r="5552" spans="21:21" ht="13.15" customHeight="1" x14ac:dyDescent="0.2">
      <c r="U5552" s="78"/>
    </row>
    <row r="5553" spans="21:21" ht="13.15" customHeight="1" x14ac:dyDescent="0.2">
      <c r="U5553" s="78"/>
    </row>
    <row r="5554" spans="21:21" ht="13.15" customHeight="1" x14ac:dyDescent="0.2">
      <c r="U5554" s="78"/>
    </row>
    <row r="5555" spans="21:21" ht="13.15" customHeight="1" x14ac:dyDescent="0.2">
      <c r="U5555" s="78"/>
    </row>
    <row r="5556" spans="21:21" ht="13.15" customHeight="1" x14ac:dyDescent="0.2">
      <c r="U5556" s="78"/>
    </row>
    <row r="5557" spans="21:21" ht="13.15" customHeight="1" x14ac:dyDescent="0.2">
      <c r="U5557" s="78"/>
    </row>
    <row r="5558" spans="21:21" ht="13.15" customHeight="1" x14ac:dyDescent="0.2">
      <c r="U5558" s="78"/>
    </row>
    <row r="5559" spans="21:21" ht="13.15" customHeight="1" x14ac:dyDescent="0.2">
      <c r="U5559" s="78"/>
    </row>
    <row r="5560" spans="21:21" ht="13.15" customHeight="1" x14ac:dyDescent="0.2">
      <c r="U5560" s="78"/>
    </row>
    <row r="5561" spans="21:21" ht="13.15" customHeight="1" x14ac:dyDescent="0.2">
      <c r="U5561" s="78"/>
    </row>
    <row r="5562" spans="21:21" ht="13.15" customHeight="1" x14ac:dyDescent="0.2">
      <c r="U5562" s="78"/>
    </row>
    <row r="5563" spans="21:21" ht="13.15" customHeight="1" x14ac:dyDescent="0.2">
      <c r="U5563" s="78"/>
    </row>
    <row r="5564" spans="21:21" ht="13.15" customHeight="1" x14ac:dyDescent="0.2">
      <c r="U5564" s="78"/>
    </row>
    <row r="5565" spans="21:21" ht="13.15" customHeight="1" x14ac:dyDescent="0.2">
      <c r="U5565" s="78"/>
    </row>
    <row r="5566" spans="21:21" ht="13.15" customHeight="1" x14ac:dyDescent="0.2">
      <c r="U5566" s="78"/>
    </row>
    <row r="5567" spans="21:21" ht="13.15" customHeight="1" x14ac:dyDescent="0.2">
      <c r="U5567" s="78"/>
    </row>
    <row r="5568" spans="21:21" ht="13.15" customHeight="1" x14ac:dyDescent="0.2">
      <c r="U5568" s="78"/>
    </row>
    <row r="5569" spans="21:21" ht="13.15" customHeight="1" x14ac:dyDescent="0.2">
      <c r="U5569" s="78"/>
    </row>
    <row r="5570" spans="21:21" ht="13.15" customHeight="1" x14ac:dyDescent="0.2">
      <c r="U5570" s="78"/>
    </row>
    <row r="5571" spans="21:21" ht="13.15" customHeight="1" x14ac:dyDescent="0.2">
      <c r="U5571" s="78"/>
    </row>
    <row r="5572" spans="21:21" ht="13.15" customHeight="1" x14ac:dyDescent="0.2">
      <c r="U5572" s="78"/>
    </row>
    <row r="5573" spans="21:21" ht="13.15" customHeight="1" x14ac:dyDescent="0.2">
      <c r="U5573" s="78"/>
    </row>
    <row r="5574" spans="21:21" ht="13.15" customHeight="1" x14ac:dyDescent="0.2">
      <c r="U5574" s="78"/>
    </row>
    <row r="5575" spans="21:21" ht="13.15" customHeight="1" x14ac:dyDescent="0.2">
      <c r="U5575" s="78"/>
    </row>
    <row r="5576" spans="21:21" ht="13.15" customHeight="1" x14ac:dyDescent="0.2">
      <c r="U5576" s="78"/>
    </row>
    <row r="5577" spans="21:21" ht="13.15" customHeight="1" x14ac:dyDescent="0.2">
      <c r="U5577" s="78"/>
    </row>
    <row r="5578" spans="21:21" ht="13.15" customHeight="1" x14ac:dyDescent="0.2">
      <c r="U5578" s="78"/>
    </row>
    <row r="5579" spans="21:21" ht="13.15" customHeight="1" x14ac:dyDescent="0.2">
      <c r="U5579" s="78"/>
    </row>
    <row r="5580" spans="21:21" ht="13.15" customHeight="1" x14ac:dyDescent="0.2">
      <c r="U5580" s="78"/>
    </row>
    <row r="5581" spans="21:21" ht="13.15" customHeight="1" x14ac:dyDescent="0.2">
      <c r="U5581" s="78"/>
    </row>
    <row r="5582" spans="21:21" ht="13.15" customHeight="1" x14ac:dyDescent="0.2">
      <c r="U5582" s="78"/>
    </row>
    <row r="5583" spans="21:21" ht="13.15" customHeight="1" x14ac:dyDescent="0.2">
      <c r="U5583" s="78"/>
    </row>
    <row r="5584" spans="21:21" ht="13.15" customHeight="1" x14ac:dyDescent="0.2">
      <c r="U5584" s="78"/>
    </row>
    <row r="5585" spans="21:21" ht="13.15" customHeight="1" x14ac:dyDescent="0.2">
      <c r="U5585" s="78"/>
    </row>
    <row r="5586" spans="21:21" ht="13.15" customHeight="1" x14ac:dyDescent="0.2">
      <c r="U5586" s="78"/>
    </row>
    <row r="5587" spans="21:21" ht="13.15" customHeight="1" x14ac:dyDescent="0.2">
      <c r="U5587" s="78"/>
    </row>
    <row r="5588" spans="21:21" ht="13.15" customHeight="1" x14ac:dyDescent="0.2">
      <c r="U5588" s="78"/>
    </row>
    <row r="5589" spans="21:21" ht="13.15" customHeight="1" x14ac:dyDescent="0.2">
      <c r="U5589" s="78"/>
    </row>
    <row r="5590" spans="21:21" ht="13.15" customHeight="1" x14ac:dyDescent="0.2">
      <c r="U5590" s="78"/>
    </row>
    <row r="5591" spans="21:21" ht="13.15" customHeight="1" x14ac:dyDescent="0.2">
      <c r="U5591" s="78"/>
    </row>
    <row r="5592" spans="21:21" ht="13.15" customHeight="1" x14ac:dyDescent="0.2">
      <c r="U5592" s="78"/>
    </row>
    <row r="5593" spans="21:21" ht="13.15" customHeight="1" x14ac:dyDescent="0.2">
      <c r="U5593" s="78"/>
    </row>
    <row r="5594" spans="21:21" ht="13.15" customHeight="1" x14ac:dyDescent="0.2">
      <c r="U5594" s="78"/>
    </row>
    <row r="5595" spans="21:21" ht="13.15" customHeight="1" x14ac:dyDescent="0.2">
      <c r="U5595" s="78"/>
    </row>
    <row r="5596" spans="21:21" ht="13.15" customHeight="1" x14ac:dyDescent="0.2">
      <c r="U5596" s="78"/>
    </row>
    <row r="5597" spans="21:21" ht="13.15" customHeight="1" x14ac:dyDescent="0.2">
      <c r="U5597" s="78"/>
    </row>
    <row r="5598" spans="21:21" ht="13.15" customHeight="1" x14ac:dyDescent="0.2">
      <c r="U5598" s="78"/>
    </row>
    <row r="5599" spans="21:21" ht="13.15" customHeight="1" x14ac:dyDescent="0.2">
      <c r="U5599" s="78"/>
    </row>
    <row r="5600" spans="21:21" ht="13.15" customHeight="1" x14ac:dyDescent="0.2">
      <c r="U5600" s="78"/>
    </row>
    <row r="5601" spans="21:21" ht="13.15" customHeight="1" x14ac:dyDescent="0.2">
      <c r="U5601" s="78"/>
    </row>
    <row r="5602" spans="21:21" ht="13.15" customHeight="1" x14ac:dyDescent="0.2">
      <c r="U5602" s="78"/>
    </row>
    <row r="5603" spans="21:21" ht="13.15" customHeight="1" x14ac:dyDescent="0.2">
      <c r="U5603" s="78"/>
    </row>
    <row r="5604" spans="21:21" ht="13.15" customHeight="1" x14ac:dyDescent="0.2">
      <c r="U5604" s="78"/>
    </row>
    <row r="5605" spans="21:21" ht="13.15" customHeight="1" x14ac:dyDescent="0.2">
      <c r="U5605" s="78"/>
    </row>
    <row r="5606" spans="21:21" ht="13.15" customHeight="1" x14ac:dyDescent="0.2">
      <c r="U5606" s="78"/>
    </row>
    <row r="5607" spans="21:21" ht="13.15" customHeight="1" x14ac:dyDescent="0.2">
      <c r="U5607" s="78"/>
    </row>
    <row r="5608" spans="21:21" ht="13.15" customHeight="1" x14ac:dyDescent="0.2">
      <c r="U5608" s="78"/>
    </row>
    <row r="5609" spans="21:21" ht="13.15" customHeight="1" x14ac:dyDescent="0.2">
      <c r="U5609" s="78"/>
    </row>
    <row r="5610" spans="21:21" ht="13.15" customHeight="1" x14ac:dyDescent="0.2">
      <c r="U5610" s="78"/>
    </row>
    <row r="5611" spans="21:21" ht="13.15" customHeight="1" x14ac:dyDescent="0.2">
      <c r="U5611" s="78"/>
    </row>
    <row r="5612" spans="21:21" ht="13.15" customHeight="1" x14ac:dyDescent="0.2">
      <c r="U5612" s="78"/>
    </row>
    <row r="5613" spans="21:21" ht="13.15" customHeight="1" x14ac:dyDescent="0.2">
      <c r="U5613" s="78"/>
    </row>
    <row r="5614" spans="21:21" ht="13.15" customHeight="1" x14ac:dyDescent="0.2">
      <c r="U5614" s="78"/>
    </row>
    <row r="5615" spans="21:21" ht="13.15" customHeight="1" x14ac:dyDescent="0.2">
      <c r="U5615" s="78"/>
    </row>
    <row r="5616" spans="21:21" ht="13.15" customHeight="1" x14ac:dyDescent="0.2">
      <c r="U5616" s="78"/>
    </row>
    <row r="5617" spans="21:21" ht="13.15" customHeight="1" x14ac:dyDescent="0.2">
      <c r="U5617" s="78"/>
    </row>
    <row r="5618" spans="21:21" ht="13.15" customHeight="1" x14ac:dyDescent="0.2">
      <c r="U5618" s="78"/>
    </row>
    <row r="5619" spans="21:21" ht="13.15" customHeight="1" x14ac:dyDescent="0.2">
      <c r="U5619" s="78"/>
    </row>
    <row r="5620" spans="21:21" ht="13.15" customHeight="1" x14ac:dyDescent="0.2">
      <c r="U5620" s="78"/>
    </row>
    <row r="5621" spans="21:21" ht="13.15" customHeight="1" x14ac:dyDescent="0.2">
      <c r="U5621" s="78"/>
    </row>
    <row r="5622" spans="21:21" ht="13.15" customHeight="1" x14ac:dyDescent="0.2">
      <c r="U5622" s="78"/>
    </row>
    <row r="5623" spans="21:21" ht="13.15" customHeight="1" x14ac:dyDescent="0.2">
      <c r="U5623" s="78"/>
    </row>
    <row r="5624" spans="21:21" ht="13.15" customHeight="1" x14ac:dyDescent="0.2">
      <c r="U5624" s="78"/>
    </row>
    <row r="5625" spans="21:21" ht="13.15" customHeight="1" x14ac:dyDescent="0.2">
      <c r="U5625" s="78"/>
    </row>
    <row r="5626" spans="21:21" ht="13.15" customHeight="1" x14ac:dyDescent="0.2">
      <c r="U5626" s="78"/>
    </row>
    <row r="5627" spans="21:21" ht="13.15" customHeight="1" x14ac:dyDescent="0.2">
      <c r="U5627" s="78"/>
    </row>
    <row r="5628" spans="21:21" ht="13.15" customHeight="1" x14ac:dyDescent="0.2">
      <c r="U5628" s="78"/>
    </row>
    <row r="5629" spans="21:21" ht="13.15" customHeight="1" x14ac:dyDescent="0.2">
      <c r="U5629" s="78"/>
    </row>
    <row r="5630" spans="21:21" ht="13.15" customHeight="1" x14ac:dyDescent="0.2">
      <c r="U5630" s="78"/>
    </row>
    <row r="5631" spans="21:21" ht="13.15" customHeight="1" x14ac:dyDescent="0.2">
      <c r="U5631" s="78"/>
    </row>
    <row r="5632" spans="21:21" ht="13.15" customHeight="1" x14ac:dyDescent="0.2">
      <c r="U5632" s="78"/>
    </row>
    <row r="5633" spans="21:21" ht="13.15" customHeight="1" x14ac:dyDescent="0.2">
      <c r="U5633" s="78"/>
    </row>
    <row r="5634" spans="21:21" ht="13.15" customHeight="1" x14ac:dyDescent="0.2">
      <c r="U5634" s="78"/>
    </row>
    <row r="5635" spans="21:21" ht="13.15" customHeight="1" x14ac:dyDescent="0.2">
      <c r="U5635" s="78"/>
    </row>
    <row r="5636" spans="21:21" ht="13.15" customHeight="1" x14ac:dyDescent="0.2">
      <c r="U5636" s="78"/>
    </row>
    <row r="5637" spans="21:21" ht="13.15" customHeight="1" x14ac:dyDescent="0.2">
      <c r="U5637" s="78"/>
    </row>
    <row r="5638" spans="21:21" ht="13.15" customHeight="1" x14ac:dyDescent="0.2">
      <c r="U5638" s="78"/>
    </row>
    <row r="5639" spans="21:21" ht="13.15" customHeight="1" x14ac:dyDescent="0.2">
      <c r="U5639" s="78"/>
    </row>
    <row r="5640" spans="21:21" ht="13.15" customHeight="1" x14ac:dyDescent="0.2">
      <c r="U5640" s="78"/>
    </row>
    <row r="5641" spans="21:21" ht="13.15" customHeight="1" x14ac:dyDescent="0.2">
      <c r="U5641" s="78"/>
    </row>
    <row r="5642" spans="21:21" ht="13.15" customHeight="1" x14ac:dyDescent="0.2">
      <c r="U5642" s="78"/>
    </row>
    <row r="5643" spans="21:21" ht="13.15" customHeight="1" x14ac:dyDescent="0.2">
      <c r="U5643" s="78"/>
    </row>
    <row r="5644" spans="21:21" ht="13.15" customHeight="1" x14ac:dyDescent="0.2">
      <c r="U5644" s="78"/>
    </row>
    <row r="5645" spans="21:21" ht="13.15" customHeight="1" x14ac:dyDescent="0.2">
      <c r="U5645" s="78"/>
    </row>
    <row r="5646" spans="21:21" ht="13.15" customHeight="1" x14ac:dyDescent="0.2">
      <c r="U5646" s="78"/>
    </row>
    <row r="5647" spans="21:21" ht="13.15" customHeight="1" x14ac:dyDescent="0.2">
      <c r="U5647" s="78"/>
    </row>
    <row r="5648" spans="21:21" ht="13.15" customHeight="1" x14ac:dyDescent="0.2">
      <c r="U5648" s="78"/>
    </row>
    <row r="5649" spans="21:21" ht="13.15" customHeight="1" x14ac:dyDescent="0.2">
      <c r="U5649" s="78"/>
    </row>
    <row r="5650" spans="21:21" ht="13.15" customHeight="1" x14ac:dyDescent="0.2">
      <c r="U5650" s="78"/>
    </row>
    <row r="5651" spans="21:21" ht="13.15" customHeight="1" x14ac:dyDescent="0.2">
      <c r="U5651" s="78"/>
    </row>
    <row r="5652" spans="21:21" ht="13.15" customHeight="1" x14ac:dyDescent="0.2">
      <c r="U5652" s="78"/>
    </row>
    <row r="5653" spans="21:21" ht="13.15" customHeight="1" x14ac:dyDescent="0.2">
      <c r="U5653" s="78"/>
    </row>
    <row r="5654" spans="21:21" ht="13.15" customHeight="1" x14ac:dyDescent="0.2">
      <c r="U5654" s="78"/>
    </row>
    <row r="5655" spans="21:21" ht="13.15" customHeight="1" x14ac:dyDescent="0.2">
      <c r="U5655" s="78"/>
    </row>
    <row r="5656" spans="21:21" ht="13.15" customHeight="1" x14ac:dyDescent="0.2">
      <c r="U5656" s="78"/>
    </row>
    <row r="5657" spans="21:21" ht="13.15" customHeight="1" x14ac:dyDescent="0.2">
      <c r="U5657" s="78"/>
    </row>
    <row r="5658" spans="21:21" ht="13.15" customHeight="1" x14ac:dyDescent="0.2">
      <c r="U5658" s="78"/>
    </row>
    <row r="5659" spans="21:21" ht="13.15" customHeight="1" x14ac:dyDescent="0.2">
      <c r="U5659" s="78"/>
    </row>
    <row r="5660" spans="21:21" ht="13.15" customHeight="1" x14ac:dyDescent="0.2">
      <c r="U5660" s="78"/>
    </row>
    <row r="5661" spans="21:21" ht="13.15" customHeight="1" x14ac:dyDescent="0.2">
      <c r="U5661" s="78"/>
    </row>
    <row r="5662" spans="21:21" ht="13.15" customHeight="1" x14ac:dyDescent="0.2">
      <c r="U5662" s="78"/>
    </row>
    <row r="5663" spans="21:21" ht="13.15" customHeight="1" x14ac:dyDescent="0.2">
      <c r="U5663" s="78"/>
    </row>
    <row r="5664" spans="21:21" ht="13.15" customHeight="1" x14ac:dyDescent="0.2">
      <c r="U5664" s="78"/>
    </row>
    <row r="5665" spans="21:21" ht="13.15" customHeight="1" x14ac:dyDescent="0.2">
      <c r="U5665" s="78"/>
    </row>
    <row r="5666" spans="21:21" ht="13.15" customHeight="1" x14ac:dyDescent="0.2">
      <c r="U5666" s="78"/>
    </row>
    <row r="5667" spans="21:21" ht="13.15" customHeight="1" x14ac:dyDescent="0.2">
      <c r="U5667" s="78"/>
    </row>
    <row r="5668" spans="21:21" ht="13.15" customHeight="1" x14ac:dyDescent="0.2">
      <c r="U5668" s="78"/>
    </row>
    <row r="5669" spans="21:21" ht="13.15" customHeight="1" x14ac:dyDescent="0.2">
      <c r="U5669" s="78"/>
    </row>
    <row r="5670" spans="21:21" ht="13.15" customHeight="1" x14ac:dyDescent="0.2">
      <c r="U5670" s="78"/>
    </row>
    <row r="5671" spans="21:21" ht="13.15" customHeight="1" x14ac:dyDescent="0.2">
      <c r="U5671" s="78"/>
    </row>
    <row r="5672" spans="21:21" ht="13.15" customHeight="1" x14ac:dyDescent="0.2">
      <c r="U5672" s="78"/>
    </row>
    <row r="5673" spans="21:21" ht="13.15" customHeight="1" x14ac:dyDescent="0.2">
      <c r="U5673" s="78"/>
    </row>
    <row r="5674" spans="21:21" ht="13.15" customHeight="1" x14ac:dyDescent="0.2">
      <c r="U5674" s="78"/>
    </row>
    <row r="5675" spans="21:21" ht="13.15" customHeight="1" x14ac:dyDescent="0.2">
      <c r="U5675" s="78"/>
    </row>
    <row r="5676" spans="21:21" ht="13.15" customHeight="1" x14ac:dyDescent="0.2">
      <c r="U5676" s="78"/>
    </row>
    <row r="5677" spans="21:21" ht="13.15" customHeight="1" x14ac:dyDescent="0.2">
      <c r="U5677" s="78"/>
    </row>
    <row r="5678" spans="21:21" ht="13.15" customHeight="1" x14ac:dyDescent="0.2">
      <c r="U5678" s="78"/>
    </row>
    <row r="5679" spans="21:21" ht="13.15" customHeight="1" x14ac:dyDescent="0.2">
      <c r="U5679" s="78"/>
    </row>
    <row r="5680" spans="21:21" ht="13.15" customHeight="1" x14ac:dyDescent="0.2">
      <c r="U5680" s="78"/>
    </row>
    <row r="5681" spans="21:21" ht="13.15" customHeight="1" x14ac:dyDescent="0.2">
      <c r="U5681" s="78"/>
    </row>
    <row r="5682" spans="21:21" ht="13.15" customHeight="1" x14ac:dyDescent="0.2">
      <c r="U5682" s="78"/>
    </row>
    <row r="5683" spans="21:21" ht="13.15" customHeight="1" x14ac:dyDescent="0.2">
      <c r="U5683" s="78"/>
    </row>
    <row r="5684" spans="21:21" ht="13.15" customHeight="1" x14ac:dyDescent="0.2">
      <c r="U5684" s="78"/>
    </row>
    <row r="5685" spans="21:21" ht="13.15" customHeight="1" x14ac:dyDescent="0.2">
      <c r="U5685" s="78"/>
    </row>
    <row r="5686" spans="21:21" ht="13.15" customHeight="1" x14ac:dyDescent="0.2">
      <c r="U5686" s="78"/>
    </row>
    <row r="5687" spans="21:21" ht="13.15" customHeight="1" x14ac:dyDescent="0.2">
      <c r="U5687" s="78"/>
    </row>
    <row r="5688" spans="21:21" ht="13.15" customHeight="1" x14ac:dyDescent="0.2">
      <c r="U5688" s="78"/>
    </row>
    <row r="5689" spans="21:21" ht="13.15" customHeight="1" x14ac:dyDescent="0.2">
      <c r="U5689" s="78"/>
    </row>
    <row r="5690" spans="21:21" ht="13.15" customHeight="1" x14ac:dyDescent="0.2">
      <c r="U5690" s="78"/>
    </row>
    <row r="5691" spans="21:21" ht="13.15" customHeight="1" x14ac:dyDescent="0.2">
      <c r="U5691" s="78"/>
    </row>
    <row r="5692" spans="21:21" ht="13.15" customHeight="1" x14ac:dyDescent="0.2">
      <c r="U5692" s="78"/>
    </row>
    <row r="5693" spans="21:21" ht="13.15" customHeight="1" x14ac:dyDescent="0.2">
      <c r="U5693" s="78"/>
    </row>
    <row r="5694" spans="21:21" ht="13.15" customHeight="1" x14ac:dyDescent="0.2">
      <c r="U5694" s="78"/>
    </row>
    <row r="5695" spans="21:21" ht="13.15" customHeight="1" x14ac:dyDescent="0.2">
      <c r="U5695" s="78"/>
    </row>
    <row r="5696" spans="21:21" ht="13.15" customHeight="1" x14ac:dyDescent="0.2">
      <c r="U5696" s="78"/>
    </row>
    <row r="5697" spans="21:21" ht="13.15" customHeight="1" x14ac:dyDescent="0.2">
      <c r="U5697" s="78"/>
    </row>
    <row r="5698" spans="21:21" ht="13.15" customHeight="1" x14ac:dyDescent="0.2">
      <c r="U5698" s="78"/>
    </row>
    <row r="5699" spans="21:21" ht="13.15" customHeight="1" x14ac:dyDescent="0.2">
      <c r="U5699" s="78"/>
    </row>
    <row r="5700" spans="21:21" ht="13.15" customHeight="1" x14ac:dyDescent="0.2">
      <c r="U5700" s="78"/>
    </row>
    <row r="5701" spans="21:21" ht="13.15" customHeight="1" x14ac:dyDescent="0.2">
      <c r="U5701" s="78"/>
    </row>
    <row r="5702" spans="21:21" ht="13.15" customHeight="1" x14ac:dyDescent="0.2">
      <c r="U5702" s="78"/>
    </row>
    <row r="5703" spans="21:21" ht="13.15" customHeight="1" x14ac:dyDescent="0.2">
      <c r="U5703" s="78"/>
    </row>
    <row r="5704" spans="21:21" ht="13.15" customHeight="1" x14ac:dyDescent="0.2">
      <c r="U5704" s="78"/>
    </row>
    <row r="5705" spans="21:21" ht="13.15" customHeight="1" x14ac:dyDescent="0.2">
      <c r="U5705" s="78"/>
    </row>
    <row r="5706" spans="21:21" ht="13.15" customHeight="1" x14ac:dyDescent="0.2">
      <c r="U5706" s="78"/>
    </row>
    <row r="5707" spans="21:21" ht="13.15" customHeight="1" x14ac:dyDescent="0.2">
      <c r="U5707" s="78"/>
    </row>
    <row r="5708" spans="21:21" ht="13.15" customHeight="1" x14ac:dyDescent="0.2">
      <c r="U5708" s="78"/>
    </row>
    <row r="5709" spans="21:21" ht="13.15" customHeight="1" x14ac:dyDescent="0.2">
      <c r="U5709" s="78"/>
    </row>
    <row r="5710" spans="21:21" ht="13.15" customHeight="1" x14ac:dyDescent="0.2">
      <c r="U5710" s="78"/>
    </row>
    <row r="5711" spans="21:21" ht="13.15" customHeight="1" x14ac:dyDescent="0.2">
      <c r="U5711" s="78"/>
    </row>
    <row r="5712" spans="21:21" ht="13.15" customHeight="1" x14ac:dyDescent="0.2">
      <c r="U5712" s="78"/>
    </row>
    <row r="5713" spans="21:21" ht="13.15" customHeight="1" x14ac:dyDescent="0.2">
      <c r="U5713" s="78"/>
    </row>
    <row r="5714" spans="21:21" ht="13.15" customHeight="1" x14ac:dyDescent="0.2">
      <c r="U5714" s="78"/>
    </row>
    <row r="5715" spans="21:21" ht="13.15" customHeight="1" x14ac:dyDescent="0.2">
      <c r="U5715" s="78"/>
    </row>
    <row r="5716" spans="21:21" ht="13.15" customHeight="1" x14ac:dyDescent="0.2">
      <c r="U5716" s="78"/>
    </row>
    <row r="5717" spans="21:21" ht="13.15" customHeight="1" x14ac:dyDescent="0.2">
      <c r="U5717" s="78"/>
    </row>
    <row r="5718" spans="21:21" ht="13.15" customHeight="1" x14ac:dyDescent="0.2">
      <c r="U5718" s="78"/>
    </row>
    <row r="5719" spans="21:21" ht="13.15" customHeight="1" x14ac:dyDescent="0.2">
      <c r="U5719" s="78"/>
    </row>
    <row r="5720" spans="21:21" ht="13.15" customHeight="1" x14ac:dyDescent="0.2">
      <c r="U5720" s="78"/>
    </row>
    <row r="5721" spans="21:21" ht="13.15" customHeight="1" x14ac:dyDescent="0.2">
      <c r="U5721" s="78"/>
    </row>
    <row r="5722" spans="21:21" ht="13.15" customHeight="1" x14ac:dyDescent="0.2">
      <c r="U5722" s="78"/>
    </row>
    <row r="5723" spans="21:21" ht="13.15" customHeight="1" x14ac:dyDescent="0.2">
      <c r="U5723" s="78"/>
    </row>
    <row r="5724" spans="21:21" ht="13.15" customHeight="1" x14ac:dyDescent="0.2">
      <c r="U5724" s="78"/>
    </row>
    <row r="5725" spans="21:21" ht="13.15" customHeight="1" x14ac:dyDescent="0.2">
      <c r="U5725" s="78"/>
    </row>
    <row r="5726" spans="21:21" ht="13.15" customHeight="1" x14ac:dyDescent="0.2">
      <c r="U5726" s="78"/>
    </row>
    <row r="5727" spans="21:21" ht="13.15" customHeight="1" x14ac:dyDescent="0.2">
      <c r="U5727" s="78"/>
    </row>
    <row r="5728" spans="21:21" ht="13.15" customHeight="1" x14ac:dyDescent="0.2">
      <c r="U5728" s="78"/>
    </row>
    <row r="5729" spans="21:21" ht="13.15" customHeight="1" x14ac:dyDescent="0.2">
      <c r="U5729" s="78"/>
    </row>
    <row r="5730" spans="21:21" ht="13.15" customHeight="1" x14ac:dyDescent="0.2">
      <c r="U5730" s="78"/>
    </row>
    <row r="5731" spans="21:21" ht="13.15" customHeight="1" x14ac:dyDescent="0.2">
      <c r="U5731" s="78"/>
    </row>
    <row r="5732" spans="21:21" ht="13.15" customHeight="1" x14ac:dyDescent="0.2">
      <c r="U5732" s="78"/>
    </row>
    <row r="5733" spans="21:21" ht="13.15" customHeight="1" x14ac:dyDescent="0.2">
      <c r="U5733" s="78"/>
    </row>
    <row r="5734" spans="21:21" ht="13.15" customHeight="1" x14ac:dyDescent="0.2">
      <c r="U5734" s="78"/>
    </row>
    <row r="5735" spans="21:21" ht="13.15" customHeight="1" x14ac:dyDescent="0.2">
      <c r="U5735" s="78"/>
    </row>
    <row r="5736" spans="21:21" ht="13.15" customHeight="1" x14ac:dyDescent="0.2">
      <c r="U5736" s="78"/>
    </row>
    <row r="5737" spans="21:21" ht="13.15" customHeight="1" x14ac:dyDescent="0.2">
      <c r="U5737" s="78"/>
    </row>
    <row r="5738" spans="21:21" ht="13.15" customHeight="1" x14ac:dyDescent="0.2">
      <c r="U5738" s="78"/>
    </row>
    <row r="5739" spans="21:21" ht="13.15" customHeight="1" x14ac:dyDescent="0.2">
      <c r="U5739" s="78"/>
    </row>
    <row r="5740" spans="21:21" ht="13.15" customHeight="1" x14ac:dyDescent="0.2">
      <c r="U5740" s="78"/>
    </row>
    <row r="5741" spans="21:21" ht="13.15" customHeight="1" x14ac:dyDescent="0.2">
      <c r="U5741" s="78"/>
    </row>
    <row r="5742" spans="21:21" ht="13.15" customHeight="1" x14ac:dyDescent="0.2">
      <c r="U5742" s="78"/>
    </row>
    <row r="5743" spans="21:21" ht="13.15" customHeight="1" x14ac:dyDescent="0.2">
      <c r="U5743" s="78"/>
    </row>
    <row r="5744" spans="21:21" ht="13.15" customHeight="1" x14ac:dyDescent="0.2">
      <c r="U5744" s="78"/>
    </row>
    <row r="5745" spans="21:21" ht="13.15" customHeight="1" x14ac:dyDescent="0.2">
      <c r="U5745" s="78"/>
    </row>
    <row r="5746" spans="21:21" ht="13.15" customHeight="1" x14ac:dyDescent="0.2">
      <c r="U5746" s="78"/>
    </row>
    <row r="5747" spans="21:21" ht="13.15" customHeight="1" x14ac:dyDescent="0.2">
      <c r="U5747" s="78"/>
    </row>
    <row r="5748" spans="21:21" ht="13.15" customHeight="1" x14ac:dyDescent="0.2">
      <c r="U5748" s="78"/>
    </row>
    <row r="5749" spans="21:21" ht="13.15" customHeight="1" x14ac:dyDescent="0.2">
      <c r="U5749" s="78"/>
    </row>
    <row r="5750" spans="21:21" ht="13.15" customHeight="1" x14ac:dyDescent="0.2">
      <c r="U5750" s="78"/>
    </row>
    <row r="5751" spans="21:21" ht="13.15" customHeight="1" x14ac:dyDescent="0.2">
      <c r="U5751" s="78"/>
    </row>
    <row r="5752" spans="21:21" ht="13.15" customHeight="1" x14ac:dyDescent="0.2">
      <c r="U5752" s="78"/>
    </row>
    <row r="5753" spans="21:21" ht="13.15" customHeight="1" x14ac:dyDescent="0.2">
      <c r="U5753" s="78"/>
    </row>
    <row r="5754" spans="21:21" ht="13.15" customHeight="1" x14ac:dyDescent="0.2">
      <c r="U5754" s="78"/>
    </row>
    <row r="5755" spans="21:21" ht="13.15" customHeight="1" x14ac:dyDescent="0.2">
      <c r="U5755" s="78"/>
    </row>
    <row r="5756" spans="21:21" ht="13.15" customHeight="1" x14ac:dyDescent="0.2">
      <c r="U5756" s="78"/>
    </row>
    <row r="5757" spans="21:21" ht="13.15" customHeight="1" x14ac:dyDescent="0.2">
      <c r="U5757" s="78"/>
    </row>
    <row r="5758" spans="21:21" ht="13.15" customHeight="1" x14ac:dyDescent="0.2">
      <c r="U5758" s="78"/>
    </row>
    <row r="5759" spans="21:21" ht="13.15" customHeight="1" x14ac:dyDescent="0.2">
      <c r="U5759" s="78"/>
    </row>
    <row r="5760" spans="21:21" ht="13.15" customHeight="1" x14ac:dyDescent="0.2">
      <c r="U5760" s="78"/>
    </row>
    <row r="5761" spans="21:21" ht="13.15" customHeight="1" x14ac:dyDescent="0.2">
      <c r="U5761" s="78"/>
    </row>
    <row r="5762" spans="21:21" ht="13.15" customHeight="1" x14ac:dyDescent="0.2">
      <c r="U5762" s="78"/>
    </row>
    <row r="5763" spans="21:21" ht="13.15" customHeight="1" x14ac:dyDescent="0.2">
      <c r="U5763" s="78"/>
    </row>
    <row r="5764" spans="21:21" ht="13.15" customHeight="1" x14ac:dyDescent="0.2">
      <c r="U5764" s="78"/>
    </row>
    <row r="5765" spans="21:21" ht="13.15" customHeight="1" x14ac:dyDescent="0.2">
      <c r="U5765" s="78"/>
    </row>
    <row r="5766" spans="21:21" ht="13.15" customHeight="1" x14ac:dyDescent="0.2">
      <c r="U5766" s="78"/>
    </row>
    <row r="5767" spans="21:21" ht="13.15" customHeight="1" x14ac:dyDescent="0.2">
      <c r="U5767" s="78"/>
    </row>
    <row r="5768" spans="21:21" ht="13.15" customHeight="1" x14ac:dyDescent="0.2">
      <c r="U5768" s="78"/>
    </row>
    <row r="5769" spans="21:21" ht="13.15" customHeight="1" x14ac:dyDescent="0.2">
      <c r="U5769" s="78"/>
    </row>
    <row r="5770" spans="21:21" ht="13.15" customHeight="1" x14ac:dyDescent="0.2">
      <c r="U5770" s="78"/>
    </row>
    <row r="5771" spans="21:21" ht="13.15" customHeight="1" x14ac:dyDescent="0.2">
      <c r="U5771" s="78"/>
    </row>
    <row r="5772" spans="21:21" ht="13.15" customHeight="1" x14ac:dyDescent="0.2">
      <c r="U5772" s="78"/>
    </row>
    <row r="5773" spans="21:21" ht="13.15" customHeight="1" x14ac:dyDescent="0.2">
      <c r="U5773" s="78"/>
    </row>
    <row r="5774" spans="21:21" ht="13.15" customHeight="1" x14ac:dyDescent="0.2">
      <c r="U5774" s="78"/>
    </row>
    <row r="5775" spans="21:21" ht="13.15" customHeight="1" x14ac:dyDescent="0.2">
      <c r="U5775" s="78"/>
    </row>
    <row r="5776" spans="21:21" ht="13.15" customHeight="1" x14ac:dyDescent="0.2">
      <c r="U5776" s="78"/>
    </row>
    <row r="5777" spans="21:21" ht="13.15" customHeight="1" x14ac:dyDescent="0.2">
      <c r="U5777" s="78"/>
    </row>
    <row r="5778" spans="21:21" ht="13.15" customHeight="1" x14ac:dyDescent="0.2">
      <c r="U5778" s="78"/>
    </row>
    <row r="5779" spans="21:21" ht="13.15" customHeight="1" x14ac:dyDescent="0.2">
      <c r="U5779" s="78"/>
    </row>
    <row r="5780" spans="21:21" ht="13.15" customHeight="1" x14ac:dyDescent="0.2">
      <c r="U5780" s="78"/>
    </row>
    <row r="5781" spans="21:21" ht="13.15" customHeight="1" x14ac:dyDescent="0.2">
      <c r="U5781" s="78"/>
    </row>
    <row r="5782" spans="21:21" ht="13.15" customHeight="1" x14ac:dyDescent="0.2">
      <c r="U5782" s="78"/>
    </row>
    <row r="5783" spans="21:21" ht="13.15" customHeight="1" x14ac:dyDescent="0.2">
      <c r="U5783" s="78"/>
    </row>
    <row r="5784" spans="21:21" ht="13.15" customHeight="1" x14ac:dyDescent="0.2">
      <c r="U5784" s="78"/>
    </row>
    <row r="5785" spans="21:21" ht="13.15" customHeight="1" x14ac:dyDescent="0.2">
      <c r="U5785" s="78"/>
    </row>
    <row r="5786" spans="21:21" ht="13.15" customHeight="1" x14ac:dyDescent="0.2">
      <c r="U5786" s="78"/>
    </row>
    <row r="5787" spans="21:21" ht="13.15" customHeight="1" x14ac:dyDescent="0.2">
      <c r="U5787" s="78"/>
    </row>
    <row r="5788" spans="21:21" ht="13.15" customHeight="1" x14ac:dyDescent="0.2">
      <c r="U5788" s="78"/>
    </row>
    <row r="5789" spans="21:21" ht="13.15" customHeight="1" x14ac:dyDescent="0.2">
      <c r="U5789" s="78"/>
    </row>
    <row r="5790" spans="21:21" ht="13.15" customHeight="1" x14ac:dyDescent="0.2">
      <c r="U5790" s="78"/>
    </row>
    <row r="5791" spans="21:21" ht="13.15" customHeight="1" x14ac:dyDescent="0.2">
      <c r="U5791" s="78"/>
    </row>
    <row r="5792" spans="21:21" ht="13.15" customHeight="1" x14ac:dyDescent="0.2">
      <c r="U5792" s="78"/>
    </row>
    <row r="5793" spans="21:21" ht="13.15" customHeight="1" x14ac:dyDescent="0.2">
      <c r="U5793" s="78"/>
    </row>
    <row r="5794" spans="21:21" ht="13.15" customHeight="1" x14ac:dyDescent="0.2">
      <c r="U5794" s="78"/>
    </row>
    <row r="5795" spans="21:21" ht="13.15" customHeight="1" x14ac:dyDescent="0.2">
      <c r="U5795" s="78"/>
    </row>
    <row r="5796" spans="21:21" ht="13.15" customHeight="1" x14ac:dyDescent="0.2">
      <c r="U5796" s="78"/>
    </row>
    <row r="5797" spans="21:21" ht="13.15" customHeight="1" x14ac:dyDescent="0.2">
      <c r="U5797" s="78"/>
    </row>
    <row r="5798" spans="21:21" ht="13.15" customHeight="1" x14ac:dyDescent="0.2">
      <c r="U5798" s="78"/>
    </row>
    <row r="5799" spans="21:21" ht="13.15" customHeight="1" x14ac:dyDescent="0.2">
      <c r="U5799" s="78"/>
    </row>
    <row r="5800" spans="21:21" ht="13.15" customHeight="1" x14ac:dyDescent="0.2">
      <c r="U5800" s="78"/>
    </row>
    <row r="5801" spans="21:21" ht="13.15" customHeight="1" x14ac:dyDescent="0.2">
      <c r="U5801" s="78"/>
    </row>
    <row r="5802" spans="21:21" ht="13.15" customHeight="1" x14ac:dyDescent="0.2">
      <c r="U5802" s="78"/>
    </row>
    <row r="5803" spans="21:21" ht="13.15" customHeight="1" x14ac:dyDescent="0.2">
      <c r="U5803" s="78"/>
    </row>
    <row r="5804" spans="21:21" ht="13.15" customHeight="1" x14ac:dyDescent="0.2">
      <c r="U5804" s="78"/>
    </row>
    <row r="5805" spans="21:21" ht="13.15" customHeight="1" x14ac:dyDescent="0.2">
      <c r="U5805" s="78"/>
    </row>
    <row r="5806" spans="21:21" ht="13.15" customHeight="1" x14ac:dyDescent="0.2">
      <c r="U5806" s="78"/>
    </row>
    <row r="5807" spans="21:21" ht="13.15" customHeight="1" x14ac:dyDescent="0.2">
      <c r="U5807" s="78"/>
    </row>
    <row r="5808" spans="21:21" ht="13.15" customHeight="1" x14ac:dyDescent="0.2">
      <c r="U5808" s="78"/>
    </row>
    <row r="5809" spans="21:21" ht="13.15" customHeight="1" x14ac:dyDescent="0.2">
      <c r="U5809" s="78"/>
    </row>
    <row r="5810" spans="21:21" ht="13.15" customHeight="1" x14ac:dyDescent="0.2">
      <c r="U5810" s="78"/>
    </row>
    <row r="5811" spans="21:21" ht="13.15" customHeight="1" x14ac:dyDescent="0.2">
      <c r="U5811" s="78"/>
    </row>
    <row r="5812" spans="21:21" ht="13.15" customHeight="1" x14ac:dyDescent="0.2">
      <c r="U5812" s="78"/>
    </row>
    <row r="5813" spans="21:21" ht="13.15" customHeight="1" x14ac:dyDescent="0.2">
      <c r="U5813" s="78"/>
    </row>
    <row r="5814" spans="21:21" ht="13.15" customHeight="1" x14ac:dyDescent="0.2">
      <c r="U5814" s="78"/>
    </row>
    <row r="5815" spans="21:21" ht="13.15" customHeight="1" x14ac:dyDescent="0.2">
      <c r="U5815" s="78"/>
    </row>
    <row r="5816" spans="21:21" ht="13.15" customHeight="1" x14ac:dyDescent="0.2">
      <c r="U5816" s="78"/>
    </row>
    <row r="5817" spans="21:21" ht="13.15" customHeight="1" x14ac:dyDescent="0.2">
      <c r="U5817" s="78"/>
    </row>
    <row r="5818" spans="21:21" ht="13.15" customHeight="1" x14ac:dyDescent="0.2">
      <c r="U5818" s="78"/>
    </row>
    <row r="5819" spans="21:21" ht="13.15" customHeight="1" x14ac:dyDescent="0.2">
      <c r="U5819" s="78"/>
    </row>
    <row r="5820" spans="21:21" ht="13.15" customHeight="1" x14ac:dyDescent="0.2">
      <c r="U5820" s="78"/>
    </row>
    <row r="5821" spans="21:21" ht="13.15" customHeight="1" x14ac:dyDescent="0.2">
      <c r="U5821" s="78"/>
    </row>
    <row r="5822" spans="21:21" ht="13.15" customHeight="1" x14ac:dyDescent="0.2">
      <c r="U5822" s="78"/>
    </row>
    <row r="5823" spans="21:21" ht="13.15" customHeight="1" x14ac:dyDescent="0.2">
      <c r="U5823" s="78"/>
    </row>
    <row r="5824" spans="21:21" ht="13.15" customHeight="1" x14ac:dyDescent="0.2">
      <c r="U5824" s="78"/>
    </row>
    <row r="5825" spans="21:21" ht="13.15" customHeight="1" x14ac:dyDescent="0.2">
      <c r="U5825" s="78"/>
    </row>
    <row r="5826" spans="21:21" ht="13.15" customHeight="1" x14ac:dyDescent="0.2">
      <c r="U5826" s="78"/>
    </row>
    <row r="5827" spans="21:21" ht="13.15" customHeight="1" x14ac:dyDescent="0.2">
      <c r="U5827" s="78"/>
    </row>
    <row r="5828" spans="21:21" ht="13.15" customHeight="1" x14ac:dyDescent="0.2">
      <c r="U5828" s="78"/>
    </row>
    <row r="5829" spans="21:21" ht="13.15" customHeight="1" x14ac:dyDescent="0.2">
      <c r="U5829" s="78"/>
    </row>
    <row r="5830" spans="21:21" ht="13.15" customHeight="1" x14ac:dyDescent="0.2">
      <c r="U5830" s="78"/>
    </row>
    <row r="5831" spans="21:21" ht="13.15" customHeight="1" x14ac:dyDescent="0.2">
      <c r="U5831" s="78"/>
    </row>
    <row r="5832" spans="21:21" ht="13.15" customHeight="1" x14ac:dyDescent="0.2">
      <c r="U5832" s="78"/>
    </row>
    <row r="5833" spans="21:21" ht="13.15" customHeight="1" x14ac:dyDescent="0.2">
      <c r="U5833" s="78"/>
    </row>
    <row r="5834" spans="21:21" ht="13.15" customHeight="1" x14ac:dyDescent="0.2">
      <c r="U5834" s="78"/>
    </row>
    <row r="5835" spans="21:21" ht="13.15" customHeight="1" x14ac:dyDescent="0.2">
      <c r="U5835" s="78"/>
    </row>
    <row r="5836" spans="21:21" ht="13.15" customHeight="1" x14ac:dyDescent="0.2">
      <c r="U5836" s="78"/>
    </row>
    <row r="5837" spans="21:21" ht="13.15" customHeight="1" x14ac:dyDescent="0.2">
      <c r="U5837" s="78"/>
    </row>
    <row r="5838" spans="21:21" ht="13.15" customHeight="1" x14ac:dyDescent="0.2">
      <c r="U5838" s="78"/>
    </row>
    <row r="5839" spans="21:21" ht="13.15" customHeight="1" x14ac:dyDescent="0.2">
      <c r="U5839" s="78"/>
    </row>
    <row r="5840" spans="21:21" ht="13.15" customHeight="1" x14ac:dyDescent="0.2">
      <c r="U5840" s="78"/>
    </row>
    <row r="5841" spans="21:21" ht="13.15" customHeight="1" x14ac:dyDescent="0.2">
      <c r="U5841" s="78"/>
    </row>
    <row r="5842" spans="21:21" ht="13.15" customHeight="1" x14ac:dyDescent="0.2">
      <c r="U5842" s="78"/>
    </row>
    <row r="5843" spans="21:21" ht="13.15" customHeight="1" x14ac:dyDescent="0.2">
      <c r="U5843" s="78"/>
    </row>
    <row r="5844" spans="21:21" ht="13.15" customHeight="1" x14ac:dyDescent="0.2">
      <c r="U5844" s="78"/>
    </row>
    <row r="5845" spans="21:21" ht="13.15" customHeight="1" x14ac:dyDescent="0.2">
      <c r="U5845" s="78"/>
    </row>
    <row r="5846" spans="21:21" ht="13.15" customHeight="1" x14ac:dyDescent="0.2">
      <c r="U5846" s="78"/>
    </row>
    <row r="5847" spans="21:21" ht="13.15" customHeight="1" x14ac:dyDescent="0.2">
      <c r="U5847" s="78"/>
    </row>
    <row r="5848" spans="21:21" ht="13.15" customHeight="1" x14ac:dyDescent="0.2">
      <c r="U5848" s="78"/>
    </row>
    <row r="5849" spans="21:21" ht="13.15" customHeight="1" x14ac:dyDescent="0.2">
      <c r="U5849" s="78"/>
    </row>
    <row r="5850" spans="21:21" ht="13.15" customHeight="1" x14ac:dyDescent="0.2">
      <c r="U5850" s="78"/>
    </row>
    <row r="5851" spans="21:21" ht="13.15" customHeight="1" x14ac:dyDescent="0.2">
      <c r="U5851" s="78"/>
    </row>
    <row r="5852" spans="21:21" ht="13.15" customHeight="1" x14ac:dyDescent="0.2">
      <c r="U5852" s="78"/>
    </row>
    <row r="5853" spans="21:21" ht="13.15" customHeight="1" x14ac:dyDescent="0.2">
      <c r="U5853" s="78"/>
    </row>
    <row r="5854" spans="21:21" ht="13.15" customHeight="1" x14ac:dyDescent="0.2">
      <c r="U5854" s="78"/>
    </row>
    <row r="5855" spans="21:21" ht="13.15" customHeight="1" x14ac:dyDescent="0.2">
      <c r="U5855" s="78"/>
    </row>
    <row r="5856" spans="21:21" ht="13.15" customHeight="1" x14ac:dyDescent="0.2">
      <c r="U5856" s="78"/>
    </row>
    <row r="5857" spans="21:21" ht="13.15" customHeight="1" x14ac:dyDescent="0.2">
      <c r="U5857" s="78"/>
    </row>
    <row r="5858" spans="21:21" ht="13.15" customHeight="1" x14ac:dyDescent="0.2">
      <c r="U5858" s="78"/>
    </row>
    <row r="5859" spans="21:21" ht="13.15" customHeight="1" x14ac:dyDescent="0.2">
      <c r="U5859" s="78"/>
    </row>
    <row r="5860" spans="21:21" ht="13.15" customHeight="1" x14ac:dyDescent="0.2">
      <c r="U5860" s="78"/>
    </row>
    <row r="5861" spans="21:21" ht="13.15" customHeight="1" x14ac:dyDescent="0.2">
      <c r="U5861" s="78"/>
    </row>
    <row r="5862" spans="21:21" ht="13.15" customHeight="1" x14ac:dyDescent="0.2">
      <c r="U5862" s="78"/>
    </row>
    <row r="5863" spans="21:21" ht="13.15" customHeight="1" x14ac:dyDescent="0.2">
      <c r="U5863" s="78"/>
    </row>
    <row r="5864" spans="21:21" ht="13.15" customHeight="1" x14ac:dyDescent="0.2">
      <c r="U5864" s="78"/>
    </row>
    <row r="5865" spans="21:21" ht="13.15" customHeight="1" x14ac:dyDescent="0.2">
      <c r="U5865" s="78"/>
    </row>
    <row r="5866" spans="21:21" ht="13.15" customHeight="1" x14ac:dyDescent="0.2">
      <c r="U5866" s="78"/>
    </row>
    <row r="5867" spans="21:21" ht="13.15" customHeight="1" x14ac:dyDescent="0.2">
      <c r="U5867" s="78"/>
    </row>
    <row r="5868" spans="21:21" ht="13.15" customHeight="1" x14ac:dyDescent="0.2">
      <c r="U5868" s="78"/>
    </row>
    <row r="5869" spans="21:21" ht="13.15" customHeight="1" x14ac:dyDescent="0.2">
      <c r="U5869" s="78"/>
    </row>
    <row r="5870" spans="21:21" ht="13.15" customHeight="1" x14ac:dyDescent="0.2">
      <c r="U5870" s="78"/>
    </row>
    <row r="5871" spans="21:21" ht="13.15" customHeight="1" x14ac:dyDescent="0.2">
      <c r="U5871" s="78"/>
    </row>
    <row r="5872" spans="21:21" ht="13.15" customHeight="1" x14ac:dyDescent="0.2">
      <c r="U5872" s="78"/>
    </row>
    <row r="5873" spans="21:21" ht="13.15" customHeight="1" x14ac:dyDescent="0.2">
      <c r="U5873" s="78"/>
    </row>
    <row r="5874" spans="21:21" ht="13.15" customHeight="1" x14ac:dyDescent="0.2">
      <c r="U5874" s="78"/>
    </row>
    <row r="5875" spans="21:21" ht="13.15" customHeight="1" x14ac:dyDescent="0.2">
      <c r="U5875" s="78"/>
    </row>
    <row r="5876" spans="21:21" ht="13.15" customHeight="1" x14ac:dyDescent="0.2">
      <c r="U5876" s="78"/>
    </row>
    <row r="5877" spans="21:21" ht="13.15" customHeight="1" x14ac:dyDescent="0.2">
      <c r="U5877" s="78"/>
    </row>
    <row r="5878" spans="21:21" ht="13.15" customHeight="1" x14ac:dyDescent="0.2">
      <c r="U5878" s="78"/>
    </row>
    <row r="5879" spans="21:21" ht="13.15" customHeight="1" x14ac:dyDescent="0.2">
      <c r="U5879" s="78"/>
    </row>
    <row r="5880" spans="21:21" ht="13.15" customHeight="1" x14ac:dyDescent="0.2">
      <c r="U5880" s="78"/>
    </row>
    <row r="5881" spans="21:21" ht="13.15" customHeight="1" x14ac:dyDescent="0.2">
      <c r="U5881" s="78"/>
    </row>
    <row r="5882" spans="21:21" ht="13.15" customHeight="1" x14ac:dyDescent="0.2">
      <c r="U5882" s="78"/>
    </row>
    <row r="5883" spans="21:21" ht="13.15" customHeight="1" x14ac:dyDescent="0.2">
      <c r="U5883" s="78"/>
    </row>
    <row r="5884" spans="21:21" ht="13.15" customHeight="1" x14ac:dyDescent="0.2">
      <c r="U5884" s="78"/>
    </row>
    <row r="5885" spans="21:21" ht="13.15" customHeight="1" x14ac:dyDescent="0.2">
      <c r="U5885" s="78"/>
    </row>
    <row r="5886" spans="21:21" ht="13.15" customHeight="1" x14ac:dyDescent="0.2">
      <c r="U5886" s="78"/>
    </row>
    <row r="5887" spans="21:21" ht="13.15" customHeight="1" x14ac:dyDescent="0.2">
      <c r="U5887" s="78"/>
    </row>
    <row r="5888" spans="21:21" ht="13.15" customHeight="1" x14ac:dyDescent="0.2">
      <c r="U5888" s="78"/>
    </row>
    <row r="5889" spans="21:21" ht="13.15" customHeight="1" x14ac:dyDescent="0.2">
      <c r="U5889" s="78"/>
    </row>
    <row r="5890" spans="21:21" ht="13.15" customHeight="1" x14ac:dyDescent="0.2">
      <c r="U5890" s="78"/>
    </row>
    <row r="5891" spans="21:21" ht="13.15" customHeight="1" x14ac:dyDescent="0.2">
      <c r="U5891" s="78"/>
    </row>
    <row r="5892" spans="21:21" ht="13.15" customHeight="1" x14ac:dyDescent="0.2">
      <c r="U5892" s="78"/>
    </row>
    <row r="5893" spans="21:21" ht="13.15" customHeight="1" x14ac:dyDescent="0.2">
      <c r="U5893" s="78"/>
    </row>
    <row r="5894" spans="21:21" ht="13.15" customHeight="1" x14ac:dyDescent="0.2">
      <c r="U5894" s="78"/>
    </row>
    <row r="5895" spans="21:21" ht="13.15" customHeight="1" x14ac:dyDescent="0.2">
      <c r="U5895" s="78"/>
    </row>
    <row r="5896" spans="21:21" ht="13.15" customHeight="1" x14ac:dyDescent="0.2">
      <c r="U5896" s="78"/>
    </row>
    <row r="5897" spans="21:21" ht="13.15" customHeight="1" x14ac:dyDescent="0.2">
      <c r="U5897" s="78"/>
    </row>
    <row r="5898" spans="21:21" ht="13.15" customHeight="1" x14ac:dyDescent="0.2">
      <c r="U5898" s="78"/>
    </row>
    <row r="5899" spans="21:21" ht="13.15" customHeight="1" x14ac:dyDescent="0.2">
      <c r="U5899" s="78"/>
    </row>
    <row r="5900" spans="21:21" ht="13.15" customHeight="1" x14ac:dyDescent="0.2">
      <c r="U5900" s="78"/>
    </row>
    <row r="5901" spans="21:21" ht="13.15" customHeight="1" x14ac:dyDescent="0.2">
      <c r="U5901" s="78"/>
    </row>
    <row r="5902" spans="21:21" ht="13.15" customHeight="1" x14ac:dyDescent="0.2">
      <c r="U5902" s="78"/>
    </row>
    <row r="5903" spans="21:21" ht="13.15" customHeight="1" x14ac:dyDescent="0.2">
      <c r="U5903" s="78"/>
    </row>
    <row r="5904" spans="21:21" ht="13.15" customHeight="1" x14ac:dyDescent="0.2">
      <c r="U5904" s="78"/>
    </row>
    <row r="5905" spans="21:21" ht="13.15" customHeight="1" x14ac:dyDescent="0.2">
      <c r="U5905" s="78"/>
    </row>
    <row r="5906" spans="21:21" ht="13.15" customHeight="1" x14ac:dyDescent="0.2">
      <c r="U5906" s="78"/>
    </row>
    <row r="5907" spans="21:21" ht="13.15" customHeight="1" x14ac:dyDescent="0.2">
      <c r="U5907" s="78"/>
    </row>
    <row r="5908" spans="21:21" ht="13.15" customHeight="1" x14ac:dyDescent="0.2">
      <c r="U5908" s="78"/>
    </row>
    <row r="5909" spans="21:21" ht="13.15" customHeight="1" x14ac:dyDescent="0.2">
      <c r="U5909" s="78"/>
    </row>
    <row r="5910" spans="21:21" ht="13.15" customHeight="1" x14ac:dyDescent="0.2">
      <c r="U5910" s="78"/>
    </row>
    <row r="5911" spans="21:21" ht="13.15" customHeight="1" x14ac:dyDescent="0.2">
      <c r="U5911" s="78"/>
    </row>
    <row r="5912" spans="21:21" ht="13.15" customHeight="1" x14ac:dyDescent="0.2">
      <c r="U5912" s="78"/>
    </row>
    <row r="5913" spans="21:21" ht="13.15" customHeight="1" x14ac:dyDescent="0.2">
      <c r="U5913" s="78"/>
    </row>
    <row r="5914" spans="21:21" ht="13.15" customHeight="1" x14ac:dyDescent="0.2">
      <c r="U5914" s="78"/>
    </row>
    <row r="5915" spans="21:21" ht="13.15" customHeight="1" x14ac:dyDescent="0.2">
      <c r="U5915" s="78"/>
    </row>
    <row r="5916" spans="21:21" ht="13.15" customHeight="1" x14ac:dyDescent="0.2">
      <c r="U5916" s="78"/>
    </row>
    <row r="5917" spans="21:21" ht="13.15" customHeight="1" x14ac:dyDescent="0.2">
      <c r="U5917" s="78"/>
    </row>
    <row r="5918" spans="21:21" ht="13.15" customHeight="1" x14ac:dyDescent="0.2">
      <c r="U5918" s="78"/>
    </row>
    <row r="5919" spans="21:21" ht="13.15" customHeight="1" x14ac:dyDescent="0.2">
      <c r="U5919" s="78"/>
    </row>
    <row r="5920" spans="21:21" ht="13.15" customHeight="1" x14ac:dyDescent="0.2">
      <c r="U5920" s="78"/>
    </row>
    <row r="5921" spans="21:21" ht="13.15" customHeight="1" x14ac:dyDescent="0.2">
      <c r="U5921" s="78"/>
    </row>
    <row r="5922" spans="21:21" ht="13.15" customHeight="1" x14ac:dyDescent="0.2">
      <c r="U5922" s="78"/>
    </row>
    <row r="5923" spans="21:21" ht="13.15" customHeight="1" x14ac:dyDescent="0.2">
      <c r="U5923" s="78"/>
    </row>
    <row r="5924" spans="21:21" ht="13.15" customHeight="1" x14ac:dyDescent="0.2">
      <c r="U5924" s="78"/>
    </row>
    <row r="5925" spans="21:21" ht="13.15" customHeight="1" x14ac:dyDescent="0.2">
      <c r="U5925" s="78"/>
    </row>
    <row r="5926" spans="21:21" ht="13.15" customHeight="1" x14ac:dyDescent="0.2">
      <c r="U5926" s="78"/>
    </row>
    <row r="5927" spans="21:21" ht="13.15" customHeight="1" x14ac:dyDescent="0.2">
      <c r="U5927" s="78"/>
    </row>
    <row r="5928" spans="21:21" ht="13.15" customHeight="1" x14ac:dyDescent="0.2">
      <c r="U5928" s="78"/>
    </row>
    <row r="5929" spans="21:21" ht="13.15" customHeight="1" x14ac:dyDescent="0.2">
      <c r="U5929" s="78"/>
    </row>
    <row r="5930" spans="21:21" ht="13.15" customHeight="1" x14ac:dyDescent="0.2">
      <c r="U5930" s="78"/>
    </row>
    <row r="5931" spans="21:21" ht="13.15" customHeight="1" x14ac:dyDescent="0.2">
      <c r="U5931" s="78"/>
    </row>
    <row r="5932" spans="21:21" ht="13.15" customHeight="1" x14ac:dyDescent="0.2">
      <c r="U5932" s="78"/>
    </row>
    <row r="5933" spans="21:21" ht="13.15" customHeight="1" x14ac:dyDescent="0.2">
      <c r="U5933" s="78"/>
    </row>
    <row r="5934" spans="21:21" ht="13.15" customHeight="1" x14ac:dyDescent="0.2">
      <c r="U5934" s="78"/>
    </row>
    <row r="5935" spans="21:21" ht="13.15" customHeight="1" x14ac:dyDescent="0.2">
      <c r="U5935" s="78"/>
    </row>
    <row r="5936" spans="21:21" ht="13.15" customHeight="1" x14ac:dyDescent="0.2">
      <c r="U5936" s="78"/>
    </row>
    <row r="5937" spans="21:21" ht="13.15" customHeight="1" x14ac:dyDescent="0.2">
      <c r="U5937" s="78"/>
    </row>
    <row r="5938" spans="21:21" ht="13.15" customHeight="1" x14ac:dyDescent="0.2">
      <c r="U5938" s="78"/>
    </row>
    <row r="5939" spans="21:21" ht="13.15" customHeight="1" x14ac:dyDescent="0.2">
      <c r="U5939" s="78"/>
    </row>
    <row r="5940" spans="21:21" ht="13.15" customHeight="1" x14ac:dyDescent="0.2">
      <c r="U5940" s="78"/>
    </row>
    <row r="5941" spans="21:21" ht="13.15" customHeight="1" x14ac:dyDescent="0.2">
      <c r="U5941" s="78"/>
    </row>
    <row r="5942" spans="21:21" ht="13.15" customHeight="1" x14ac:dyDescent="0.2">
      <c r="U5942" s="78"/>
    </row>
    <row r="5943" spans="21:21" ht="13.15" customHeight="1" x14ac:dyDescent="0.2">
      <c r="U5943" s="78"/>
    </row>
    <row r="5944" spans="21:21" ht="13.15" customHeight="1" x14ac:dyDescent="0.2">
      <c r="U5944" s="78"/>
    </row>
    <row r="5945" spans="21:21" ht="13.15" customHeight="1" x14ac:dyDescent="0.2">
      <c r="U5945" s="78"/>
    </row>
    <row r="5946" spans="21:21" ht="13.15" customHeight="1" x14ac:dyDescent="0.2">
      <c r="U5946" s="78"/>
    </row>
    <row r="5947" spans="21:21" ht="13.15" customHeight="1" x14ac:dyDescent="0.2">
      <c r="U5947" s="78"/>
    </row>
    <row r="5948" spans="21:21" ht="13.15" customHeight="1" x14ac:dyDescent="0.2">
      <c r="U5948" s="78"/>
    </row>
    <row r="5949" spans="21:21" ht="13.15" customHeight="1" x14ac:dyDescent="0.2">
      <c r="U5949" s="78"/>
    </row>
    <row r="5950" spans="21:21" ht="13.15" customHeight="1" x14ac:dyDescent="0.2">
      <c r="U5950" s="78"/>
    </row>
    <row r="5951" spans="21:21" ht="13.15" customHeight="1" x14ac:dyDescent="0.2">
      <c r="U5951" s="78"/>
    </row>
    <row r="5952" spans="21:21" ht="13.15" customHeight="1" x14ac:dyDescent="0.2">
      <c r="U5952" s="78"/>
    </row>
    <row r="5953" spans="21:21" ht="13.15" customHeight="1" x14ac:dyDescent="0.2">
      <c r="U5953" s="78"/>
    </row>
    <row r="5954" spans="21:21" ht="13.15" customHeight="1" x14ac:dyDescent="0.2">
      <c r="U5954" s="78"/>
    </row>
    <row r="5955" spans="21:21" ht="13.15" customHeight="1" x14ac:dyDescent="0.2">
      <c r="U5955" s="78"/>
    </row>
    <row r="5956" spans="21:21" ht="13.15" customHeight="1" x14ac:dyDescent="0.2">
      <c r="U5956" s="78"/>
    </row>
    <row r="5957" spans="21:21" ht="13.15" customHeight="1" x14ac:dyDescent="0.2">
      <c r="U5957" s="78"/>
    </row>
    <row r="5958" spans="21:21" ht="13.15" customHeight="1" x14ac:dyDescent="0.2">
      <c r="U5958" s="78"/>
    </row>
    <row r="5959" spans="21:21" ht="13.15" customHeight="1" x14ac:dyDescent="0.2">
      <c r="U5959" s="78"/>
    </row>
    <row r="5960" spans="21:21" ht="13.15" customHeight="1" x14ac:dyDescent="0.2">
      <c r="U5960" s="78"/>
    </row>
    <row r="5961" spans="21:21" ht="13.15" customHeight="1" x14ac:dyDescent="0.2">
      <c r="U5961" s="78"/>
    </row>
    <row r="5962" spans="21:21" ht="13.15" customHeight="1" x14ac:dyDescent="0.2">
      <c r="U5962" s="78"/>
    </row>
    <row r="5963" spans="21:21" ht="13.15" customHeight="1" x14ac:dyDescent="0.2">
      <c r="U5963" s="78"/>
    </row>
    <row r="5964" spans="21:21" ht="13.15" customHeight="1" x14ac:dyDescent="0.2">
      <c r="U5964" s="78"/>
    </row>
    <row r="5965" spans="21:21" ht="13.15" customHeight="1" x14ac:dyDescent="0.2">
      <c r="U5965" s="78"/>
    </row>
    <row r="5966" spans="21:21" ht="13.15" customHeight="1" x14ac:dyDescent="0.2">
      <c r="U5966" s="78"/>
    </row>
    <row r="5967" spans="21:21" ht="13.15" customHeight="1" x14ac:dyDescent="0.2">
      <c r="U5967" s="78"/>
    </row>
    <row r="5968" spans="21:21" ht="13.15" customHeight="1" x14ac:dyDescent="0.2">
      <c r="U5968" s="78"/>
    </row>
    <row r="5969" spans="21:21" ht="13.15" customHeight="1" x14ac:dyDescent="0.2">
      <c r="U5969" s="78"/>
    </row>
    <row r="5970" spans="21:21" ht="13.15" customHeight="1" x14ac:dyDescent="0.2">
      <c r="U5970" s="78"/>
    </row>
    <row r="5971" spans="21:21" ht="13.15" customHeight="1" x14ac:dyDescent="0.2">
      <c r="U5971" s="78"/>
    </row>
    <row r="5972" spans="21:21" ht="13.15" customHeight="1" x14ac:dyDescent="0.2">
      <c r="U5972" s="78"/>
    </row>
    <row r="5973" spans="21:21" ht="13.15" customHeight="1" x14ac:dyDescent="0.2">
      <c r="U5973" s="78"/>
    </row>
    <row r="5974" spans="21:21" ht="13.15" customHeight="1" x14ac:dyDescent="0.2">
      <c r="U5974" s="78"/>
    </row>
    <row r="5975" spans="21:21" ht="13.15" customHeight="1" x14ac:dyDescent="0.2">
      <c r="U5975" s="78"/>
    </row>
    <row r="5976" spans="21:21" ht="13.15" customHeight="1" x14ac:dyDescent="0.2">
      <c r="U5976" s="78"/>
    </row>
    <row r="5977" spans="21:21" ht="13.15" customHeight="1" x14ac:dyDescent="0.2">
      <c r="U5977" s="78"/>
    </row>
    <row r="5978" spans="21:21" ht="13.15" customHeight="1" x14ac:dyDescent="0.2">
      <c r="U5978" s="78"/>
    </row>
    <row r="5979" spans="21:21" ht="13.15" customHeight="1" x14ac:dyDescent="0.2">
      <c r="U5979" s="78"/>
    </row>
    <row r="5980" spans="21:21" ht="13.15" customHeight="1" x14ac:dyDescent="0.2">
      <c r="U5980" s="78"/>
    </row>
    <row r="5981" spans="21:21" ht="13.15" customHeight="1" x14ac:dyDescent="0.2">
      <c r="U5981" s="78"/>
    </row>
    <row r="5982" spans="21:21" ht="13.15" customHeight="1" x14ac:dyDescent="0.2">
      <c r="U5982" s="78"/>
    </row>
    <row r="5983" spans="21:21" ht="13.15" customHeight="1" x14ac:dyDescent="0.2">
      <c r="U5983" s="78"/>
    </row>
    <row r="5984" spans="21:21" ht="13.15" customHeight="1" x14ac:dyDescent="0.2">
      <c r="U5984" s="78"/>
    </row>
    <row r="5985" spans="21:21" ht="13.15" customHeight="1" x14ac:dyDescent="0.2">
      <c r="U5985" s="78"/>
    </row>
    <row r="5986" spans="21:21" ht="13.15" customHeight="1" x14ac:dyDescent="0.2">
      <c r="U5986" s="78"/>
    </row>
    <row r="5987" spans="21:21" ht="13.15" customHeight="1" x14ac:dyDescent="0.2">
      <c r="U5987" s="78"/>
    </row>
    <row r="5988" spans="21:21" ht="13.15" customHeight="1" x14ac:dyDescent="0.2">
      <c r="U5988" s="78"/>
    </row>
    <row r="5989" spans="21:21" ht="13.15" customHeight="1" x14ac:dyDescent="0.2">
      <c r="U5989" s="78"/>
    </row>
    <row r="5990" spans="21:21" ht="13.15" customHeight="1" x14ac:dyDescent="0.2">
      <c r="U5990" s="78"/>
    </row>
    <row r="5991" spans="21:21" ht="13.15" customHeight="1" x14ac:dyDescent="0.2">
      <c r="U5991" s="78"/>
    </row>
    <row r="5992" spans="21:21" ht="13.15" customHeight="1" x14ac:dyDescent="0.2">
      <c r="U5992" s="78"/>
    </row>
    <row r="5993" spans="21:21" ht="13.15" customHeight="1" x14ac:dyDescent="0.2">
      <c r="U5993" s="78"/>
    </row>
    <row r="5994" spans="21:21" ht="13.15" customHeight="1" x14ac:dyDescent="0.2">
      <c r="U5994" s="78"/>
    </row>
    <row r="5995" spans="21:21" ht="13.15" customHeight="1" x14ac:dyDescent="0.2">
      <c r="U5995" s="78"/>
    </row>
    <row r="5996" spans="21:21" ht="13.15" customHeight="1" x14ac:dyDescent="0.2">
      <c r="U5996" s="78"/>
    </row>
    <row r="5997" spans="21:21" ht="13.15" customHeight="1" x14ac:dyDescent="0.2">
      <c r="U5997" s="78"/>
    </row>
    <row r="5998" spans="21:21" ht="13.15" customHeight="1" x14ac:dyDescent="0.2">
      <c r="U5998" s="78"/>
    </row>
    <row r="5999" spans="21:21" ht="13.15" customHeight="1" x14ac:dyDescent="0.2">
      <c r="U5999" s="78"/>
    </row>
    <row r="6000" spans="21:21" ht="13.15" customHeight="1" x14ac:dyDescent="0.2">
      <c r="U6000" s="78"/>
    </row>
    <row r="6001" spans="21:21" ht="13.15" customHeight="1" x14ac:dyDescent="0.2">
      <c r="U6001" s="78"/>
    </row>
    <row r="6002" spans="21:21" ht="13.15" customHeight="1" x14ac:dyDescent="0.2">
      <c r="U6002" s="78"/>
    </row>
    <row r="6003" spans="21:21" ht="13.15" customHeight="1" x14ac:dyDescent="0.2">
      <c r="U6003" s="78"/>
    </row>
    <row r="6004" spans="21:21" ht="13.15" customHeight="1" x14ac:dyDescent="0.2">
      <c r="U6004" s="78"/>
    </row>
    <row r="6005" spans="21:21" ht="13.15" customHeight="1" x14ac:dyDescent="0.2">
      <c r="U6005" s="78"/>
    </row>
    <row r="6006" spans="21:21" ht="13.15" customHeight="1" x14ac:dyDescent="0.2">
      <c r="U6006" s="78"/>
    </row>
    <row r="6007" spans="21:21" ht="13.15" customHeight="1" x14ac:dyDescent="0.2">
      <c r="U6007" s="78"/>
    </row>
    <row r="6008" spans="21:21" ht="13.15" customHeight="1" x14ac:dyDescent="0.2">
      <c r="U6008" s="78"/>
    </row>
    <row r="6009" spans="21:21" ht="13.15" customHeight="1" x14ac:dyDescent="0.2">
      <c r="U6009" s="78"/>
    </row>
    <row r="6010" spans="21:21" ht="13.15" customHeight="1" x14ac:dyDescent="0.2">
      <c r="U6010" s="78"/>
    </row>
    <row r="6011" spans="21:21" ht="13.15" customHeight="1" x14ac:dyDescent="0.2">
      <c r="U6011" s="78"/>
    </row>
    <row r="6012" spans="21:21" ht="13.15" customHeight="1" x14ac:dyDescent="0.2">
      <c r="U6012" s="78"/>
    </row>
    <row r="6013" spans="21:21" ht="13.15" customHeight="1" x14ac:dyDescent="0.2">
      <c r="U6013" s="78"/>
    </row>
    <row r="6014" spans="21:21" ht="13.15" customHeight="1" x14ac:dyDescent="0.2">
      <c r="U6014" s="78"/>
    </row>
    <row r="6015" spans="21:21" ht="13.15" customHeight="1" x14ac:dyDescent="0.2">
      <c r="U6015" s="78"/>
    </row>
    <row r="6016" spans="21:21" ht="13.15" customHeight="1" x14ac:dyDescent="0.2">
      <c r="U6016" s="78"/>
    </row>
    <row r="6017" spans="21:21" ht="13.15" customHeight="1" x14ac:dyDescent="0.2">
      <c r="U6017" s="78"/>
    </row>
    <row r="6018" spans="21:21" ht="13.15" customHeight="1" x14ac:dyDescent="0.2">
      <c r="U6018" s="78"/>
    </row>
    <row r="6019" spans="21:21" ht="13.15" customHeight="1" x14ac:dyDescent="0.2">
      <c r="U6019" s="78"/>
    </row>
    <row r="6020" spans="21:21" ht="13.15" customHeight="1" x14ac:dyDescent="0.2">
      <c r="U6020" s="78"/>
    </row>
    <row r="6021" spans="21:21" ht="13.15" customHeight="1" x14ac:dyDescent="0.2">
      <c r="U6021" s="78"/>
    </row>
    <row r="6022" spans="21:21" ht="13.15" customHeight="1" x14ac:dyDescent="0.2">
      <c r="U6022" s="78"/>
    </row>
    <row r="6023" spans="21:21" ht="13.15" customHeight="1" x14ac:dyDescent="0.2">
      <c r="U6023" s="78"/>
    </row>
    <row r="6024" spans="21:21" ht="13.15" customHeight="1" x14ac:dyDescent="0.2">
      <c r="U6024" s="78"/>
    </row>
    <row r="6025" spans="21:21" ht="13.15" customHeight="1" x14ac:dyDescent="0.2">
      <c r="U6025" s="78"/>
    </row>
    <row r="6026" spans="21:21" ht="13.15" customHeight="1" x14ac:dyDescent="0.2">
      <c r="U6026" s="78"/>
    </row>
    <row r="6027" spans="21:21" ht="13.15" customHeight="1" x14ac:dyDescent="0.2">
      <c r="U6027" s="78"/>
    </row>
    <row r="6028" spans="21:21" ht="13.15" customHeight="1" x14ac:dyDescent="0.2">
      <c r="U6028" s="78"/>
    </row>
    <row r="6029" spans="21:21" ht="13.15" customHeight="1" x14ac:dyDescent="0.2">
      <c r="U6029" s="78"/>
    </row>
    <row r="6030" spans="21:21" ht="13.15" customHeight="1" x14ac:dyDescent="0.2">
      <c r="U6030" s="78"/>
    </row>
    <row r="6031" spans="21:21" ht="13.15" customHeight="1" x14ac:dyDescent="0.2">
      <c r="U6031" s="78"/>
    </row>
    <row r="6032" spans="21:21" ht="13.15" customHeight="1" x14ac:dyDescent="0.2">
      <c r="U6032" s="78"/>
    </row>
    <row r="6033" spans="21:21" ht="13.15" customHeight="1" x14ac:dyDescent="0.2">
      <c r="U6033" s="78"/>
    </row>
    <row r="6034" spans="21:21" ht="13.15" customHeight="1" x14ac:dyDescent="0.2">
      <c r="U6034" s="78"/>
    </row>
    <row r="6035" spans="21:21" ht="13.15" customHeight="1" x14ac:dyDescent="0.2">
      <c r="U6035" s="78"/>
    </row>
    <row r="6036" spans="21:21" ht="13.15" customHeight="1" x14ac:dyDescent="0.2">
      <c r="U6036" s="78"/>
    </row>
    <row r="6037" spans="21:21" ht="13.15" customHeight="1" x14ac:dyDescent="0.2">
      <c r="U6037" s="78"/>
    </row>
    <row r="6038" spans="21:21" ht="13.15" customHeight="1" x14ac:dyDescent="0.2">
      <c r="U6038" s="78"/>
    </row>
    <row r="6039" spans="21:21" ht="13.15" customHeight="1" x14ac:dyDescent="0.2">
      <c r="U6039" s="78"/>
    </row>
    <row r="6040" spans="21:21" ht="13.15" customHeight="1" x14ac:dyDescent="0.2">
      <c r="U6040" s="78"/>
    </row>
    <row r="6041" spans="21:21" ht="13.15" customHeight="1" x14ac:dyDescent="0.2">
      <c r="U6041" s="78"/>
    </row>
    <row r="6042" spans="21:21" ht="13.15" customHeight="1" x14ac:dyDescent="0.2">
      <c r="U6042" s="78"/>
    </row>
    <row r="6043" spans="21:21" ht="13.15" customHeight="1" x14ac:dyDescent="0.2">
      <c r="U6043" s="78"/>
    </row>
    <row r="6044" spans="21:21" ht="13.15" customHeight="1" x14ac:dyDescent="0.2">
      <c r="U6044" s="78"/>
    </row>
    <row r="6045" spans="21:21" ht="13.15" customHeight="1" x14ac:dyDescent="0.2">
      <c r="U6045" s="78"/>
    </row>
    <row r="6046" spans="21:21" ht="13.15" customHeight="1" x14ac:dyDescent="0.2">
      <c r="U6046" s="78"/>
    </row>
    <row r="6047" spans="21:21" ht="13.15" customHeight="1" x14ac:dyDescent="0.2">
      <c r="U6047" s="78"/>
    </row>
    <row r="6048" spans="21:21" ht="13.15" customHeight="1" x14ac:dyDescent="0.2">
      <c r="U6048" s="78"/>
    </row>
    <row r="6049" spans="21:21" ht="13.15" customHeight="1" x14ac:dyDescent="0.2">
      <c r="U6049" s="78"/>
    </row>
    <row r="6050" spans="21:21" ht="13.15" customHeight="1" x14ac:dyDescent="0.2">
      <c r="U6050" s="78"/>
    </row>
    <row r="6051" spans="21:21" ht="13.15" customHeight="1" x14ac:dyDescent="0.2">
      <c r="U6051" s="78"/>
    </row>
    <row r="6052" spans="21:21" ht="13.15" customHeight="1" x14ac:dyDescent="0.2">
      <c r="U6052" s="78"/>
    </row>
    <row r="6053" spans="21:21" ht="13.15" customHeight="1" x14ac:dyDescent="0.2">
      <c r="U6053" s="78"/>
    </row>
    <row r="6054" spans="21:21" ht="13.15" customHeight="1" x14ac:dyDescent="0.2">
      <c r="U6054" s="78"/>
    </row>
    <row r="6055" spans="21:21" ht="13.15" customHeight="1" x14ac:dyDescent="0.2">
      <c r="U6055" s="78"/>
    </row>
    <row r="6056" spans="21:21" ht="13.15" customHeight="1" x14ac:dyDescent="0.2">
      <c r="U6056" s="78"/>
    </row>
    <row r="6057" spans="21:21" ht="13.15" customHeight="1" x14ac:dyDescent="0.2">
      <c r="U6057" s="78"/>
    </row>
    <row r="6058" spans="21:21" ht="13.15" customHeight="1" x14ac:dyDescent="0.2">
      <c r="U6058" s="78"/>
    </row>
    <row r="6059" spans="21:21" ht="13.15" customHeight="1" x14ac:dyDescent="0.2">
      <c r="U6059" s="78"/>
    </row>
    <row r="6060" spans="21:21" ht="13.15" customHeight="1" x14ac:dyDescent="0.2">
      <c r="U6060" s="78"/>
    </row>
    <row r="6061" spans="21:21" ht="13.15" customHeight="1" x14ac:dyDescent="0.2">
      <c r="U6061" s="78"/>
    </row>
    <row r="6062" spans="21:21" ht="13.15" customHeight="1" x14ac:dyDescent="0.2">
      <c r="U6062" s="78"/>
    </row>
    <row r="6063" spans="21:21" ht="13.15" customHeight="1" x14ac:dyDescent="0.2">
      <c r="U6063" s="78"/>
    </row>
    <row r="6064" spans="21:21" ht="13.15" customHeight="1" x14ac:dyDescent="0.2">
      <c r="U6064" s="78"/>
    </row>
    <row r="6065" spans="21:21" ht="13.15" customHeight="1" x14ac:dyDescent="0.2">
      <c r="U6065" s="78"/>
    </row>
    <row r="6066" spans="21:21" ht="13.15" customHeight="1" x14ac:dyDescent="0.2">
      <c r="U6066" s="78"/>
    </row>
    <row r="6067" spans="21:21" ht="13.15" customHeight="1" x14ac:dyDescent="0.2">
      <c r="U6067" s="78"/>
    </row>
    <row r="6068" spans="21:21" ht="13.15" customHeight="1" x14ac:dyDescent="0.2">
      <c r="U6068" s="78"/>
    </row>
    <row r="6069" spans="21:21" ht="13.15" customHeight="1" x14ac:dyDescent="0.2">
      <c r="U6069" s="78"/>
    </row>
    <row r="6070" spans="21:21" ht="13.15" customHeight="1" x14ac:dyDescent="0.2">
      <c r="U6070" s="78"/>
    </row>
    <row r="6071" spans="21:21" ht="13.15" customHeight="1" x14ac:dyDescent="0.2">
      <c r="U6071" s="78"/>
    </row>
    <row r="6072" spans="21:21" ht="13.15" customHeight="1" x14ac:dyDescent="0.2">
      <c r="U6072" s="78"/>
    </row>
    <row r="6073" spans="21:21" ht="13.15" customHeight="1" x14ac:dyDescent="0.2">
      <c r="U6073" s="78"/>
    </row>
    <row r="6074" spans="21:21" ht="13.15" customHeight="1" x14ac:dyDescent="0.2">
      <c r="U6074" s="78"/>
    </row>
    <row r="6075" spans="21:21" ht="13.15" customHeight="1" x14ac:dyDescent="0.2">
      <c r="U6075" s="78"/>
    </row>
    <row r="6076" spans="21:21" ht="13.15" customHeight="1" x14ac:dyDescent="0.2">
      <c r="U6076" s="78"/>
    </row>
    <row r="6077" spans="21:21" ht="13.15" customHeight="1" x14ac:dyDescent="0.2">
      <c r="U6077" s="78"/>
    </row>
    <row r="6078" spans="21:21" ht="13.15" customHeight="1" x14ac:dyDescent="0.2">
      <c r="U6078" s="78"/>
    </row>
    <row r="6079" spans="21:21" ht="13.15" customHeight="1" x14ac:dyDescent="0.2">
      <c r="U6079" s="78"/>
    </row>
    <row r="6080" spans="21:21" ht="13.15" customHeight="1" x14ac:dyDescent="0.2">
      <c r="U6080" s="78"/>
    </row>
    <row r="6081" spans="21:21" ht="13.15" customHeight="1" x14ac:dyDescent="0.2">
      <c r="U6081" s="78"/>
    </row>
    <row r="6082" spans="21:21" ht="13.15" customHeight="1" x14ac:dyDescent="0.2">
      <c r="U6082" s="78"/>
    </row>
    <row r="6083" spans="21:21" ht="13.15" customHeight="1" x14ac:dyDescent="0.2">
      <c r="U6083" s="78"/>
    </row>
    <row r="6084" spans="21:21" ht="13.15" customHeight="1" x14ac:dyDescent="0.2">
      <c r="U6084" s="78"/>
    </row>
    <row r="6085" spans="21:21" ht="13.15" customHeight="1" x14ac:dyDescent="0.2">
      <c r="U6085" s="78"/>
    </row>
    <row r="6086" spans="21:21" ht="13.15" customHeight="1" x14ac:dyDescent="0.2">
      <c r="U6086" s="78"/>
    </row>
    <row r="6087" spans="21:21" ht="13.15" customHeight="1" x14ac:dyDescent="0.2">
      <c r="U6087" s="78"/>
    </row>
    <row r="6088" spans="21:21" ht="13.15" customHeight="1" x14ac:dyDescent="0.2">
      <c r="U6088" s="78"/>
    </row>
    <row r="6089" spans="21:21" ht="13.15" customHeight="1" x14ac:dyDescent="0.2">
      <c r="U6089" s="78"/>
    </row>
    <row r="6090" spans="21:21" ht="13.15" customHeight="1" x14ac:dyDescent="0.2">
      <c r="U6090" s="78"/>
    </row>
    <row r="6091" spans="21:21" ht="13.15" customHeight="1" x14ac:dyDescent="0.2">
      <c r="U6091" s="78"/>
    </row>
    <row r="6092" spans="21:21" ht="13.15" customHeight="1" x14ac:dyDescent="0.2">
      <c r="U6092" s="78"/>
    </row>
    <row r="6093" spans="21:21" ht="13.15" customHeight="1" x14ac:dyDescent="0.2">
      <c r="U6093" s="78"/>
    </row>
    <row r="6094" spans="21:21" ht="13.15" customHeight="1" x14ac:dyDescent="0.2">
      <c r="U6094" s="78"/>
    </row>
    <row r="6095" spans="21:21" ht="13.15" customHeight="1" x14ac:dyDescent="0.2">
      <c r="U6095" s="78"/>
    </row>
    <row r="6096" spans="21:21" ht="13.15" customHeight="1" x14ac:dyDescent="0.2">
      <c r="U6096" s="78"/>
    </row>
    <row r="6097" spans="21:21" ht="13.15" customHeight="1" x14ac:dyDescent="0.2">
      <c r="U6097" s="78"/>
    </row>
    <row r="6098" spans="21:21" ht="13.15" customHeight="1" x14ac:dyDescent="0.2">
      <c r="U6098" s="78"/>
    </row>
    <row r="6099" spans="21:21" ht="13.15" customHeight="1" x14ac:dyDescent="0.2">
      <c r="U6099" s="78"/>
    </row>
    <row r="6100" spans="21:21" ht="13.15" customHeight="1" x14ac:dyDescent="0.2">
      <c r="U6100" s="78"/>
    </row>
    <row r="6101" spans="21:21" ht="13.15" customHeight="1" x14ac:dyDescent="0.2">
      <c r="U6101" s="78"/>
    </row>
    <row r="6102" spans="21:21" ht="13.15" customHeight="1" x14ac:dyDescent="0.2">
      <c r="U6102" s="78"/>
    </row>
    <row r="6103" spans="21:21" ht="13.15" customHeight="1" x14ac:dyDescent="0.2">
      <c r="U6103" s="78"/>
    </row>
    <row r="6104" spans="21:21" ht="13.15" customHeight="1" x14ac:dyDescent="0.2">
      <c r="U6104" s="78"/>
    </row>
    <row r="6105" spans="21:21" ht="13.15" customHeight="1" x14ac:dyDescent="0.2">
      <c r="U6105" s="78"/>
    </row>
    <row r="6106" spans="21:21" ht="13.15" customHeight="1" x14ac:dyDescent="0.2">
      <c r="U6106" s="78"/>
    </row>
    <row r="6107" spans="21:21" ht="13.15" customHeight="1" x14ac:dyDescent="0.2">
      <c r="U6107" s="78"/>
    </row>
    <row r="6108" spans="21:21" ht="13.15" customHeight="1" x14ac:dyDescent="0.2">
      <c r="U6108" s="78"/>
    </row>
    <row r="6109" spans="21:21" ht="13.15" customHeight="1" x14ac:dyDescent="0.2">
      <c r="U6109" s="78"/>
    </row>
    <row r="6110" spans="21:21" ht="13.15" customHeight="1" x14ac:dyDescent="0.2">
      <c r="U6110" s="78"/>
    </row>
    <row r="6111" spans="21:21" ht="13.15" customHeight="1" x14ac:dyDescent="0.2">
      <c r="U6111" s="78"/>
    </row>
    <row r="6112" spans="21:21" ht="13.15" customHeight="1" x14ac:dyDescent="0.2">
      <c r="U6112" s="78"/>
    </row>
    <row r="6113" spans="21:21" ht="13.15" customHeight="1" x14ac:dyDescent="0.2">
      <c r="U6113" s="78"/>
    </row>
    <row r="6114" spans="21:21" ht="13.15" customHeight="1" x14ac:dyDescent="0.2">
      <c r="U6114" s="78"/>
    </row>
    <row r="6115" spans="21:21" ht="13.15" customHeight="1" x14ac:dyDescent="0.2">
      <c r="U6115" s="78"/>
    </row>
    <row r="6116" spans="21:21" ht="13.15" customHeight="1" x14ac:dyDescent="0.2">
      <c r="U6116" s="78"/>
    </row>
    <row r="6117" spans="21:21" ht="13.15" customHeight="1" x14ac:dyDescent="0.2">
      <c r="U6117" s="78"/>
    </row>
    <row r="6118" spans="21:21" ht="13.15" customHeight="1" x14ac:dyDescent="0.2">
      <c r="U6118" s="78"/>
    </row>
    <row r="6119" spans="21:21" ht="13.15" customHeight="1" x14ac:dyDescent="0.2">
      <c r="U6119" s="78"/>
    </row>
    <row r="6120" spans="21:21" ht="13.15" customHeight="1" x14ac:dyDescent="0.2">
      <c r="U6120" s="78"/>
    </row>
    <row r="6121" spans="21:21" ht="13.15" customHeight="1" x14ac:dyDescent="0.2">
      <c r="U6121" s="78"/>
    </row>
    <row r="6122" spans="21:21" ht="13.15" customHeight="1" x14ac:dyDescent="0.2">
      <c r="U6122" s="78"/>
    </row>
    <row r="6123" spans="21:21" ht="13.15" customHeight="1" x14ac:dyDescent="0.2">
      <c r="U6123" s="78"/>
    </row>
    <row r="6124" spans="21:21" ht="13.15" customHeight="1" x14ac:dyDescent="0.2">
      <c r="U6124" s="78"/>
    </row>
    <row r="6125" spans="21:21" ht="13.15" customHeight="1" x14ac:dyDescent="0.2">
      <c r="U6125" s="78"/>
    </row>
    <row r="6126" spans="21:21" ht="13.15" customHeight="1" x14ac:dyDescent="0.2">
      <c r="U6126" s="78"/>
    </row>
    <row r="6127" spans="21:21" ht="13.15" customHeight="1" x14ac:dyDescent="0.2">
      <c r="U6127" s="78"/>
    </row>
    <row r="6128" spans="21:21" ht="13.15" customHeight="1" x14ac:dyDescent="0.2">
      <c r="U6128" s="78"/>
    </row>
    <row r="6129" spans="21:21" ht="13.15" customHeight="1" x14ac:dyDescent="0.2">
      <c r="U6129" s="78"/>
    </row>
    <row r="6130" spans="21:21" ht="13.15" customHeight="1" x14ac:dyDescent="0.2">
      <c r="U6130" s="78"/>
    </row>
    <row r="6131" spans="21:21" ht="13.15" customHeight="1" x14ac:dyDescent="0.2">
      <c r="U6131" s="78"/>
    </row>
    <row r="6132" spans="21:21" ht="13.15" customHeight="1" x14ac:dyDescent="0.2">
      <c r="U6132" s="78"/>
    </row>
    <row r="6133" spans="21:21" ht="13.15" customHeight="1" x14ac:dyDescent="0.2">
      <c r="U6133" s="78"/>
    </row>
    <row r="6134" spans="21:21" ht="13.15" customHeight="1" x14ac:dyDescent="0.2">
      <c r="U6134" s="78"/>
    </row>
    <row r="6135" spans="21:21" ht="13.15" customHeight="1" x14ac:dyDescent="0.2">
      <c r="U6135" s="78"/>
    </row>
    <row r="6136" spans="21:21" ht="13.15" customHeight="1" x14ac:dyDescent="0.2">
      <c r="U6136" s="78"/>
    </row>
    <row r="6137" spans="21:21" ht="13.15" customHeight="1" x14ac:dyDescent="0.2">
      <c r="U6137" s="78"/>
    </row>
    <row r="6138" spans="21:21" ht="13.15" customHeight="1" x14ac:dyDescent="0.2">
      <c r="U6138" s="78"/>
    </row>
    <row r="6139" spans="21:21" ht="13.15" customHeight="1" x14ac:dyDescent="0.2">
      <c r="U6139" s="78"/>
    </row>
    <row r="6140" spans="21:21" ht="13.15" customHeight="1" x14ac:dyDescent="0.2">
      <c r="U6140" s="78"/>
    </row>
    <row r="6141" spans="21:21" ht="13.15" customHeight="1" x14ac:dyDescent="0.2">
      <c r="U6141" s="78"/>
    </row>
    <row r="6142" spans="21:21" ht="13.15" customHeight="1" x14ac:dyDescent="0.2">
      <c r="U6142" s="78"/>
    </row>
    <row r="6143" spans="21:21" ht="13.15" customHeight="1" x14ac:dyDescent="0.2">
      <c r="U6143" s="78"/>
    </row>
    <row r="6144" spans="21:21" ht="13.15" customHeight="1" x14ac:dyDescent="0.2">
      <c r="U6144" s="78"/>
    </row>
    <row r="6145" spans="21:21" ht="13.15" customHeight="1" x14ac:dyDescent="0.2">
      <c r="U6145" s="78"/>
    </row>
    <row r="6146" spans="21:21" ht="13.15" customHeight="1" x14ac:dyDescent="0.2">
      <c r="U6146" s="78"/>
    </row>
    <row r="6147" spans="21:21" ht="13.15" customHeight="1" x14ac:dyDescent="0.2">
      <c r="U6147" s="78"/>
    </row>
    <row r="6148" spans="21:21" ht="13.15" customHeight="1" x14ac:dyDescent="0.2">
      <c r="U6148" s="78"/>
    </row>
    <row r="6149" spans="21:21" ht="13.15" customHeight="1" x14ac:dyDescent="0.2">
      <c r="U6149" s="78"/>
    </row>
    <row r="6150" spans="21:21" ht="13.15" customHeight="1" x14ac:dyDescent="0.2">
      <c r="U6150" s="78"/>
    </row>
    <row r="6151" spans="21:21" ht="13.15" customHeight="1" x14ac:dyDescent="0.2">
      <c r="U6151" s="78"/>
    </row>
    <row r="6152" spans="21:21" ht="13.15" customHeight="1" x14ac:dyDescent="0.2">
      <c r="U6152" s="78"/>
    </row>
    <row r="6153" spans="21:21" ht="13.15" customHeight="1" x14ac:dyDescent="0.2">
      <c r="U6153" s="78"/>
    </row>
    <row r="6154" spans="21:21" ht="13.15" customHeight="1" x14ac:dyDescent="0.2">
      <c r="U6154" s="78"/>
    </row>
    <row r="6155" spans="21:21" ht="13.15" customHeight="1" x14ac:dyDescent="0.2">
      <c r="U6155" s="78"/>
    </row>
    <row r="6156" spans="21:21" ht="13.15" customHeight="1" x14ac:dyDescent="0.2">
      <c r="U6156" s="78"/>
    </row>
    <row r="6157" spans="21:21" ht="13.15" customHeight="1" x14ac:dyDescent="0.2">
      <c r="U6157" s="78"/>
    </row>
    <row r="6158" spans="21:21" ht="13.15" customHeight="1" x14ac:dyDescent="0.2">
      <c r="U6158" s="78"/>
    </row>
    <row r="6159" spans="21:21" ht="13.15" customHeight="1" x14ac:dyDescent="0.2">
      <c r="U6159" s="78"/>
    </row>
    <row r="6160" spans="21:21" ht="13.15" customHeight="1" x14ac:dyDescent="0.2">
      <c r="U6160" s="78"/>
    </row>
    <row r="6161" spans="21:21" ht="13.15" customHeight="1" x14ac:dyDescent="0.2">
      <c r="U6161" s="78"/>
    </row>
    <row r="6162" spans="21:21" ht="13.15" customHeight="1" x14ac:dyDescent="0.2">
      <c r="U6162" s="78"/>
    </row>
    <row r="6163" spans="21:21" ht="13.15" customHeight="1" x14ac:dyDescent="0.2">
      <c r="U6163" s="78"/>
    </row>
    <row r="6164" spans="21:21" ht="13.15" customHeight="1" x14ac:dyDescent="0.2">
      <c r="U6164" s="78"/>
    </row>
    <row r="6165" spans="21:21" ht="13.15" customHeight="1" x14ac:dyDescent="0.2">
      <c r="U6165" s="78"/>
    </row>
    <row r="6166" spans="21:21" ht="13.15" customHeight="1" x14ac:dyDescent="0.2">
      <c r="U6166" s="78"/>
    </row>
    <row r="6167" spans="21:21" ht="13.15" customHeight="1" x14ac:dyDescent="0.2">
      <c r="U6167" s="78"/>
    </row>
    <row r="6168" spans="21:21" ht="13.15" customHeight="1" x14ac:dyDescent="0.2">
      <c r="U6168" s="78"/>
    </row>
    <row r="6169" spans="21:21" ht="13.15" customHeight="1" x14ac:dyDescent="0.2">
      <c r="U6169" s="78"/>
    </row>
    <row r="6170" spans="21:21" ht="13.15" customHeight="1" x14ac:dyDescent="0.2">
      <c r="U6170" s="78"/>
    </row>
    <row r="6171" spans="21:21" ht="13.15" customHeight="1" x14ac:dyDescent="0.2">
      <c r="U6171" s="78"/>
    </row>
    <row r="6172" spans="21:21" ht="13.15" customHeight="1" x14ac:dyDescent="0.2">
      <c r="U6172" s="78"/>
    </row>
    <row r="6173" spans="21:21" ht="13.15" customHeight="1" x14ac:dyDescent="0.2">
      <c r="U6173" s="78"/>
    </row>
    <row r="6174" spans="21:21" ht="13.15" customHeight="1" x14ac:dyDescent="0.2">
      <c r="U6174" s="78"/>
    </row>
    <row r="6175" spans="21:21" ht="13.15" customHeight="1" x14ac:dyDescent="0.2">
      <c r="U6175" s="78"/>
    </row>
    <row r="6176" spans="21:21" ht="13.15" customHeight="1" x14ac:dyDescent="0.2">
      <c r="U6176" s="78"/>
    </row>
    <row r="6177" spans="21:21" ht="13.15" customHeight="1" x14ac:dyDescent="0.2">
      <c r="U6177" s="78"/>
    </row>
    <row r="6178" spans="21:21" ht="13.15" customHeight="1" x14ac:dyDescent="0.2">
      <c r="U6178" s="78"/>
    </row>
    <row r="6179" spans="21:21" ht="13.15" customHeight="1" x14ac:dyDescent="0.2">
      <c r="U6179" s="78"/>
    </row>
    <row r="6180" spans="21:21" ht="13.15" customHeight="1" x14ac:dyDescent="0.2">
      <c r="U6180" s="78"/>
    </row>
    <row r="6181" spans="21:21" ht="13.15" customHeight="1" x14ac:dyDescent="0.2">
      <c r="U6181" s="78"/>
    </row>
    <row r="6182" spans="21:21" ht="13.15" customHeight="1" x14ac:dyDescent="0.2">
      <c r="U6182" s="78"/>
    </row>
    <row r="6183" spans="21:21" ht="13.15" customHeight="1" x14ac:dyDescent="0.2">
      <c r="U6183" s="78"/>
    </row>
    <row r="6184" spans="21:21" ht="13.15" customHeight="1" x14ac:dyDescent="0.2">
      <c r="U6184" s="78"/>
    </row>
    <row r="6185" spans="21:21" ht="13.15" customHeight="1" x14ac:dyDescent="0.2">
      <c r="U6185" s="78"/>
    </row>
    <row r="6186" spans="21:21" ht="13.15" customHeight="1" x14ac:dyDescent="0.2">
      <c r="U6186" s="78"/>
    </row>
    <row r="6187" spans="21:21" ht="13.15" customHeight="1" x14ac:dyDescent="0.2">
      <c r="U6187" s="78"/>
    </row>
    <row r="6188" spans="21:21" ht="13.15" customHeight="1" x14ac:dyDescent="0.2">
      <c r="U6188" s="78"/>
    </row>
    <row r="6189" spans="21:21" ht="13.15" customHeight="1" x14ac:dyDescent="0.2">
      <c r="U6189" s="78"/>
    </row>
    <row r="6190" spans="21:21" ht="13.15" customHeight="1" x14ac:dyDescent="0.2">
      <c r="U6190" s="78"/>
    </row>
    <row r="6191" spans="21:21" ht="13.15" customHeight="1" x14ac:dyDescent="0.2">
      <c r="U6191" s="78"/>
    </row>
    <row r="6192" spans="21:21" ht="13.15" customHeight="1" x14ac:dyDescent="0.2">
      <c r="U6192" s="78"/>
    </row>
    <row r="6193" spans="21:21" ht="13.15" customHeight="1" x14ac:dyDescent="0.2">
      <c r="U6193" s="78"/>
    </row>
    <row r="6194" spans="21:21" ht="13.15" customHeight="1" x14ac:dyDescent="0.2">
      <c r="U6194" s="78"/>
    </row>
    <row r="6195" spans="21:21" ht="13.15" customHeight="1" x14ac:dyDescent="0.2">
      <c r="U6195" s="78"/>
    </row>
    <row r="6196" spans="21:21" ht="13.15" customHeight="1" x14ac:dyDescent="0.2">
      <c r="U6196" s="78"/>
    </row>
    <row r="6197" spans="21:21" ht="13.15" customHeight="1" x14ac:dyDescent="0.2">
      <c r="U6197" s="78"/>
    </row>
    <row r="6198" spans="21:21" ht="13.15" customHeight="1" x14ac:dyDescent="0.2">
      <c r="U6198" s="78"/>
    </row>
    <row r="6199" spans="21:21" ht="13.15" customHeight="1" x14ac:dyDescent="0.2">
      <c r="U6199" s="78"/>
    </row>
    <row r="6200" spans="21:21" ht="13.15" customHeight="1" x14ac:dyDescent="0.2">
      <c r="U6200" s="78"/>
    </row>
    <row r="6201" spans="21:21" ht="13.15" customHeight="1" x14ac:dyDescent="0.2">
      <c r="U6201" s="78"/>
    </row>
    <row r="6202" spans="21:21" ht="13.15" customHeight="1" x14ac:dyDescent="0.2">
      <c r="U6202" s="78"/>
    </row>
    <row r="6203" spans="21:21" ht="13.15" customHeight="1" x14ac:dyDescent="0.2">
      <c r="U6203" s="78"/>
    </row>
    <row r="6204" spans="21:21" ht="13.15" customHeight="1" x14ac:dyDescent="0.2">
      <c r="U6204" s="78"/>
    </row>
    <row r="6205" spans="21:21" ht="13.15" customHeight="1" x14ac:dyDescent="0.2">
      <c r="U6205" s="78"/>
    </row>
    <row r="6206" spans="21:21" ht="13.15" customHeight="1" x14ac:dyDescent="0.2">
      <c r="U6206" s="78"/>
    </row>
    <row r="6207" spans="21:21" ht="13.15" customHeight="1" x14ac:dyDescent="0.2">
      <c r="U6207" s="78"/>
    </row>
    <row r="6208" spans="21:21" ht="13.15" customHeight="1" x14ac:dyDescent="0.2">
      <c r="U6208" s="78"/>
    </row>
    <row r="6209" spans="21:21" ht="13.15" customHeight="1" x14ac:dyDescent="0.2">
      <c r="U6209" s="78"/>
    </row>
    <row r="6210" spans="21:21" ht="13.15" customHeight="1" x14ac:dyDescent="0.2">
      <c r="U6210" s="78"/>
    </row>
    <row r="6211" spans="21:21" ht="13.15" customHeight="1" x14ac:dyDescent="0.2">
      <c r="U6211" s="78"/>
    </row>
    <row r="6212" spans="21:21" ht="13.15" customHeight="1" x14ac:dyDescent="0.2">
      <c r="U6212" s="78"/>
    </row>
    <row r="6213" spans="21:21" ht="13.15" customHeight="1" x14ac:dyDescent="0.2">
      <c r="U6213" s="78"/>
    </row>
    <row r="6214" spans="21:21" ht="13.15" customHeight="1" x14ac:dyDescent="0.2">
      <c r="U6214" s="78"/>
    </row>
    <row r="6215" spans="21:21" ht="13.15" customHeight="1" x14ac:dyDescent="0.2">
      <c r="U6215" s="78"/>
    </row>
    <row r="6216" spans="21:21" ht="13.15" customHeight="1" x14ac:dyDescent="0.2">
      <c r="U6216" s="78"/>
    </row>
    <row r="6217" spans="21:21" ht="13.15" customHeight="1" x14ac:dyDescent="0.2">
      <c r="U6217" s="78"/>
    </row>
    <row r="6218" spans="21:21" ht="13.15" customHeight="1" x14ac:dyDescent="0.2">
      <c r="U6218" s="78"/>
    </row>
    <row r="6219" spans="21:21" ht="13.15" customHeight="1" x14ac:dyDescent="0.2">
      <c r="U6219" s="78"/>
    </row>
    <row r="6220" spans="21:21" ht="13.15" customHeight="1" x14ac:dyDescent="0.2">
      <c r="U6220" s="78"/>
    </row>
    <row r="6221" spans="21:21" ht="13.15" customHeight="1" x14ac:dyDescent="0.2">
      <c r="U6221" s="78"/>
    </row>
    <row r="6222" spans="21:21" ht="13.15" customHeight="1" x14ac:dyDescent="0.2">
      <c r="U6222" s="78"/>
    </row>
    <row r="6223" spans="21:21" ht="13.15" customHeight="1" x14ac:dyDescent="0.2">
      <c r="U6223" s="78"/>
    </row>
    <row r="6224" spans="21:21" ht="13.15" customHeight="1" x14ac:dyDescent="0.2">
      <c r="U6224" s="78"/>
    </row>
    <row r="6225" spans="21:21" ht="13.15" customHeight="1" x14ac:dyDescent="0.2">
      <c r="U6225" s="78"/>
    </row>
    <row r="6226" spans="21:21" ht="13.15" customHeight="1" x14ac:dyDescent="0.2">
      <c r="U6226" s="78"/>
    </row>
    <row r="6227" spans="21:21" ht="13.15" customHeight="1" x14ac:dyDescent="0.2">
      <c r="U6227" s="78"/>
    </row>
    <row r="6228" spans="21:21" ht="13.15" customHeight="1" x14ac:dyDescent="0.2">
      <c r="U6228" s="78"/>
    </row>
    <row r="6229" spans="21:21" ht="13.15" customHeight="1" x14ac:dyDescent="0.2">
      <c r="U6229" s="78"/>
    </row>
    <row r="6230" spans="21:21" ht="13.15" customHeight="1" x14ac:dyDescent="0.2">
      <c r="U6230" s="78"/>
    </row>
    <row r="6231" spans="21:21" ht="13.15" customHeight="1" x14ac:dyDescent="0.2">
      <c r="U6231" s="78"/>
    </row>
    <row r="6232" spans="21:21" ht="13.15" customHeight="1" x14ac:dyDescent="0.2">
      <c r="U6232" s="78"/>
    </row>
    <row r="6233" spans="21:21" ht="13.15" customHeight="1" x14ac:dyDescent="0.2">
      <c r="U6233" s="78"/>
    </row>
    <row r="6234" spans="21:21" ht="13.15" customHeight="1" x14ac:dyDescent="0.2">
      <c r="U6234" s="78"/>
    </row>
    <row r="6235" spans="21:21" ht="13.15" customHeight="1" x14ac:dyDescent="0.2">
      <c r="U6235" s="78"/>
    </row>
    <row r="6236" spans="21:21" ht="13.15" customHeight="1" x14ac:dyDescent="0.2">
      <c r="U6236" s="78"/>
    </row>
    <row r="6237" spans="21:21" ht="13.15" customHeight="1" x14ac:dyDescent="0.2">
      <c r="U6237" s="78"/>
    </row>
    <row r="6238" spans="21:21" ht="13.15" customHeight="1" x14ac:dyDescent="0.2">
      <c r="U6238" s="78"/>
    </row>
    <row r="6239" spans="21:21" ht="13.15" customHeight="1" x14ac:dyDescent="0.2">
      <c r="U6239" s="78"/>
    </row>
    <row r="6240" spans="21:21" ht="13.15" customHeight="1" x14ac:dyDescent="0.2">
      <c r="U6240" s="78"/>
    </row>
    <row r="6241" spans="21:21" ht="13.15" customHeight="1" x14ac:dyDescent="0.2">
      <c r="U6241" s="78"/>
    </row>
    <row r="6242" spans="21:21" ht="13.15" customHeight="1" x14ac:dyDescent="0.2">
      <c r="U6242" s="78"/>
    </row>
    <row r="6243" spans="21:21" ht="13.15" customHeight="1" x14ac:dyDescent="0.2">
      <c r="U6243" s="78"/>
    </row>
    <row r="6244" spans="21:21" ht="13.15" customHeight="1" x14ac:dyDescent="0.2">
      <c r="U6244" s="78"/>
    </row>
    <row r="6245" spans="21:21" ht="13.15" customHeight="1" x14ac:dyDescent="0.2">
      <c r="U6245" s="78"/>
    </row>
    <row r="6246" spans="21:21" ht="13.15" customHeight="1" x14ac:dyDescent="0.2">
      <c r="U6246" s="78"/>
    </row>
    <row r="6247" spans="21:21" ht="13.15" customHeight="1" x14ac:dyDescent="0.2">
      <c r="U6247" s="78"/>
    </row>
    <row r="6248" spans="21:21" ht="13.15" customHeight="1" x14ac:dyDescent="0.2">
      <c r="U6248" s="78"/>
    </row>
    <row r="6249" spans="21:21" ht="13.15" customHeight="1" x14ac:dyDescent="0.2">
      <c r="U6249" s="78"/>
    </row>
    <row r="6250" spans="21:21" ht="13.15" customHeight="1" x14ac:dyDescent="0.2">
      <c r="U6250" s="78"/>
    </row>
    <row r="6251" spans="21:21" ht="13.15" customHeight="1" x14ac:dyDescent="0.2">
      <c r="U6251" s="78"/>
    </row>
    <row r="6252" spans="21:21" ht="13.15" customHeight="1" x14ac:dyDescent="0.2">
      <c r="U6252" s="78"/>
    </row>
    <row r="6253" spans="21:21" ht="13.15" customHeight="1" x14ac:dyDescent="0.2">
      <c r="U6253" s="78"/>
    </row>
    <row r="6254" spans="21:21" ht="13.15" customHeight="1" x14ac:dyDescent="0.2">
      <c r="U6254" s="78"/>
    </row>
    <row r="6255" spans="21:21" ht="13.15" customHeight="1" x14ac:dyDescent="0.2">
      <c r="U6255" s="78"/>
    </row>
    <row r="6256" spans="21:21" ht="13.15" customHeight="1" x14ac:dyDescent="0.2">
      <c r="U6256" s="78"/>
    </row>
    <row r="6257" spans="21:21" ht="13.15" customHeight="1" x14ac:dyDescent="0.2">
      <c r="U6257" s="78"/>
    </row>
    <row r="6258" spans="21:21" ht="13.15" customHeight="1" x14ac:dyDescent="0.2">
      <c r="U6258" s="78"/>
    </row>
    <row r="6259" spans="21:21" ht="13.15" customHeight="1" x14ac:dyDescent="0.2">
      <c r="U6259" s="78"/>
    </row>
    <row r="6260" spans="21:21" ht="13.15" customHeight="1" x14ac:dyDescent="0.2">
      <c r="U6260" s="78"/>
    </row>
    <row r="6261" spans="21:21" ht="13.15" customHeight="1" x14ac:dyDescent="0.2">
      <c r="U6261" s="78"/>
    </row>
    <row r="6262" spans="21:21" ht="13.15" customHeight="1" x14ac:dyDescent="0.2">
      <c r="U6262" s="78"/>
    </row>
    <row r="6263" spans="21:21" ht="13.15" customHeight="1" x14ac:dyDescent="0.2">
      <c r="U6263" s="78"/>
    </row>
    <row r="6264" spans="21:21" ht="13.15" customHeight="1" x14ac:dyDescent="0.2">
      <c r="U6264" s="78"/>
    </row>
    <row r="6265" spans="21:21" ht="13.15" customHeight="1" x14ac:dyDescent="0.2">
      <c r="U6265" s="78"/>
    </row>
    <row r="6266" spans="21:21" ht="13.15" customHeight="1" x14ac:dyDescent="0.2">
      <c r="U6266" s="78"/>
    </row>
    <row r="6267" spans="21:21" ht="13.15" customHeight="1" x14ac:dyDescent="0.2">
      <c r="U6267" s="78"/>
    </row>
    <row r="6268" spans="21:21" ht="13.15" customHeight="1" x14ac:dyDescent="0.2">
      <c r="U6268" s="78"/>
    </row>
    <row r="6269" spans="21:21" ht="13.15" customHeight="1" x14ac:dyDescent="0.2">
      <c r="U6269" s="78"/>
    </row>
    <row r="6270" spans="21:21" ht="13.15" customHeight="1" x14ac:dyDescent="0.2">
      <c r="U6270" s="78"/>
    </row>
    <row r="6271" spans="21:21" ht="13.15" customHeight="1" x14ac:dyDescent="0.2">
      <c r="U6271" s="78"/>
    </row>
    <row r="6272" spans="21:21" ht="13.15" customHeight="1" x14ac:dyDescent="0.2">
      <c r="U6272" s="78"/>
    </row>
    <row r="6273" spans="21:21" ht="13.15" customHeight="1" x14ac:dyDescent="0.2">
      <c r="U6273" s="78"/>
    </row>
    <row r="6274" spans="21:21" ht="13.15" customHeight="1" x14ac:dyDescent="0.2">
      <c r="U6274" s="78"/>
    </row>
    <row r="6275" spans="21:21" ht="13.15" customHeight="1" x14ac:dyDescent="0.2">
      <c r="U6275" s="78"/>
    </row>
    <row r="6276" spans="21:21" ht="13.15" customHeight="1" x14ac:dyDescent="0.2">
      <c r="U6276" s="78"/>
    </row>
    <row r="6277" spans="21:21" ht="13.15" customHeight="1" x14ac:dyDescent="0.2">
      <c r="U6277" s="78"/>
    </row>
    <row r="6278" spans="21:21" ht="13.15" customHeight="1" x14ac:dyDescent="0.2">
      <c r="U6278" s="78"/>
    </row>
    <row r="6279" spans="21:21" ht="13.15" customHeight="1" x14ac:dyDescent="0.2">
      <c r="U6279" s="78"/>
    </row>
    <row r="6280" spans="21:21" ht="13.15" customHeight="1" x14ac:dyDescent="0.2">
      <c r="U6280" s="78"/>
    </row>
    <row r="6281" spans="21:21" ht="13.15" customHeight="1" x14ac:dyDescent="0.2">
      <c r="U6281" s="78"/>
    </row>
    <row r="6282" spans="21:21" ht="13.15" customHeight="1" x14ac:dyDescent="0.2">
      <c r="U6282" s="78"/>
    </row>
    <row r="6283" spans="21:21" ht="13.15" customHeight="1" x14ac:dyDescent="0.2">
      <c r="U6283" s="78"/>
    </row>
    <row r="6284" spans="21:21" ht="13.15" customHeight="1" x14ac:dyDescent="0.2">
      <c r="U6284" s="78"/>
    </row>
    <row r="6285" spans="21:21" ht="13.15" customHeight="1" x14ac:dyDescent="0.2">
      <c r="U6285" s="78"/>
    </row>
    <row r="6286" spans="21:21" ht="13.15" customHeight="1" x14ac:dyDescent="0.2">
      <c r="U6286" s="78"/>
    </row>
    <row r="6287" spans="21:21" ht="13.15" customHeight="1" x14ac:dyDescent="0.2">
      <c r="U6287" s="78"/>
    </row>
    <row r="6288" spans="21:21" ht="13.15" customHeight="1" x14ac:dyDescent="0.2">
      <c r="U6288" s="78"/>
    </row>
    <row r="6289" spans="21:21" ht="13.15" customHeight="1" x14ac:dyDescent="0.2">
      <c r="U6289" s="78"/>
    </row>
    <row r="6290" spans="21:21" ht="13.15" customHeight="1" x14ac:dyDescent="0.2">
      <c r="U6290" s="78"/>
    </row>
    <row r="6291" spans="21:21" ht="13.15" customHeight="1" x14ac:dyDescent="0.2">
      <c r="U6291" s="78"/>
    </row>
    <row r="6292" spans="21:21" ht="13.15" customHeight="1" x14ac:dyDescent="0.2">
      <c r="U6292" s="78"/>
    </row>
    <row r="6293" spans="21:21" ht="13.15" customHeight="1" x14ac:dyDescent="0.2">
      <c r="U6293" s="78"/>
    </row>
    <row r="6294" spans="21:21" ht="13.15" customHeight="1" x14ac:dyDescent="0.2">
      <c r="U6294" s="78"/>
    </row>
    <row r="6295" spans="21:21" ht="13.15" customHeight="1" x14ac:dyDescent="0.2">
      <c r="U6295" s="78"/>
    </row>
    <row r="6296" spans="21:21" ht="13.15" customHeight="1" x14ac:dyDescent="0.2">
      <c r="U6296" s="78"/>
    </row>
    <row r="6297" spans="21:21" ht="13.15" customHeight="1" x14ac:dyDescent="0.2">
      <c r="U6297" s="78"/>
    </row>
    <row r="6298" spans="21:21" ht="13.15" customHeight="1" x14ac:dyDescent="0.2">
      <c r="U6298" s="78"/>
    </row>
    <row r="6299" spans="21:21" ht="13.15" customHeight="1" x14ac:dyDescent="0.2">
      <c r="U6299" s="78"/>
    </row>
    <row r="6300" spans="21:21" ht="13.15" customHeight="1" x14ac:dyDescent="0.2">
      <c r="U6300" s="78"/>
    </row>
    <row r="6301" spans="21:21" ht="13.15" customHeight="1" x14ac:dyDescent="0.2">
      <c r="U6301" s="78"/>
    </row>
    <row r="6302" spans="21:21" ht="13.15" customHeight="1" x14ac:dyDescent="0.2">
      <c r="U6302" s="78"/>
    </row>
    <row r="6303" spans="21:21" ht="13.15" customHeight="1" x14ac:dyDescent="0.2">
      <c r="U6303" s="78"/>
    </row>
    <row r="6304" spans="21:21" ht="13.15" customHeight="1" x14ac:dyDescent="0.2">
      <c r="U6304" s="78"/>
    </row>
    <row r="6305" spans="21:21" ht="13.15" customHeight="1" x14ac:dyDescent="0.2">
      <c r="U6305" s="78"/>
    </row>
    <row r="6306" spans="21:21" ht="13.15" customHeight="1" x14ac:dyDescent="0.2">
      <c r="U6306" s="78"/>
    </row>
    <row r="6307" spans="21:21" ht="13.15" customHeight="1" x14ac:dyDescent="0.2">
      <c r="U6307" s="78"/>
    </row>
    <row r="6308" spans="21:21" ht="13.15" customHeight="1" x14ac:dyDescent="0.2">
      <c r="U6308" s="78"/>
    </row>
    <row r="6309" spans="21:21" ht="13.15" customHeight="1" x14ac:dyDescent="0.2">
      <c r="U6309" s="78"/>
    </row>
    <row r="6310" spans="21:21" ht="13.15" customHeight="1" x14ac:dyDescent="0.2">
      <c r="U6310" s="78"/>
    </row>
    <row r="6311" spans="21:21" ht="13.15" customHeight="1" x14ac:dyDescent="0.2">
      <c r="U6311" s="78"/>
    </row>
    <row r="6312" spans="21:21" ht="13.15" customHeight="1" x14ac:dyDescent="0.2">
      <c r="U6312" s="78"/>
    </row>
    <row r="6313" spans="21:21" ht="13.15" customHeight="1" x14ac:dyDescent="0.2">
      <c r="U6313" s="78"/>
    </row>
    <row r="6314" spans="21:21" ht="13.15" customHeight="1" x14ac:dyDescent="0.2">
      <c r="U6314" s="78"/>
    </row>
    <row r="6315" spans="21:21" ht="13.15" customHeight="1" x14ac:dyDescent="0.2">
      <c r="U6315" s="78"/>
    </row>
    <row r="6316" spans="21:21" ht="13.15" customHeight="1" x14ac:dyDescent="0.2">
      <c r="U6316" s="78"/>
    </row>
    <row r="6317" spans="21:21" ht="13.15" customHeight="1" x14ac:dyDescent="0.2">
      <c r="U6317" s="78"/>
    </row>
    <row r="6318" spans="21:21" ht="13.15" customHeight="1" x14ac:dyDescent="0.2">
      <c r="U6318" s="78"/>
    </row>
    <row r="6319" spans="21:21" ht="13.15" customHeight="1" x14ac:dyDescent="0.2">
      <c r="U6319" s="78"/>
    </row>
    <row r="6320" spans="21:21" ht="13.15" customHeight="1" x14ac:dyDescent="0.2">
      <c r="U6320" s="78"/>
    </row>
    <row r="6321" spans="21:21" ht="13.15" customHeight="1" x14ac:dyDescent="0.2">
      <c r="U6321" s="78"/>
    </row>
    <row r="6322" spans="21:21" ht="13.15" customHeight="1" x14ac:dyDescent="0.2">
      <c r="U6322" s="78"/>
    </row>
    <row r="6323" spans="21:21" ht="13.15" customHeight="1" x14ac:dyDescent="0.2">
      <c r="U6323" s="78"/>
    </row>
    <row r="6324" spans="21:21" ht="13.15" customHeight="1" x14ac:dyDescent="0.2">
      <c r="U6324" s="78"/>
    </row>
    <row r="6325" spans="21:21" ht="13.15" customHeight="1" x14ac:dyDescent="0.2">
      <c r="U6325" s="78"/>
    </row>
    <row r="6326" spans="21:21" ht="13.15" customHeight="1" x14ac:dyDescent="0.2">
      <c r="U6326" s="78"/>
    </row>
    <row r="6327" spans="21:21" ht="13.15" customHeight="1" x14ac:dyDescent="0.2">
      <c r="U6327" s="78"/>
    </row>
    <row r="6328" spans="21:21" ht="13.15" customHeight="1" x14ac:dyDescent="0.2">
      <c r="U6328" s="78"/>
    </row>
    <row r="6329" spans="21:21" ht="13.15" customHeight="1" x14ac:dyDescent="0.2">
      <c r="U6329" s="78"/>
    </row>
    <row r="6330" spans="21:21" ht="13.15" customHeight="1" x14ac:dyDescent="0.2">
      <c r="U6330" s="78"/>
    </row>
    <row r="6331" spans="21:21" ht="13.15" customHeight="1" x14ac:dyDescent="0.2">
      <c r="U6331" s="78"/>
    </row>
    <row r="6332" spans="21:21" ht="13.15" customHeight="1" x14ac:dyDescent="0.2">
      <c r="U6332" s="78"/>
    </row>
    <row r="6333" spans="21:21" ht="13.15" customHeight="1" x14ac:dyDescent="0.2">
      <c r="U6333" s="78"/>
    </row>
    <row r="6334" spans="21:21" ht="13.15" customHeight="1" x14ac:dyDescent="0.2">
      <c r="U6334" s="78"/>
    </row>
    <row r="6335" spans="21:21" ht="13.15" customHeight="1" x14ac:dyDescent="0.2">
      <c r="U6335" s="78"/>
    </row>
    <row r="6336" spans="21:21" ht="13.15" customHeight="1" x14ac:dyDescent="0.2">
      <c r="U6336" s="78"/>
    </row>
    <row r="6337" spans="21:21" ht="13.15" customHeight="1" x14ac:dyDescent="0.2">
      <c r="U6337" s="78"/>
    </row>
    <row r="6338" spans="21:21" ht="13.15" customHeight="1" x14ac:dyDescent="0.2">
      <c r="U6338" s="78"/>
    </row>
    <row r="6339" spans="21:21" ht="13.15" customHeight="1" x14ac:dyDescent="0.2">
      <c r="U6339" s="78"/>
    </row>
    <row r="6340" spans="21:21" ht="13.15" customHeight="1" x14ac:dyDescent="0.2">
      <c r="U6340" s="78"/>
    </row>
    <row r="6341" spans="21:21" ht="13.15" customHeight="1" x14ac:dyDescent="0.2">
      <c r="U6341" s="78"/>
    </row>
    <row r="6342" spans="21:21" ht="13.15" customHeight="1" x14ac:dyDescent="0.2">
      <c r="U6342" s="78"/>
    </row>
    <row r="6343" spans="21:21" ht="13.15" customHeight="1" x14ac:dyDescent="0.2">
      <c r="U6343" s="78"/>
    </row>
    <row r="6344" spans="21:21" ht="13.15" customHeight="1" x14ac:dyDescent="0.2">
      <c r="U6344" s="78"/>
    </row>
    <row r="6345" spans="21:21" ht="13.15" customHeight="1" x14ac:dyDescent="0.2">
      <c r="U6345" s="78"/>
    </row>
    <row r="6346" spans="21:21" ht="13.15" customHeight="1" x14ac:dyDescent="0.2">
      <c r="U6346" s="78"/>
    </row>
    <row r="6347" spans="21:21" ht="13.15" customHeight="1" x14ac:dyDescent="0.2">
      <c r="U6347" s="78"/>
    </row>
    <row r="6348" spans="21:21" ht="13.15" customHeight="1" x14ac:dyDescent="0.2">
      <c r="U6348" s="78"/>
    </row>
    <row r="6349" spans="21:21" ht="13.15" customHeight="1" x14ac:dyDescent="0.2">
      <c r="U6349" s="78"/>
    </row>
    <row r="6350" spans="21:21" ht="13.15" customHeight="1" x14ac:dyDescent="0.2">
      <c r="U6350" s="78"/>
    </row>
    <row r="6351" spans="21:21" ht="13.15" customHeight="1" x14ac:dyDescent="0.2">
      <c r="U6351" s="78"/>
    </row>
    <row r="6352" spans="21:21" ht="13.15" customHeight="1" x14ac:dyDescent="0.2">
      <c r="U6352" s="78"/>
    </row>
    <row r="6353" spans="21:21" ht="13.15" customHeight="1" x14ac:dyDescent="0.2">
      <c r="U6353" s="78"/>
    </row>
    <row r="6354" spans="21:21" ht="13.15" customHeight="1" x14ac:dyDescent="0.2">
      <c r="U6354" s="78"/>
    </row>
    <row r="6355" spans="21:21" ht="13.15" customHeight="1" x14ac:dyDescent="0.2">
      <c r="U6355" s="78"/>
    </row>
    <row r="6356" spans="21:21" ht="13.15" customHeight="1" x14ac:dyDescent="0.2">
      <c r="U6356" s="78"/>
    </row>
    <row r="6357" spans="21:21" ht="13.15" customHeight="1" x14ac:dyDescent="0.2">
      <c r="U6357" s="78"/>
    </row>
    <row r="6358" spans="21:21" ht="13.15" customHeight="1" x14ac:dyDescent="0.2">
      <c r="U6358" s="78"/>
    </row>
    <row r="6359" spans="21:21" ht="13.15" customHeight="1" x14ac:dyDescent="0.2">
      <c r="U6359" s="78"/>
    </row>
    <row r="6360" spans="21:21" ht="13.15" customHeight="1" x14ac:dyDescent="0.2">
      <c r="U6360" s="78"/>
    </row>
    <row r="6361" spans="21:21" ht="13.15" customHeight="1" x14ac:dyDescent="0.2">
      <c r="U6361" s="78"/>
    </row>
    <row r="6362" spans="21:21" ht="13.15" customHeight="1" x14ac:dyDescent="0.2">
      <c r="U6362" s="78"/>
    </row>
    <row r="6363" spans="21:21" ht="13.15" customHeight="1" x14ac:dyDescent="0.2">
      <c r="U6363" s="78"/>
    </row>
    <row r="6364" spans="21:21" ht="13.15" customHeight="1" x14ac:dyDescent="0.2">
      <c r="U6364" s="78"/>
    </row>
    <row r="6365" spans="21:21" ht="13.15" customHeight="1" x14ac:dyDescent="0.2">
      <c r="U6365" s="78"/>
    </row>
    <row r="6366" spans="21:21" ht="13.15" customHeight="1" x14ac:dyDescent="0.2">
      <c r="U6366" s="78"/>
    </row>
    <row r="6367" spans="21:21" ht="13.15" customHeight="1" x14ac:dyDescent="0.2">
      <c r="U6367" s="78"/>
    </row>
    <row r="6368" spans="21:21" ht="13.15" customHeight="1" x14ac:dyDescent="0.2">
      <c r="U6368" s="78"/>
    </row>
    <row r="6369" spans="21:21" ht="13.15" customHeight="1" x14ac:dyDescent="0.2">
      <c r="U6369" s="78"/>
    </row>
    <row r="6370" spans="21:21" ht="13.15" customHeight="1" x14ac:dyDescent="0.2">
      <c r="U6370" s="78"/>
    </row>
    <row r="6371" spans="21:21" ht="13.15" customHeight="1" x14ac:dyDescent="0.2">
      <c r="U6371" s="78"/>
    </row>
    <row r="6372" spans="21:21" ht="13.15" customHeight="1" x14ac:dyDescent="0.2">
      <c r="U6372" s="78"/>
    </row>
    <row r="6373" spans="21:21" ht="13.15" customHeight="1" x14ac:dyDescent="0.2">
      <c r="U6373" s="78"/>
    </row>
    <row r="6374" spans="21:21" ht="13.15" customHeight="1" x14ac:dyDescent="0.2">
      <c r="U6374" s="78"/>
    </row>
    <row r="6375" spans="21:21" ht="13.15" customHeight="1" x14ac:dyDescent="0.2">
      <c r="U6375" s="78"/>
    </row>
    <row r="6376" spans="21:21" ht="13.15" customHeight="1" x14ac:dyDescent="0.2">
      <c r="U6376" s="78"/>
    </row>
    <row r="6377" spans="21:21" ht="13.15" customHeight="1" x14ac:dyDescent="0.2">
      <c r="U6377" s="78"/>
    </row>
    <row r="6378" spans="21:21" ht="13.15" customHeight="1" x14ac:dyDescent="0.2">
      <c r="U6378" s="78"/>
    </row>
    <row r="6379" spans="21:21" ht="13.15" customHeight="1" x14ac:dyDescent="0.2">
      <c r="U6379" s="78"/>
    </row>
    <row r="6380" spans="21:21" ht="13.15" customHeight="1" x14ac:dyDescent="0.2">
      <c r="U6380" s="78"/>
    </row>
    <row r="6381" spans="21:21" ht="13.15" customHeight="1" x14ac:dyDescent="0.2">
      <c r="U6381" s="78"/>
    </row>
    <row r="6382" spans="21:21" ht="13.15" customHeight="1" x14ac:dyDescent="0.2">
      <c r="U6382" s="78"/>
    </row>
    <row r="6383" spans="21:21" ht="13.15" customHeight="1" x14ac:dyDescent="0.2">
      <c r="U6383" s="78"/>
    </row>
    <row r="6384" spans="21:21" ht="13.15" customHeight="1" x14ac:dyDescent="0.2">
      <c r="U6384" s="78"/>
    </row>
    <row r="6385" spans="21:21" ht="13.15" customHeight="1" x14ac:dyDescent="0.2">
      <c r="U6385" s="78"/>
    </row>
    <row r="6386" spans="21:21" ht="13.15" customHeight="1" x14ac:dyDescent="0.2">
      <c r="U6386" s="78"/>
    </row>
    <row r="6387" spans="21:21" ht="13.15" customHeight="1" x14ac:dyDescent="0.2">
      <c r="U6387" s="78"/>
    </row>
    <row r="6388" spans="21:21" ht="13.15" customHeight="1" x14ac:dyDescent="0.2">
      <c r="U6388" s="78"/>
    </row>
    <row r="6389" spans="21:21" ht="13.15" customHeight="1" x14ac:dyDescent="0.2">
      <c r="U6389" s="78"/>
    </row>
    <row r="6390" spans="21:21" ht="13.15" customHeight="1" x14ac:dyDescent="0.2">
      <c r="U6390" s="78"/>
    </row>
    <row r="6391" spans="21:21" ht="13.15" customHeight="1" x14ac:dyDescent="0.2">
      <c r="U6391" s="78"/>
    </row>
    <row r="6392" spans="21:21" ht="13.15" customHeight="1" x14ac:dyDescent="0.2">
      <c r="U6392" s="78"/>
    </row>
    <row r="6393" spans="21:21" ht="13.15" customHeight="1" x14ac:dyDescent="0.2">
      <c r="U6393" s="78"/>
    </row>
    <row r="6394" spans="21:21" ht="13.15" customHeight="1" x14ac:dyDescent="0.2">
      <c r="U6394" s="78"/>
    </row>
    <row r="6395" spans="21:21" ht="13.15" customHeight="1" x14ac:dyDescent="0.2">
      <c r="U6395" s="78"/>
    </row>
    <row r="6396" spans="21:21" ht="13.15" customHeight="1" x14ac:dyDescent="0.2">
      <c r="U6396" s="78"/>
    </row>
    <row r="6397" spans="21:21" ht="13.15" customHeight="1" x14ac:dyDescent="0.2">
      <c r="U6397" s="78"/>
    </row>
    <row r="6398" spans="21:21" ht="13.15" customHeight="1" x14ac:dyDescent="0.2">
      <c r="U6398" s="78"/>
    </row>
    <row r="6399" spans="21:21" ht="13.15" customHeight="1" x14ac:dyDescent="0.2">
      <c r="U6399" s="78"/>
    </row>
    <row r="6400" spans="21:21" ht="13.15" customHeight="1" x14ac:dyDescent="0.2">
      <c r="U6400" s="78"/>
    </row>
    <row r="6401" spans="21:21" ht="13.15" customHeight="1" x14ac:dyDescent="0.2">
      <c r="U6401" s="78"/>
    </row>
    <row r="6402" spans="21:21" ht="13.15" customHeight="1" x14ac:dyDescent="0.2">
      <c r="U6402" s="78"/>
    </row>
    <row r="6403" spans="21:21" ht="13.15" customHeight="1" x14ac:dyDescent="0.2">
      <c r="U6403" s="78"/>
    </row>
    <row r="6404" spans="21:21" ht="13.15" customHeight="1" x14ac:dyDescent="0.2">
      <c r="U6404" s="78"/>
    </row>
    <row r="6405" spans="21:21" ht="13.15" customHeight="1" x14ac:dyDescent="0.2">
      <c r="U6405" s="78"/>
    </row>
    <row r="6406" spans="21:21" ht="13.15" customHeight="1" x14ac:dyDescent="0.2">
      <c r="U6406" s="78"/>
    </row>
    <row r="6407" spans="21:21" ht="13.15" customHeight="1" x14ac:dyDescent="0.2">
      <c r="U6407" s="78"/>
    </row>
    <row r="6408" spans="21:21" ht="13.15" customHeight="1" x14ac:dyDescent="0.2">
      <c r="U6408" s="78"/>
    </row>
    <row r="6409" spans="21:21" ht="13.15" customHeight="1" x14ac:dyDescent="0.2">
      <c r="U6409" s="78"/>
    </row>
    <row r="6410" spans="21:21" ht="13.15" customHeight="1" x14ac:dyDescent="0.2">
      <c r="U6410" s="78"/>
    </row>
    <row r="6411" spans="21:21" ht="13.15" customHeight="1" x14ac:dyDescent="0.2">
      <c r="U6411" s="78"/>
    </row>
    <row r="6412" spans="21:21" ht="13.15" customHeight="1" x14ac:dyDescent="0.2">
      <c r="U6412" s="78"/>
    </row>
    <row r="6413" spans="21:21" ht="13.15" customHeight="1" x14ac:dyDescent="0.2">
      <c r="U6413" s="78"/>
    </row>
    <row r="6414" spans="21:21" ht="13.15" customHeight="1" x14ac:dyDescent="0.2">
      <c r="U6414" s="78"/>
    </row>
    <row r="6415" spans="21:21" ht="13.15" customHeight="1" x14ac:dyDescent="0.2">
      <c r="U6415" s="78"/>
    </row>
    <row r="6416" spans="21:21" ht="13.15" customHeight="1" x14ac:dyDescent="0.2">
      <c r="U6416" s="78"/>
    </row>
    <row r="6417" spans="21:21" ht="13.15" customHeight="1" x14ac:dyDescent="0.2">
      <c r="U6417" s="78"/>
    </row>
    <row r="6418" spans="21:21" ht="13.15" customHeight="1" x14ac:dyDescent="0.2">
      <c r="U6418" s="78"/>
    </row>
    <row r="6419" spans="21:21" ht="13.15" customHeight="1" x14ac:dyDescent="0.2">
      <c r="U6419" s="78"/>
    </row>
    <row r="6420" spans="21:21" ht="13.15" customHeight="1" x14ac:dyDescent="0.2">
      <c r="U6420" s="78"/>
    </row>
    <row r="6421" spans="21:21" ht="13.15" customHeight="1" x14ac:dyDescent="0.2">
      <c r="U6421" s="78"/>
    </row>
    <row r="6422" spans="21:21" ht="13.15" customHeight="1" x14ac:dyDescent="0.2">
      <c r="U6422" s="78"/>
    </row>
    <row r="6423" spans="21:21" ht="13.15" customHeight="1" x14ac:dyDescent="0.2">
      <c r="U6423" s="78"/>
    </row>
    <row r="6424" spans="21:21" ht="13.15" customHeight="1" x14ac:dyDescent="0.2">
      <c r="U6424" s="78"/>
    </row>
    <row r="6425" spans="21:21" ht="13.15" customHeight="1" x14ac:dyDescent="0.2">
      <c r="U6425" s="78"/>
    </row>
    <row r="6426" spans="21:21" ht="13.15" customHeight="1" x14ac:dyDescent="0.2">
      <c r="U6426" s="78"/>
    </row>
    <row r="6427" spans="21:21" ht="13.15" customHeight="1" x14ac:dyDescent="0.2">
      <c r="U6427" s="78"/>
    </row>
    <row r="6428" spans="21:21" ht="13.15" customHeight="1" x14ac:dyDescent="0.2">
      <c r="U6428" s="78"/>
    </row>
    <row r="6429" spans="21:21" ht="13.15" customHeight="1" x14ac:dyDescent="0.2">
      <c r="U6429" s="78"/>
    </row>
    <row r="6430" spans="21:21" ht="13.15" customHeight="1" x14ac:dyDescent="0.2">
      <c r="U6430" s="78"/>
    </row>
    <row r="6431" spans="21:21" ht="13.15" customHeight="1" x14ac:dyDescent="0.2">
      <c r="U6431" s="78"/>
    </row>
    <row r="6432" spans="21:21" ht="13.15" customHeight="1" x14ac:dyDescent="0.2">
      <c r="U6432" s="78"/>
    </row>
    <row r="6433" spans="21:21" ht="13.15" customHeight="1" x14ac:dyDescent="0.2">
      <c r="U6433" s="78"/>
    </row>
    <row r="6434" spans="21:21" ht="13.15" customHeight="1" x14ac:dyDescent="0.2">
      <c r="U6434" s="78"/>
    </row>
    <row r="6435" spans="21:21" ht="13.15" customHeight="1" x14ac:dyDescent="0.2">
      <c r="U6435" s="78"/>
    </row>
    <row r="6436" spans="21:21" ht="13.15" customHeight="1" x14ac:dyDescent="0.2">
      <c r="U6436" s="78"/>
    </row>
    <row r="6437" spans="21:21" ht="13.15" customHeight="1" x14ac:dyDescent="0.2">
      <c r="U6437" s="78"/>
    </row>
    <row r="6438" spans="21:21" ht="13.15" customHeight="1" x14ac:dyDescent="0.2">
      <c r="U6438" s="78"/>
    </row>
    <row r="6439" spans="21:21" ht="13.15" customHeight="1" x14ac:dyDescent="0.2">
      <c r="U6439" s="78"/>
    </row>
    <row r="6440" spans="21:21" ht="13.15" customHeight="1" x14ac:dyDescent="0.2">
      <c r="U6440" s="78"/>
    </row>
    <row r="6441" spans="21:21" ht="13.15" customHeight="1" x14ac:dyDescent="0.2">
      <c r="U6441" s="78"/>
    </row>
    <row r="6442" spans="21:21" ht="13.15" customHeight="1" x14ac:dyDescent="0.2">
      <c r="U6442" s="78"/>
    </row>
    <row r="6443" spans="21:21" ht="13.15" customHeight="1" x14ac:dyDescent="0.2">
      <c r="U6443" s="78"/>
    </row>
    <row r="6444" spans="21:21" ht="13.15" customHeight="1" x14ac:dyDescent="0.2">
      <c r="U6444" s="78"/>
    </row>
    <row r="6445" spans="21:21" ht="13.15" customHeight="1" x14ac:dyDescent="0.2">
      <c r="U6445" s="78"/>
    </row>
    <row r="6446" spans="21:21" ht="13.15" customHeight="1" x14ac:dyDescent="0.2">
      <c r="U6446" s="78"/>
    </row>
    <row r="6447" spans="21:21" ht="13.15" customHeight="1" x14ac:dyDescent="0.2">
      <c r="U6447" s="78"/>
    </row>
    <row r="6448" spans="21:21" ht="13.15" customHeight="1" x14ac:dyDescent="0.2">
      <c r="U6448" s="78"/>
    </row>
    <row r="6449" spans="21:21" ht="13.15" customHeight="1" x14ac:dyDescent="0.2">
      <c r="U6449" s="78"/>
    </row>
    <row r="6450" spans="21:21" ht="13.15" customHeight="1" x14ac:dyDescent="0.2">
      <c r="U6450" s="78"/>
    </row>
    <row r="6451" spans="21:21" ht="13.15" customHeight="1" x14ac:dyDescent="0.2">
      <c r="U6451" s="78"/>
    </row>
    <row r="6452" spans="21:21" ht="13.15" customHeight="1" x14ac:dyDescent="0.2">
      <c r="U6452" s="78"/>
    </row>
    <row r="6453" spans="21:21" ht="13.15" customHeight="1" x14ac:dyDescent="0.2">
      <c r="U6453" s="78"/>
    </row>
    <row r="6454" spans="21:21" ht="13.15" customHeight="1" x14ac:dyDescent="0.2">
      <c r="U6454" s="78"/>
    </row>
    <row r="6455" spans="21:21" ht="13.15" customHeight="1" x14ac:dyDescent="0.2">
      <c r="U6455" s="78"/>
    </row>
    <row r="6456" spans="21:21" ht="13.15" customHeight="1" x14ac:dyDescent="0.2">
      <c r="U6456" s="78"/>
    </row>
    <row r="6457" spans="21:21" ht="13.15" customHeight="1" x14ac:dyDescent="0.2">
      <c r="U6457" s="78"/>
    </row>
    <row r="6458" spans="21:21" ht="13.15" customHeight="1" x14ac:dyDescent="0.2">
      <c r="U6458" s="78"/>
    </row>
    <row r="6459" spans="21:21" ht="13.15" customHeight="1" x14ac:dyDescent="0.2">
      <c r="U6459" s="78"/>
    </row>
    <row r="6460" spans="21:21" ht="13.15" customHeight="1" x14ac:dyDescent="0.2">
      <c r="U6460" s="78"/>
    </row>
    <row r="6461" spans="21:21" ht="13.15" customHeight="1" x14ac:dyDescent="0.2">
      <c r="U6461" s="78"/>
    </row>
    <row r="6462" spans="21:21" ht="13.15" customHeight="1" x14ac:dyDescent="0.2">
      <c r="U6462" s="78"/>
    </row>
    <row r="6463" spans="21:21" ht="13.15" customHeight="1" x14ac:dyDescent="0.2">
      <c r="U6463" s="78"/>
    </row>
    <row r="6464" spans="21:21" ht="13.15" customHeight="1" x14ac:dyDescent="0.2">
      <c r="U6464" s="78"/>
    </row>
    <row r="6465" spans="21:21" ht="13.15" customHeight="1" x14ac:dyDescent="0.2">
      <c r="U6465" s="78"/>
    </row>
    <row r="6466" spans="21:21" ht="13.15" customHeight="1" x14ac:dyDescent="0.2">
      <c r="U6466" s="78"/>
    </row>
    <row r="6467" spans="21:21" ht="13.15" customHeight="1" x14ac:dyDescent="0.2">
      <c r="U6467" s="78"/>
    </row>
    <row r="6468" spans="21:21" ht="13.15" customHeight="1" x14ac:dyDescent="0.2">
      <c r="U6468" s="78"/>
    </row>
    <row r="6469" spans="21:21" ht="13.15" customHeight="1" x14ac:dyDescent="0.2">
      <c r="U6469" s="78"/>
    </row>
    <row r="6470" spans="21:21" ht="13.15" customHeight="1" x14ac:dyDescent="0.2">
      <c r="U6470" s="78"/>
    </row>
    <row r="6471" spans="21:21" ht="13.15" customHeight="1" x14ac:dyDescent="0.2">
      <c r="U6471" s="78"/>
    </row>
    <row r="6472" spans="21:21" ht="13.15" customHeight="1" x14ac:dyDescent="0.2">
      <c r="U6472" s="78"/>
    </row>
    <row r="6473" spans="21:21" ht="13.15" customHeight="1" x14ac:dyDescent="0.2">
      <c r="U6473" s="78"/>
    </row>
    <row r="6474" spans="21:21" ht="13.15" customHeight="1" x14ac:dyDescent="0.2">
      <c r="U6474" s="78"/>
    </row>
    <row r="6475" spans="21:21" ht="13.15" customHeight="1" x14ac:dyDescent="0.2">
      <c r="U6475" s="78"/>
    </row>
    <row r="6476" spans="21:21" ht="13.15" customHeight="1" x14ac:dyDescent="0.2">
      <c r="U6476" s="78"/>
    </row>
    <row r="6477" spans="21:21" ht="13.15" customHeight="1" x14ac:dyDescent="0.2">
      <c r="U6477" s="78"/>
    </row>
    <row r="6478" spans="21:21" ht="13.15" customHeight="1" x14ac:dyDescent="0.2">
      <c r="U6478" s="78"/>
    </row>
    <row r="6479" spans="21:21" ht="13.15" customHeight="1" x14ac:dyDescent="0.2">
      <c r="U6479" s="78"/>
    </row>
    <row r="6480" spans="21:21" ht="13.15" customHeight="1" x14ac:dyDescent="0.2">
      <c r="U6480" s="78"/>
    </row>
    <row r="6481" spans="21:21" ht="13.15" customHeight="1" x14ac:dyDescent="0.2">
      <c r="U6481" s="78"/>
    </row>
    <row r="6482" spans="21:21" ht="13.15" customHeight="1" x14ac:dyDescent="0.2">
      <c r="U6482" s="78"/>
    </row>
    <row r="6483" spans="21:21" ht="13.15" customHeight="1" x14ac:dyDescent="0.2">
      <c r="U6483" s="78"/>
    </row>
    <row r="6484" spans="21:21" ht="13.15" customHeight="1" x14ac:dyDescent="0.2">
      <c r="U6484" s="78"/>
    </row>
    <row r="6485" spans="21:21" ht="13.15" customHeight="1" x14ac:dyDescent="0.2">
      <c r="U6485" s="78"/>
    </row>
    <row r="6486" spans="21:21" ht="13.15" customHeight="1" x14ac:dyDescent="0.2">
      <c r="U6486" s="78"/>
    </row>
    <row r="6487" spans="21:21" ht="13.15" customHeight="1" x14ac:dyDescent="0.2">
      <c r="U6487" s="78"/>
    </row>
    <row r="6488" spans="21:21" ht="13.15" customHeight="1" x14ac:dyDescent="0.2">
      <c r="U6488" s="78"/>
    </row>
    <row r="6489" spans="21:21" ht="13.15" customHeight="1" x14ac:dyDescent="0.2">
      <c r="U6489" s="78"/>
    </row>
    <row r="6490" spans="21:21" ht="13.15" customHeight="1" x14ac:dyDescent="0.2">
      <c r="U6490" s="78"/>
    </row>
    <row r="6491" spans="21:21" ht="13.15" customHeight="1" x14ac:dyDescent="0.2">
      <c r="U6491" s="78"/>
    </row>
    <row r="6492" spans="21:21" ht="13.15" customHeight="1" x14ac:dyDescent="0.2">
      <c r="U6492" s="78"/>
    </row>
    <row r="6493" spans="21:21" ht="13.15" customHeight="1" x14ac:dyDescent="0.2">
      <c r="U6493" s="78"/>
    </row>
    <row r="6494" spans="21:21" ht="13.15" customHeight="1" x14ac:dyDescent="0.2">
      <c r="U6494" s="78"/>
    </row>
    <row r="6495" spans="21:21" ht="13.15" customHeight="1" x14ac:dyDescent="0.2">
      <c r="U6495" s="78"/>
    </row>
    <row r="6496" spans="21:21" ht="13.15" customHeight="1" x14ac:dyDescent="0.2">
      <c r="U6496" s="78"/>
    </row>
    <row r="6497" spans="21:21" ht="13.15" customHeight="1" x14ac:dyDescent="0.2">
      <c r="U6497" s="78"/>
    </row>
    <row r="6498" spans="21:21" ht="13.15" customHeight="1" x14ac:dyDescent="0.2">
      <c r="U6498" s="78"/>
    </row>
    <row r="6499" spans="21:21" ht="13.15" customHeight="1" x14ac:dyDescent="0.2">
      <c r="U6499" s="78"/>
    </row>
    <row r="6500" spans="21:21" ht="13.15" customHeight="1" x14ac:dyDescent="0.2">
      <c r="U6500" s="78"/>
    </row>
    <row r="6501" spans="21:21" ht="13.15" customHeight="1" x14ac:dyDescent="0.2">
      <c r="U6501" s="78"/>
    </row>
    <row r="6502" spans="21:21" ht="13.15" customHeight="1" x14ac:dyDescent="0.2">
      <c r="U6502" s="78"/>
    </row>
    <row r="6503" spans="21:21" ht="13.15" customHeight="1" x14ac:dyDescent="0.2">
      <c r="U6503" s="78"/>
    </row>
    <row r="6504" spans="21:21" ht="13.15" customHeight="1" x14ac:dyDescent="0.2">
      <c r="U6504" s="78"/>
    </row>
    <row r="6505" spans="21:21" ht="13.15" customHeight="1" x14ac:dyDescent="0.2">
      <c r="U6505" s="78"/>
    </row>
    <row r="6506" spans="21:21" ht="13.15" customHeight="1" x14ac:dyDescent="0.2">
      <c r="U6506" s="78"/>
    </row>
    <row r="6507" spans="21:21" ht="13.15" customHeight="1" x14ac:dyDescent="0.2">
      <c r="U6507" s="78"/>
    </row>
    <row r="6508" spans="21:21" ht="13.15" customHeight="1" x14ac:dyDescent="0.2">
      <c r="U6508" s="78"/>
    </row>
    <row r="6509" spans="21:21" ht="13.15" customHeight="1" x14ac:dyDescent="0.2">
      <c r="U6509" s="78"/>
    </row>
    <row r="6510" spans="21:21" ht="13.15" customHeight="1" x14ac:dyDescent="0.2">
      <c r="U6510" s="78"/>
    </row>
    <row r="6511" spans="21:21" ht="13.15" customHeight="1" x14ac:dyDescent="0.2">
      <c r="U6511" s="78"/>
    </row>
    <row r="6512" spans="21:21" ht="13.15" customHeight="1" x14ac:dyDescent="0.2">
      <c r="U6512" s="78"/>
    </row>
    <row r="6513" spans="21:21" ht="13.15" customHeight="1" x14ac:dyDescent="0.2">
      <c r="U6513" s="78"/>
    </row>
    <row r="6514" spans="21:21" ht="13.15" customHeight="1" x14ac:dyDescent="0.2">
      <c r="U6514" s="78"/>
    </row>
    <row r="6515" spans="21:21" ht="13.15" customHeight="1" x14ac:dyDescent="0.2">
      <c r="U6515" s="78"/>
    </row>
    <row r="6516" spans="21:21" ht="13.15" customHeight="1" x14ac:dyDescent="0.2">
      <c r="U6516" s="78"/>
    </row>
    <row r="6517" spans="21:21" ht="13.15" customHeight="1" x14ac:dyDescent="0.2">
      <c r="U6517" s="78"/>
    </row>
    <row r="6518" spans="21:21" ht="13.15" customHeight="1" x14ac:dyDescent="0.2">
      <c r="U6518" s="78"/>
    </row>
    <row r="6519" spans="21:21" ht="13.15" customHeight="1" x14ac:dyDescent="0.2">
      <c r="U6519" s="78"/>
    </row>
    <row r="6520" spans="21:21" ht="13.15" customHeight="1" x14ac:dyDescent="0.2">
      <c r="U6520" s="78"/>
    </row>
    <row r="6521" spans="21:21" ht="13.15" customHeight="1" x14ac:dyDescent="0.2">
      <c r="U6521" s="78"/>
    </row>
    <row r="6522" spans="21:21" ht="13.15" customHeight="1" x14ac:dyDescent="0.2">
      <c r="U6522" s="78"/>
    </row>
    <row r="6523" spans="21:21" ht="13.15" customHeight="1" x14ac:dyDescent="0.2">
      <c r="U6523" s="78"/>
    </row>
    <row r="6524" spans="21:21" ht="13.15" customHeight="1" x14ac:dyDescent="0.2">
      <c r="U6524" s="78"/>
    </row>
    <row r="6525" spans="21:21" ht="13.15" customHeight="1" x14ac:dyDescent="0.2">
      <c r="U6525" s="78"/>
    </row>
    <row r="6526" spans="21:21" ht="13.15" customHeight="1" x14ac:dyDescent="0.2">
      <c r="U6526" s="78"/>
    </row>
    <row r="6527" spans="21:21" ht="13.15" customHeight="1" x14ac:dyDescent="0.2">
      <c r="U6527" s="78"/>
    </row>
    <row r="6528" spans="21:21" ht="13.15" customHeight="1" x14ac:dyDescent="0.2">
      <c r="U6528" s="78"/>
    </row>
    <row r="6529" spans="21:21" ht="13.15" customHeight="1" x14ac:dyDescent="0.2">
      <c r="U6529" s="78"/>
    </row>
    <row r="6530" spans="21:21" ht="13.15" customHeight="1" x14ac:dyDescent="0.2">
      <c r="U6530" s="78"/>
    </row>
    <row r="6531" spans="21:21" ht="13.15" customHeight="1" x14ac:dyDescent="0.2">
      <c r="U6531" s="78"/>
    </row>
    <row r="6532" spans="21:21" ht="13.15" customHeight="1" x14ac:dyDescent="0.2">
      <c r="U6532" s="78"/>
    </row>
    <row r="6533" spans="21:21" ht="13.15" customHeight="1" x14ac:dyDescent="0.2">
      <c r="U6533" s="78"/>
    </row>
    <row r="6534" spans="21:21" ht="13.15" customHeight="1" x14ac:dyDescent="0.2">
      <c r="U6534" s="78"/>
    </row>
    <row r="6535" spans="21:21" ht="13.15" customHeight="1" x14ac:dyDescent="0.2">
      <c r="U6535" s="78"/>
    </row>
    <row r="6536" spans="21:21" ht="13.15" customHeight="1" x14ac:dyDescent="0.2">
      <c r="U6536" s="78"/>
    </row>
    <row r="6537" spans="21:21" ht="13.15" customHeight="1" x14ac:dyDescent="0.2">
      <c r="U6537" s="78"/>
    </row>
    <row r="6538" spans="21:21" ht="13.15" customHeight="1" x14ac:dyDescent="0.2">
      <c r="U6538" s="78"/>
    </row>
    <row r="6539" spans="21:21" ht="13.15" customHeight="1" x14ac:dyDescent="0.2">
      <c r="U6539" s="78"/>
    </row>
    <row r="6540" spans="21:21" ht="13.15" customHeight="1" x14ac:dyDescent="0.2">
      <c r="U6540" s="78"/>
    </row>
    <row r="6541" spans="21:21" ht="13.15" customHeight="1" x14ac:dyDescent="0.2">
      <c r="U6541" s="78"/>
    </row>
    <row r="6542" spans="21:21" ht="13.15" customHeight="1" x14ac:dyDescent="0.2">
      <c r="U6542" s="78"/>
    </row>
    <row r="6543" spans="21:21" ht="13.15" customHeight="1" x14ac:dyDescent="0.2">
      <c r="U6543" s="78"/>
    </row>
    <row r="6544" spans="21:21" ht="13.15" customHeight="1" x14ac:dyDescent="0.2">
      <c r="U6544" s="78"/>
    </row>
    <row r="6545" spans="21:21" ht="13.15" customHeight="1" x14ac:dyDescent="0.2">
      <c r="U6545" s="78"/>
    </row>
    <row r="6546" spans="21:21" ht="13.15" customHeight="1" x14ac:dyDescent="0.2">
      <c r="U6546" s="78"/>
    </row>
    <row r="6547" spans="21:21" ht="13.15" customHeight="1" x14ac:dyDescent="0.2">
      <c r="U6547" s="78"/>
    </row>
    <row r="6548" spans="21:21" ht="13.15" customHeight="1" x14ac:dyDescent="0.2">
      <c r="U6548" s="78"/>
    </row>
    <row r="6549" spans="21:21" ht="13.15" customHeight="1" x14ac:dyDescent="0.2">
      <c r="U6549" s="78"/>
    </row>
    <row r="6550" spans="21:21" ht="13.15" customHeight="1" x14ac:dyDescent="0.2">
      <c r="U6550" s="78"/>
    </row>
    <row r="6551" spans="21:21" ht="13.15" customHeight="1" x14ac:dyDescent="0.2">
      <c r="U6551" s="78"/>
    </row>
    <row r="6552" spans="21:21" ht="13.15" customHeight="1" x14ac:dyDescent="0.2">
      <c r="U6552" s="78"/>
    </row>
    <row r="6553" spans="21:21" ht="13.15" customHeight="1" x14ac:dyDescent="0.2">
      <c r="U6553" s="78"/>
    </row>
    <row r="6554" spans="21:21" ht="13.15" customHeight="1" x14ac:dyDescent="0.2">
      <c r="U6554" s="78"/>
    </row>
    <row r="6555" spans="21:21" ht="13.15" customHeight="1" x14ac:dyDescent="0.2">
      <c r="U6555" s="78"/>
    </row>
    <row r="6556" spans="21:21" ht="13.15" customHeight="1" x14ac:dyDescent="0.2">
      <c r="U6556" s="78"/>
    </row>
    <row r="6557" spans="21:21" ht="13.15" customHeight="1" x14ac:dyDescent="0.2">
      <c r="U6557" s="78"/>
    </row>
    <row r="6558" spans="21:21" ht="13.15" customHeight="1" x14ac:dyDescent="0.2">
      <c r="U6558" s="78"/>
    </row>
    <row r="6559" spans="21:21" ht="13.15" customHeight="1" x14ac:dyDescent="0.2">
      <c r="U6559" s="78"/>
    </row>
    <row r="6560" spans="21:21" ht="13.15" customHeight="1" x14ac:dyDescent="0.2">
      <c r="U6560" s="78"/>
    </row>
    <row r="6561" spans="21:21" ht="13.15" customHeight="1" x14ac:dyDescent="0.2">
      <c r="U6561" s="78"/>
    </row>
    <row r="6562" spans="21:21" ht="13.15" customHeight="1" x14ac:dyDescent="0.2">
      <c r="U6562" s="78"/>
    </row>
    <row r="6563" spans="21:21" ht="13.15" customHeight="1" x14ac:dyDescent="0.2">
      <c r="U6563" s="78"/>
    </row>
    <row r="6564" spans="21:21" ht="13.15" customHeight="1" x14ac:dyDescent="0.2">
      <c r="U6564" s="78"/>
    </row>
    <row r="6565" spans="21:21" ht="13.15" customHeight="1" x14ac:dyDescent="0.2">
      <c r="U6565" s="78"/>
    </row>
    <row r="6566" spans="21:21" ht="13.15" customHeight="1" x14ac:dyDescent="0.2">
      <c r="U6566" s="78"/>
    </row>
    <row r="6567" spans="21:21" ht="13.15" customHeight="1" x14ac:dyDescent="0.2">
      <c r="U6567" s="78"/>
    </row>
    <row r="6568" spans="21:21" ht="13.15" customHeight="1" x14ac:dyDescent="0.2">
      <c r="U6568" s="78"/>
    </row>
    <row r="6569" spans="21:21" ht="13.15" customHeight="1" x14ac:dyDescent="0.2">
      <c r="U6569" s="78"/>
    </row>
    <row r="6570" spans="21:21" ht="13.15" customHeight="1" x14ac:dyDescent="0.2">
      <c r="U6570" s="78"/>
    </row>
    <row r="6571" spans="21:21" ht="13.15" customHeight="1" x14ac:dyDescent="0.2">
      <c r="U6571" s="78"/>
    </row>
    <row r="6572" spans="21:21" ht="13.15" customHeight="1" x14ac:dyDescent="0.2">
      <c r="U6572" s="78"/>
    </row>
    <row r="6573" spans="21:21" ht="13.15" customHeight="1" x14ac:dyDescent="0.2">
      <c r="U6573" s="78"/>
    </row>
    <row r="6574" spans="21:21" ht="13.15" customHeight="1" x14ac:dyDescent="0.2">
      <c r="U6574" s="78"/>
    </row>
    <row r="6575" spans="21:21" ht="13.15" customHeight="1" x14ac:dyDescent="0.2">
      <c r="U6575" s="78"/>
    </row>
    <row r="6576" spans="21:21" ht="13.15" customHeight="1" x14ac:dyDescent="0.2">
      <c r="U6576" s="78"/>
    </row>
    <row r="6577" spans="21:21" ht="13.15" customHeight="1" x14ac:dyDescent="0.2">
      <c r="U6577" s="78"/>
    </row>
    <row r="6578" spans="21:21" ht="13.15" customHeight="1" x14ac:dyDescent="0.2">
      <c r="U6578" s="78"/>
    </row>
    <row r="6579" spans="21:21" ht="13.15" customHeight="1" x14ac:dyDescent="0.2">
      <c r="U6579" s="78"/>
    </row>
    <row r="6580" spans="21:21" ht="13.15" customHeight="1" x14ac:dyDescent="0.2">
      <c r="U6580" s="78"/>
    </row>
    <row r="6581" spans="21:21" ht="13.15" customHeight="1" x14ac:dyDescent="0.2">
      <c r="U6581" s="78"/>
    </row>
    <row r="6582" spans="21:21" ht="13.15" customHeight="1" x14ac:dyDescent="0.2">
      <c r="U6582" s="78"/>
    </row>
    <row r="6583" spans="21:21" ht="13.15" customHeight="1" x14ac:dyDescent="0.2">
      <c r="U6583" s="78"/>
    </row>
    <row r="6584" spans="21:21" ht="13.15" customHeight="1" x14ac:dyDescent="0.2">
      <c r="U6584" s="78"/>
    </row>
    <row r="6585" spans="21:21" ht="13.15" customHeight="1" x14ac:dyDescent="0.2">
      <c r="U6585" s="78"/>
    </row>
    <row r="6586" spans="21:21" ht="13.15" customHeight="1" x14ac:dyDescent="0.2">
      <c r="U6586" s="78"/>
    </row>
    <row r="6587" spans="21:21" ht="13.15" customHeight="1" x14ac:dyDescent="0.2">
      <c r="U6587" s="78"/>
    </row>
    <row r="6588" spans="21:21" ht="13.15" customHeight="1" x14ac:dyDescent="0.2">
      <c r="U6588" s="78"/>
    </row>
    <row r="6589" spans="21:21" ht="13.15" customHeight="1" x14ac:dyDescent="0.2">
      <c r="U6589" s="78"/>
    </row>
    <row r="6590" spans="21:21" ht="13.15" customHeight="1" x14ac:dyDescent="0.2">
      <c r="U6590" s="78"/>
    </row>
    <row r="6591" spans="21:21" ht="13.15" customHeight="1" x14ac:dyDescent="0.2">
      <c r="U6591" s="78"/>
    </row>
    <row r="6592" spans="21:21" ht="13.15" customHeight="1" x14ac:dyDescent="0.2">
      <c r="U6592" s="78"/>
    </row>
    <row r="6593" spans="21:21" ht="13.15" customHeight="1" x14ac:dyDescent="0.2">
      <c r="U6593" s="78"/>
    </row>
    <row r="6594" spans="21:21" ht="13.15" customHeight="1" x14ac:dyDescent="0.2">
      <c r="U6594" s="78"/>
    </row>
    <row r="6595" spans="21:21" ht="13.15" customHeight="1" x14ac:dyDescent="0.2">
      <c r="U6595" s="78"/>
    </row>
    <row r="6596" spans="21:21" ht="13.15" customHeight="1" x14ac:dyDescent="0.2">
      <c r="U6596" s="78"/>
    </row>
    <row r="6597" spans="21:21" ht="13.15" customHeight="1" x14ac:dyDescent="0.2">
      <c r="U6597" s="78"/>
    </row>
    <row r="6598" spans="21:21" ht="13.15" customHeight="1" x14ac:dyDescent="0.2">
      <c r="U6598" s="78"/>
    </row>
    <row r="6599" spans="21:21" ht="13.15" customHeight="1" x14ac:dyDescent="0.2">
      <c r="U6599" s="78"/>
    </row>
    <row r="6600" spans="21:21" ht="13.15" customHeight="1" x14ac:dyDescent="0.2">
      <c r="U6600" s="78"/>
    </row>
    <row r="6601" spans="21:21" ht="13.15" customHeight="1" x14ac:dyDescent="0.2">
      <c r="U6601" s="78"/>
    </row>
    <row r="6602" spans="21:21" ht="13.15" customHeight="1" x14ac:dyDescent="0.2">
      <c r="U6602" s="78"/>
    </row>
    <row r="6603" spans="21:21" ht="13.15" customHeight="1" x14ac:dyDescent="0.2">
      <c r="U6603" s="78"/>
    </row>
    <row r="6604" spans="21:21" ht="13.15" customHeight="1" x14ac:dyDescent="0.2">
      <c r="U6604" s="78"/>
    </row>
    <row r="6605" spans="21:21" ht="13.15" customHeight="1" x14ac:dyDescent="0.2">
      <c r="U6605" s="78"/>
    </row>
    <row r="6606" spans="21:21" ht="13.15" customHeight="1" x14ac:dyDescent="0.2">
      <c r="U6606" s="78"/>
    </row>
    <row r="6607" spans="21:21" ht="13.15" customHeight="1" x14ac:dyDescent="0.2">
      <c r="U6607" s="78"/>
    </row>
    <row r="6608" spans="21:21" ht="13.15" customHeight="1" x14ac:dyDescent="0.2">
      <c r="U6608" s="78"/>
    </row>
    <row r="6609" spans="21:21" ht="13.15" customHeight="1" x14ac:dyDescent="0.2">
      <c r="U6609" s="78"/>
    </row>
    <row r="6610" spans="21:21" ht="13.15" customHeight="1" x14ac:dyDescent="0.2">
      <c r="U6610" s="78"/>
    </row>
    <row r="6611" spans="21:21" ht="13.15" customHeight="1" x14ac:dyDescent="0.2">
      <c r="U6611" s="78"/>
    </row>
    <row r="6612" spans="21:21" ht="13.15" customHeight="1" x14ac:dyDescent="0.2">
      <c r="U6612" s="78"/>
    </row>
    <row r="6613" spans="21:21" ht="13.15" customHeight="1" x14ac:dyDescent="0.2">
      <c r="U6613" s="78"/>
    </row>
    <row r="6614" spans="21:21" ht="13.15" customHeight="1" x14ac:dyDescent="0.2">
      <c r="U6614" s="78"/>
    </row>
    <row r="6615" spans="21:21" ht="13.15" customHeight="1" x14ac:dyDescent="0.2">
      <c r="U6615" s="78"/>
    </row>
    <row r="6616" spans="21:21" ht="13.15" customHeight="1" x14ac:dyDescent="0.2">
      <c r="U6616" s="78"/>
    </row>
    <row r="6617" spans="21:21" ht="13.15" customHeight="1" x14ac:dyDescent="0.2">
      <c r="U6617" s="78"/>
    </row>
    <row r="6618" spans="21:21" ht="13.15" customHeight="1" x14ac:dyDescent="0.2">
      <c r="U6618" s="78"/>
    </row>
    <row r="6619" spans="21:21" ht="13.15" customHeight="1" x14ac:dyDescent="0.2">
      <c r="U6619" s="78"/>
    </row>
    <row r="6620" spans="21:21" ht="13.15" customHeight="1" x14ac:dyDescent="0.2">
      <c r="U6620" s="78"/>
    </row>
    <row r="6621" spans="21:21" ht="13.15" customHeight="1" x14ac:dyDescent="0.2">
      <c r="U6621" s="78"/>
    </row>
    <row r="6622" spans="21:21" ht="13.15" customHeight="1" x14ac:dyDescent="0.2">
      <c r="U6622" s="78"/>
    </row>
    <row r="6623" spans="21:21" ht="13.15" customHeight="1" x14ac:dyDescent="0.2">
      <c r="U6623" s="78"/>
    </row>
    <row r="6624" spans="21:21" ht="13.15" customHeight="1" x14ac:dyDescent="0.2">
      <c r="U6624" s="78"/>
    </row>
    <row r="6625" spans="21:21" ht="13.15" customHeight="1" x14ac:dyDescent="0.2">
      <c r="U6625" s="78"/>
    </row>
    <row r="6626" spans="21:21" ht="13.15" customHeight="1" x14ac:dyDescent="0.2">
      <c r="U6626" s="78"/>
    </row>
    <row r="6627" spans="21:21" ht="13.15" customHeight="1" x14ac:dyDescent="0.2">
      <c r="U6627" s="78"/>
    </row>
    <row r="6628" spans="21:21" ht="13.15" customHeight="1" x14ac:dyDescent="0.2">
      <c r="U6628" s="78"/>
    </row>
    <row r="6629" spans="21:21" ht="13.15" customHeight="1" x14ac:dyDescent="0.2">
      <c r="U6629" s="78"/>
    </row>
    <row r="6630" spans="21:21" ht="13.15" customHeight="1" x14ac:dyDescent="0.2">
      <c r="U6630" s="78"/>
    </row>
    <row r="6631" spans="21:21" ht="13.15" customHeight="1" x14ac:dyDescent="0.2">
      <c r="U6631" s="78"/>
    </row>
    <row r="6632" spans="21:21" ht="13.15" customHeight="1" x14ac:dyDescent="0.2">
      <c r="U6632" s="78"/>
    </row>
    <row r="6633" spans="21:21" ht="13.15" customHeight="1" x14ac:dyDescent="0.2">
      <c r="U6633" s="78"/>
    </row>
    <row r="6634" spans="21:21" ht="13.15" customHeight="1" x14ac:dyDescent="0.2">
      <c r="U6634" s="78"/>
    </row>
    <row r="6635" spans="21:21" ht="13.15" customHeight="1" x14ac:dyDescent="0.2">
      <c r="U6635" s="78"/>
    </row>
    <row r="6636" spans="21:21" ht="13.15" customHeight="1" x14ac:dyDescent="0.2">
      <c r="U6636" s="78"/>
    </row>
    <row r="6637" spans="21:21" ht="13.15" customHeight="1" x14ac:dyDescent="0.2">
      <c r="U6637" s="78"/>
    </row>
    <row r="6638" spans="21:21" ht="13.15" customHeight="1" x14ac:dyDescent="0.2">
      <c r="U6638" s="78"/>
    </row>
    <row r="6639" spans="21:21" ht="13.15" customHeight="1" x14ac:dyDescent="0.2">
      <c r="U6639" s="78"/>
    </row>
    <row r="6640" spans="21:21" ht="13.15" customHeight="1" x14ac:dyDescent="0.2">
      <c r="U6640" s="78"/>
    </row>
    <row r="6641" spans="21:21" ht="13.15" customHeight="1" x14ac:dyDescent="0.2">
      <c r="U6641" s="78"/>
    </row>
    <row r="6642" spans="21:21" ht="13.15" customHeight="1" x14ac:dyDescent="0.2">
      <c r="U6642" s="78"/>
    </row>
    <row r="6643" spans="21:21" ht="13.15" customHeight="1" x14ac:dyDescent="0.2">
      <c r="U6643" s="78"/>
    </row>
    <row r="6644" spans="21:21" ht="13.15" customHeight="1" x14ac:dyDescent="0.2">
      <c r="U6644" s="78"/>
    </row>
    <row r="6645" spans="21:21" ht="13.15" customHeight="1" x14ac:dyDescent="0.2">
      <c r="U6645" s="78"/>
    </row>
    <row r="6646" spans="21:21" ht="13.15" customHeight="1" x14ac:dyDescent="0.2">
      <c r="U6646" s="78"/>
    </row>
    <row r="6647" spans="21:21" ht="13.15" customHeight="1" x14ac:dyDescent="0.2">
      <c r="U6647" s="78"/>
    </row>
    <row r="6648" spans="21:21" ht="13.15" customHeight="1" x14ac:dyDescent="0.2">
      <c r="U6648" s="78"/>
    </row>
    <row r="6649" spans="21:21" ht="13.15" customHeight="1" x14ac:dyDescent="0.2">
      <c r="U6649" s="78"/>
    </row>
    <row r="6650" spans="21:21" ht="13.15" customHeight="1" x14ac:dyDescent="0.2">
      <c r="U6650" s="78"/>
    </row>
    <row r="6651" spans="21:21" ht="13.15" customHeight="1" x14ac:dyDescent="0.2">
      <c r="U6651" s="78"/>
    </row>
    <row r="6652" spans="21:21" ht="13.15" customHeight="1" x14ac:dyDescent="0.2">
      <c r="U6652" s="78"/>
    </row>
    <row r="6653" spans="21:21" ht="13.15" customHeight="1" x14ac:dyDescent="0.2">
      <c r="U6653" s="78"/>
    </row>
    <row r="6654" spans="21:21" ht="13.15" customHeight="1" x14ac:dyDescent="0.2">
      <c r="U6654" s="78"/>
    </row>
    <row r="6655" spans="21:21" ht="13.15" customHeight="1" x14ac:dyDescent="0.2">
      <c r="U6655" s="78"/>
    </row>
    <row r="6656" spans="21:21" ht="13.15" customHeight="1" x14ac:dyDescent="0.2">
      <c r="U6656" s="78"/>
    </row>
    <row r="6657" spans="21:21" ht="13.15" customHeight="1" x14ac:dyDescent="0.2">
      <c r="U6657" s="78"/>
    </row>
    <row r="6658" spans="21:21" ht="13.15" customHeight="1" x14ac:dyDescent="0.2">
      <c r="U6658" s="78"/>
    </row>
    <row r="6659" spans="21:21" ht="13.15" customHeight="1" x14ac:dyDescent="0.2">
      <c r="U6659" s="78"/>
    </row>
    <row r="6660" spans="21:21" ht="13.15" customHeight="1" x14ac:dyDescent="0.2">
      <c r="U6660" s="78"/>
    </row>
    <row r="6661" spans="21:21" ht="13.15" customHeight="1" x14ac:dyDescent="0.2">
      <c r="U6661" s="78"/>
    </row>
    <row r="6662" spans="21:21" ht="13.15" customHeight="1" x14ac:dyDescent="0.2">
      <c r="U6662" s="78"/>
    </row>
    <row r="6663" spans="21:21" ht="13.15" customHeight="1" x14ac:dyDescent="0.2">
      <c r="U6663" s="78"/>
    </row>
    <row r="6664" spans="21:21" ht="13.15" customHeight="1" x14ac:dyDescent="0.2">
      <c r="U6664" s="78"/>
    </row>
    <row r="6665" spans="21:21" ht="13.15" customHeight="1" x14ac:dyDescent="0.2">
      <c r="U6665" s="78"/>
    </row>
    <row r="6666" spans="21:21" ht="13.15" customHeight="1" x14ac:dyDescent="0.2">
      <c r="U6666" s="78"/>
    </row>
    <row r="6667" spans="21:21" ht="13.15" customHeight="1" x14ac:dyDescent="0.2">
      <c r="U6667" s="78"/>
    </row>
    <row r="6668" spans="21:21" ht="13.15" customHeight="1" x14ac:dyDescent="0.2">
      <c r="U6668" s="78"/>
    </row>
    <row r="6669" spans="21:21" ht="13.15" customHeight="1" x14ac:dyDescent="0.2">
      <c r="U6669" s="78"/>
    </row>
    <row r="6670" spans="21:21" ht="13.15" customHeight="1" x14ac:dyDescent="0.2">
      <c r="U6670" s="78"/>
    </row>
    <row r="6671" spans="21:21" ht="13.15" customHeight="1" x14ac:dyDescent="0.2">
      <c r="U6671" s="78"/>
    </row>
    <row r="6672" spans="21:21" ht="13.15" customHeight="1" x14ac:dyDescent="0.2">
      <c r="U6672" s="78"/>
    </row>
    <row r="6673" spans="21:21" ht="13.15" customHeight="1" x14ac:dyDescent="0.2">
      <c r="U6673" s="78"/>
    </row>
    <row r="6674" spans="21:21" ht="13.15" customHeight="1" x14ac:dyDescent="0.2">
      <c r="U6674" s="78"/>
    </row>
    <row r="6675" spans="21:21" ht="13.15" customHeight="1" x14ac:dyDescent="0.2">
      <c r="U6675" s="78"/>
    </row>
    <row r="6676" spans="21:21" ht="13.15" customHeight="1" x14ac:dyDescent="0.2">
      <c r="U6676" s="78"/>
    </row>
    <row r="6677" spans="21:21" ht="13.15" customHeight="1" x14ac:dyDescent="0.2">
      <c r="U6677" s="78"/>
    </row>
    <row r="6678" spans="21:21" ht="13.15" customHeight="1" x14ac:dyDescent="0.2">
      <c r="U6678" s="78"/>
    </row>
    <row r="6679" spans="21:21" ht="13.15" customHeight="1" x14ac:dyDescent="0.2">
      <c r="U6679" s="78"/>
    </row>
    <row r="6680" spans="21:21" ht="13.15" customHeight="1" x14ac:dyDescent="0.2">
      <c r="U6680" s="78"/>
    </row>
    <row r="6681" spans="21:21" ht="13.15" customHeight="1" x14ac:dyDescent="0.2">
      <c r="U6681" s="78"/>
    </row>
    <row r="6682" spans="21:21" ht="13.15" customHeight="1" x14ac:dyDescent="0.2">
      <c r="U6682" s="78"/>
    </row>
    <row r="6683" spans="21:21" ht="13.15" customHeight="1" x14ac:dyDescent="0.2">
      <c r="U6683" s="78"/>
    </row>
    <row r="6684" spans="21:21" ht="13.15" customHeight="1" x14ac:dyDescent="0.2">
      <c r="U6684" s="78"/>
    </row>
    <row r="6685" spans="21:21" ht="13.15" customHeight="1" x14ac:dyDescent="0.2">
      <c r="U6685" s="78"/>
    </row>
    <row r="6686" spans="21:21" ht="13.15" customHeight="1" x14ac:dyDescent="0.2">
      <c r="U6686" s="78"/>
    </row>
    <row r="6687" spans="21:21" ht="13.15" customHeight="1" x14ac:dyDescent="0.2">
      <c r="U6687" s="78"/>
    </row>
    <row r="6688" spans="21:21" ht="13.15" customHeight="1" x14ac:dyDescent="0.2">
      <c r="U6688" s="78"/>
    </row>
    <row r="6689" spans="21:21" ht="13.15" customHeight="1" x14ac:dyDescent="0.2">
      <c r="U6689" s="78"/>
    </row>
    <row r="6690" spans="21:21" ht="13.15" customHeight="1" x14ac:dyDescent="0.2">
      <c r="U6690" s="78"/>
    </row>
    <row r="6691" spans="21:21" ht="13.15" customHeight="1" x14ac:dyDescent="0.2">
      <c r="U6691" s="78"/>
    </row>
    <row r="6692" spans="21:21" ht="13.15" customHeight="1" x14ac:dyDescent="0.2">
      <c r="U6692" s="78"/>
    </row>
    <row r="6693" spans="21:21" ht="13.15" customHeight="1" x14ac:dyDescent="0.2">
      <c r="U6693" s="78"/>
    </row>
    <row r="6694" spans="21:21" ht="13.15" customHeight="1" x14ac:dyDescent="0.2">
      <c r="U6694" s="78"/>
    </row>
    <row r="6695" spans="21:21" ht="13.15" customHeight="1" x14ac:dyDescent="0.2">
      <c r="U6695" s="78"/>
    </row>
    <row r="6696" spans="21:21" ht="13.15" customHeight="1" x14ac:dyDescent="0.2">
      <c r="U6696" s="78"/>
    </row>
    <row r="6697" spans="21:21" ht="13.15" customHeight="1" x14ac:dyDescent="0.2">
      <c r="U6697" s="78"/>
    </row>
    <row r="6698" spans="21:21" ht="13.15" customHeight="1" x14ac:dyDescent="0.2">
      <c r="U6698" s="78"/>
    </row>
    <row r="6699" spans="21:21" ht="13.15" customHeight="1" x14ac:dyDescent="0.2">
      <c r="U6699" s="78"/>
    </row>
    <row r="6700" spans="21:21" ht="13.15" customHeight="1" x14ac:dyDescent="0.2">
      <c r="U6700" s="78"/>
    </row>
    <row r="6701" spans="21:21" ht="13.15" customHeight="1" x14ac:dyDescent="0.2">
      <c r="U6701" s="78"/>
    </row>
    <row r="6702" spans="21:21" ht="13.15" customHeight="1" x14ac:dyDescent="0.2">
      <c r="U6702" s="78"/>
    </row>
    <row r="6703" spans="21:21" ht="13.15" customHeight="1" x14ac:dyDescent="0.2">
      <c r="U6703" s="78"/>
    </row>
    <row r="6704" spans="21:21" ht="13.15" customHeight="1" x14ac:dyDescent="0.2">
      <c r="U6704" s="78"/>
    </row>
    <row r="6705" spans="21:21" ht="13.15" customHeight="1" x14ac:dyDescent="0.2">
      <c r="U6705" s="78"/>
    </row>
    <row r="6706" spans="21:21" ht="13.15" customHeight="1" x14ac:dyDescent="0.2">
      <c r="U6706" s="78"/>
    </row>
    <row r="6707" spans="21:21" ht="13.15" customHeight="1" x14ac:dyDescent="0.2">
      <c r="U6707" s="78"/>
    </row>
    <row r="6708" spans="21:21" ht="13.15" customHeight="1" x14ac:dyDescent="0.2">
      <c r="U6708" s="78"/>
    </row>
    <row r="6709" spans="21:21" ht="13.15" customHeight="1" x14ac:dyDescent="0.2">
      <c r="U6709" s="78"/>
    </row>
    <row r="6710" spans="21:21" ht="13.15" customHeight="1" x14ac:dyDescent="0.2">
      <c r="U6710" s="78"/>
    </row>
    <row r="6711" spans="21:21" ht="13.15" customHeight="1" x14ac:dyDescent="0.2">
      <c r="U6711" s="78"/>
    </row>
    <row r="6712" spans="21:21" ht="13.15" customHeight="1" x14ac:dyDescent="0.2">
      <c r="U6712" s="78"/>
    </row>
    <row r="6713" spans="21:21" ht="13.15" customHeight="1" x14ac:dyDescent="0.2">
      <c r="U6713" s="78"/>
    </row>
    <row r="6714" spans="21:21" ht="13.15" customHeight="1" x14ac:dyDescent="0.2">
      <c r="U6714" s="78"/>
    </row>
    <row r="6715" spans="21:21" ht="13.15" customHeight="1" x14ac:dyDescent="0.2">
      <c r="U6715" s="78"/>
    </row>
    <row r="6716" spans="21:21" ht="13.15" customHeight="1" x14ac:dyDescent="0.2">
      <c r="U6716" s="78"/>
    </row>
    <row r="6717" spans="21:21" ht="13.15" customHeight="1" x14ac:dyDescent="0.2">
      <c r="U6717" s="78"/>
    </row>
    <row r="6718" spans="21:21" ht="13.15" customHeight="1" x14ac:dyDescent="0.2">
      <c r="U6718" s="78"/>
    </row>
    <row r="6719" spans="21:21" ht="13.15" customHeight="1" x14ac:dyDescent="0.2">
      <c r="U6719" s="78"/>
    </row>
    <row r="6720" spans="21:21" ht="13.15" customHeight="1" x14ac:dyDescent="0.2">
      <c r="U6720" s="78"/>
    </row>
    <row r="6721" spans="21:21" ht="13.15" customHeight="1" x14ac:dyDescent="0.2">
      <c r="U6721" s="78"/>
    </row>
    <row r="6722" spans="21:21" ht="13.15" customHeight="1" x14ac:dyDescent="0.2">
      <c r="U6722" s="78"/>
    </row>
    <row r="6723" spans="21:21" ht="13.15" customHeight="1" x14ac:dyDescent="0.2">
      <c r="U6723" s="78"/>
    </row>
    <row r="6724" spans="21:21" ht="13.15" customHeight="1" x14ac:dyDescent="0.2">
      <c r="U6724" s="78"/>
    </row>
    <row r="6725" spans="21:21" ht="13.15" customHeight="1" x14ac:dyDescent="0.2">
      <c r="U6725" s="78"/>
    </row>
    <row r="6726" spans="21:21" ht="13.15" customHeight="1" x14ac:dyDescent="0.2">
      <c r="U6726" s="78"/>
    </row>
    <row r="6727" spans="21:21" ht="13.15" customHeight="1" x14ac:dyDescent="0.2">
      <c r="U6727" s="78"/>
    </row>
    <row r="6728" spans="21:21" ht="13.15" customHeight="1" x14ac:dyDescent="0.2">
      <c r="U6728" s="78"/>
    </row>
    <row r="6729" spans="21:21" ht="13.15" customHeight="1" x14ac:dyDescent="0.2">
      <c r="U6729" s="78"/>
    </row>
    <row r="6730" spans="21:21" ht="13.15" customHeight="1" x14ac:dyDescent="0.2">
      <c r="U6730" s="78"/>
    </row>
    <row r="6731" spans="21:21" ht="13.15" customHeight="1" x14ac:dyDescent="0.2">
      <c r="U6731" s="78"/>
    </row>
    <row r="6732" spans="21:21" ht="13.15" customHeight="1" x14ac:dyDescent="0.2">
      <c r="U6732" s="78"/>
    </row>
    <row r="6733" spans="21:21" ht="13.15" customHeight="1" x14ac:dyDescent="0.2">
      <c r="U6733" s="78"/>
    </row>
    <row r="6734" spans="21:21" ht="13.15" customHeight="1" x14ac:dyDescent="0.2">
      <c r="U6734" s="78"/>
    </row>
    <row r="6735" spans="21:21" ht="13.15" customHeight="1" x14ac:dyDescent="0.2">
      <c r="U6735" s="78"/>
    </row>
    <row r="6736" spans="21:21" ht="13.15" customHeight="1" x14ac:dyDescent="0.2">
      <c r="U6736" s="78"/>
    </row>
    <row r="6737" spans="21:21" ht="13.15" customHeight="1" x14ac:dyDescent="0.2">
      <c r="U6737" s="78"/>
    </row>
    <row r="6738" spans="21:21" ht="13.15" customHeight="1" x14ac:dyDescent="0.2">
      <c r="U6738" s="78"/>
    </row>
    <row r="6739" spans="21:21" ht="13.15" customHeight="1" x14ac:dyDescent="0.2">
      <c r="U6739" s="78"/>
    </row>
    <row r="6740" spans="21:21" ht="13.15" customHeight="1" x14ac:dyDescent="0.2">
      <c r="U6740" s="78"/>
    </row>
    <row r="6741" spans="21:21" ht="13.15" customHeight="1" x14ac:dyDescent="0.2">
      <c r="U6741" s="78"/>
    </row>
    <row r="6742" spans="21:21" ht="13.15" customHeight="1" x14ac:dyDescent="0.2">
      <c r="U6742" s="78"/>
    </row>
    <row r="6743" spans="21:21" ht="13.15" customHeight="1" x14ac:dyDescent="0.2">
      <c r="U6743" s="78"/>
    </row>
    <row r="6744" spans="21:21" ht="13.15" customHeight="1" x14ac:dyDescent="0.2">
      <c r="U6744" s="78"/>
    </row>
    <row r="6745" spans="21:21" ht="13.15" customHeight="1" x14ac:dyDescent="0.2">
      <c r="U6745" s="78"/>
    </row>
    <row r="6746" spans="21:21" ht="13.15" customHeight="1" x14ac:dyDescent="0.2">
      <c r="U6746" s="78"/>
    </row>
    <row r="6747" spans="21:21" ht="13.15" customHeight="1" x14ac:dyDescent="0.2">
      <c r="U6747" s="78"/>
    </row>
    <row r="6748" spans="21:21" ht="13.15" customHeight="1" x14ac:dyDescent="0.2">
      <c r="U6748" s="78"/>
    </row>
    <row r="6749" spans="21:21" ht="13.15" customHeight="1" x14ac:dyDescent="0.2">
      <c r="U6749" s="78"/>
    </row>
    <row r="6750" spans="21:21" ht="13.15" customHeight="1" x14ac:dyDescent="0.2">
      <c r="U6750" s="78"/>
    </row>
    <row r="6751" spans="21:21" ht="13.15" customHeight="1" x14ac:dyDescent="0.2">
      <c r="U6751" s="78"/>
    </row>
    <row r="6752" spans="21:21" ht="13.15" customHeight="1" x14ac:dyDescent="0.2">
      <c r="U6752" s="78"/>
    </row>
    <row r="6753" spans="21:21" ht="13.15" customHeight="1" x14ac:dyDescent="0.2">
      <c r="U6753" s="78"/>
    </row>
    <row r="6754" spans="21:21" ht="13.15" customHeight="1" x14ac:dyDescent="0.2">
      <c r="U6754" s="78"/>
    </row>
    <row r="6755" spans="21:21" ht="13.15" customHeight="1" x14ac:dyDescent="0.2">
      <c r="U6755" s="78"/>
    </row>
    <row r="6756" spans="21:21" ht="13.15" customHeight="1" x14ac:dyDescent="0.2">
      <c r="U6756" s="78"/>
    </row>
    <row r="6757" spans="21:21" ht="13.15" customHeight="1" x14ac:dyDescent="0.2">
      <c r="U6757" s="78"/>
    </row>
    <row r="6758" spans="21:21" ht="13.15" customHeight="1" x14ac:dyDescent="0.2">
      <c r="U6758" s="78"/>
    </row>
    <row r="6759" spans="21:21" ht="13.15" customHeight="1" x14ac:dyDescent="0.2">
      <c r="U6759" s="78"/>
    </row>
    <row r="6760" spans="21:21" ht="13.15" customHeight="1" x14ac:dyDescent="0.2">
      <c r="U6760" s="78"/>
    </row>
    <row r="6761" spans="21:21" ht="13.15" customHeight="1" x14ac:dyDescent="0.2">
      <c r="U6761" s="78"/>
    </row>
    <row r="6762" spans="21:21" ht="13.15" customHeight="1" x14ac:dyDescent="0.2">
      <c r="U6762" s="78"/>
    </row>
    <row r="6763" spans="21:21" ht="13.15" customHeight="1" x14ac:dyDescent="0.2">
      <c r="U6763" s="78"/>
    </row>
    <row r="6764" spans="21:21" ht="13.15" customHeight="1" x14ac:dyDescent="0.2">
      <c r="U6764" s="78"/>
    </row>
    <row r="6765" spans="21:21" ht="13.15" customHeight="1" x14ac:dyDescent="0.2">
      <c r="U6765" s="78"/>
    </row>
    <row r="6766" spans="21:21" ht="13.15" customHeight="1" x14ac:dyDescent="0.2">
      <c r="U6766" s="78"/>
    </row>
    <row r="6767" spans="21:21" ht="13.15" customHeight="1" x14ac:dyDescent="0.2">
      <c r="U6767" s="78"/>
    </row>
    <row r="6768" spans="21:21" ht="13.15" customHeight="1" x14ac:dyDescent="0.2">
      <c r="U6768" s="78"/>
    </row>
    <row r="6769" spans="21:21" ht="13.15" customHeight="1" x14ac:dyDescent="0.2">
      <c r="U6769" s="78"/>
    </row>
    <row r="6770" spans="21:21" ht="13.15" customHeight="1" x14ac:dyDescent="0.2">
      <c r="U6770" s="78"/>
    </row>
    <row r="6771" spans="21:21" ht="13.15" customHeight="1" x14ac:dyDescent="0.2">
      <c r="U6771" s="78"/>
    </row>
    <row r="6772" spans="21:21" ht="13.15" customHeight="1" x14ac:dyDescent="0.2">
      <c r="U6772" s="78"/>
    </row>
    <row r="6773" spans="21:21" ht="13.15" customHeight="1" x14ac:dyDescent="0.2">
      <c r="U6773" s="78"/>
    </row>
    <row r="6774" spans="21:21" ht="13.15" customHeight="1" x14ac:dyDescent="0.2">
      <c r="U6774" s="78"/>
    </row>
    <row r="6775" spans="21:21" ht="13.15" customHeight="1" x14ac:dyDescent="0.2">
      <c r="U6775" s="78"/>
    </row>
    <row r="6776" spans="21:21" ht="13.15" customHeight="1" x14ac:dyDescent="0.2">
      <c r="U6776" s="78"/>
    </row>
    <row r="6777" spans="21:21" ht="13.15" customHeight="1" x14ac:dyDescent="0.2">
      <c r="U6777" s="78"/>
    </row>
    <row r="6778" spans="21:21" ht="13.15" customHeight="1" x14ac:dyDescent="0.2">
      <c r="U6778" s="78"/>
    </row>
    <row r="6779" spans="21:21" ht="13.15" customHeight="1" x14ac:dyDescent="0.2">
      <c r="U6779" s="78"/>
    </row>
    <row r="6780" spans="21:21" ht="13.15" customHeight="1" x14ac:dyDescent="0.2">
      <c r="U6780" s="78"/>
    </row>
    <row r="6781" spans="21:21" ht="13.15" customHeight="1" x14ac:dyDescent="0.2">
      <c r="U6781" s="78"/>
    </row>
    <row r="6782" spans="21:21" ht="13.15" customHeight="1" x14ac:dyDescent="0.2">
      <c r="U6782" s="78"/>
    </row>
    <row r="6783" spans="21:21" ht="13.15" customHeight="1" x14ac:dyDescent="0.2">
      <c r="U6783" s="78"/>
    </row>
    <row r="6784" spans="21:21" ht="13.15" customHeight="1" x14ac:dyDescent="0.2">
      <c r="U6784" s="78"/>
    </row>
    <row r="6785" spans="21:21" ht="13.15" customHeight="1" x14ac:dyDescent="0.2">
      <c r="U6785" s="78"/>
    </row>
    <row r="6786" spans="21:21" ht="13.15" customHeight="1" x14ac:dyDescent="0.2">
      <c r="U6786" s="78"/>
    </row>
    <row r="6787" spans="21:21" ht="13.15" customHeight="1" x14ac:dyDescent="0.2">
      <c r="U6787" s="78"/>
    </row>
    <row r="6788" spans="21:21" ht="13.15" customHeight="1" x14ac:dyDescent="0.2">
      <c r="U6788" s="78"/>
    </row>
    <row r="6789" spans="21:21" ht="13.15" customHeight="1" x14ac:dyDescent="0.2">
      <c r="U6789" s="78"/>
    </row>
    <row r="6790" spans="21:21" ht="13.15" customHeight="1" x14ac:dyDescent="0.2">
      <c r="U6790" s="78"/>
    </row>
    <row r="6791" spans="21:21" ht="13.15" customHeight="1" x14ac:dyDescent="0.2">
      <c r="U6791" s="78"/>
    </row>
    <row r="6792" spans="21:21" ht="13.15" customHeight="1" x14ac:dyDescent="0.2">
      <c r="U6792" s="78"/>
    </row>
    <row r="6793" spans="21:21" ht="13.15" customHeight="1" x14ac:dyDescent="0.2">
      <c r="U6793" s="78"/>
    </row>
    <row r="6794" spans="21:21" ht="13.15" customHeight="1" x14ac:dyDescent="0.2">
      <c r="U6794" s="78"/>
    </row>
    <row r="6795" spans="21:21" ht="13.15" customHeight="1" x14ac:dyDescent="0.2">
      <c r="U6795" s="78"/>
    </row>
    <row r="6796" spans="21:21" ht="13.15" customHeight="1" x14ac:dyDescent="0.2">
      <c r="U6796" s="78"/>
    </row>
    <row r="6797" spans="21:21" ht="13.15" customHeight="1" x14ac:dyDescent="0.2">
      <c r="U6797" s="78"/>
    </row>
    <row r="6798" spans="21:21" ht="13.15" customHeight="1" x14ac:dyDescent="0.2">
      <c r="U6798" s="78"/>
    </row>
    <row r="6799" spans="21:21" ht="13.15" customHeight="1" x14ac:dyDescent="0.2">
      <c r="U6799" s="78"/>
    </row>
    <row r="6800" spans="21:21" ht="13.15" customHeight="1" x14ac:dyDescent="0.2">
      <c r="U6800" s="78"/>
    </row>
    <row r="6801" spans="21:21" ht="13.15" customHeight="1" x14ac:dyDescent="0.2">
      <c r="U6801" s="78"/>
    </row>
    <row r="6802" spans="21:21" ht="13.15" customHeight="1" x14ac:dyDescent="0.2">
      <c r="U6802" s="78"/>
    </row>
    <row r="6803" spans="21:21" ht="13.15" customHeight="1" x14ac:dyDescent="0.2">
      <c r="U6803" s="78"/>
    </row>
    <row r="6804" spans="21:21" ht="13.15" customHeight="1" x14ac:dyDescent="0.2">
      <c r="U6804" s="78"/>
    </row>
    <row r="6805" spans="21:21" ht="13.15" customHeight="1" x14ac:dyDescent="0.2">
      <c r="U6805" s="78"/>
    </row>
    <row r="6806" spans="21:21" ht="13.15" customHeight="1" x14ac:dyDescent="0.2">
      <c r="U6806" s="78"/>
    </row>
    <row r="6807" spans="21:21" ht="13.15" customHeight="1" x14ac:dyDescent="0.2">
      <c r="U6807" s="78"/>
    </row>
    <row r="6808" spans="21:21" ht="13.15" customHeight="1" x14ac:dyDescent="0.2">
      <c r="U6808" s="78"/>
    </row>
    <row r="6809" spans="21:21" ht="13.15" customHeight="1" x14ac:dyDescent="0.2">
      <c r="U6809" s="78"/>
    </row>
    <row r="6810" spans="21:21" ht="13.15" customHeight="1" x14ac:dyDescent="0.2">
      <c r="U6810" s="78"/>
    </row>
    <row r="6811" spans="21:21" ht="13.15" customHeight="1" x14ac:dyDescent="0.2">
      <c r="U6811" s="78"/>
    </row>
    <row r="6812" spans="21:21" ht="13.15" customHeight="1" x14ac:dyDescent="0.2">
      <c r="U6812" s="78"/>
    </row>
    <row r="6813" spans="21:21" ht="13.15" customHeight="1" x14ac:dyDescent="0.2">
      <c r="U6813" s="78"/>
    </row>
    <row r="6814" spans="21:21" ht="13.15" customHeight="1" x14ac:dyDescent="0.2">
      <c r="U6814" s="78"/>
    </row>
    <row r="6815" spans="21:21" ht="13.15" customHeight="1" x14ac:dyDescent="0.2">
      <c r="U6815" s="78"/>
    </row>
    <row r="6816" spans="21:21" ht="13.15" customHeight="1" x14ac:dyDescent="0.2">
      <c r="U6816" s="78"/>
    </row>
    <row r="6817" spans="21:21" ht="13.15" customHeight="1" x14ac:dyDescent="0.2">
      <c r="U6817" s="78"/>
    </row>
    <row r="6818" spans="21:21" ht="13.15" customHeight="1" x14ac:dyDescent="0.2">
      <c r="U6818" s="78"/>
    </row>
    <row r="6819" spans="21:21" ht="13.15" customHeight="1" x14ac:dyDescent="0.2">
      <c r="U6819" s="78"/>
    </row>
    <row r="6820" spans="21:21" ht="13.15" customHeight="1" x14ac:dyDescent="0.2">
      <c r="U6820" s="78"/>
    </row>
    <row r="6821" spans="21:21" ht="13.15" customHeight="1" x14ac:dyDescent="0.2">
      <c r="U6821" s="78"/>
    </row>
    <row r="6822" spans="21:21" ht="13.15" customHeight="1" x14ac:dyDescent="0.2">
      <c r="U6822" s="78"/>
    </row>
    <row r="6823" spans="21:21" ht="13.15" customHeight="1" x14ac:dyDescent="0.2">
      <c r="U6823" s="78"/>
    </row>
    <row r="6824" spans="21:21" ht="13.15" customHeight="1" x14ac:dyDescent="0.2">
      <c r="U6824" s="78"/>
    </row>
    <row r="6825" spans="21:21" ht="13.15" customHeight="1" x14ac:dyDescent="0.2">
      <c r="U6825" s="78"/>
    </row>
    <row r="6826" spans="21:21" ht="13.15" customHeight="1" x14ac:dyDescent="0.2">
      <c r="U6826" s="78"/>
    </row>
    <row r="6827" spans="21:21" ht="13.15" customHeight="1" x14ac:dyDescent="0.2">
      <c r="U6827" s="78"/>
    </row>
    <row r="6828" spans="21:21" ht="13.15" customHeight="1" x14ac:dyDescent="0.2">
      <c r="U6828" s="78"/>
    </row>
    <row r="6829" spans="21:21" ht="13.15" customHeight="1" x14ac:dyDescent="0.2">
      <c r="U6829" s="78"/>
    </row>
    <row r="6830" spans="21:21" ht="13.15" customHeight="1" x14ac:dyDescent="0.2">
      <c r="U6830" s="78"/>
    </row>
    <row r="6831" spans="21:21" ht="13.15" customHeight="1" x14ac:dyDescent="0.2">
      <c r="U6831" s="78"/>
    </row>
    <row r="6832" spans="21:21" ht="13.15" customHeight="1" x14ac:dyDescent="0.2">
      <c r="U6832" s="78"/>
    </row>
    <row r="6833" spans="21:21" ht="13.15" customHeight="1" x14ac:dyDescent="0.2">
      <c r="U6833" s="78"/>
    </row>
    <row r="6834" spans="21:21" ht="13.15" customHeight="1" x14ac:dyDescent="0.2">
      <c r="U6834" s="78"/>
    </row>
    <row r="6835" spans="21:21" ht="13.15" customHeight="1" x14ac:dyDescent="0.2">
      <c r="U6835" s="78"/>
    </row>
    <row r="6836" spans="21:21" ht="13.15" customHeight="1" x14ac:dyDescent="0.2">
      <c r="U6836" s="78"/>
    </row>
    <row r="6837" spans="21:21" ht="13.15" customHeight="1" x14ac:dyDescent="0.2">
      <c r="U6837" s="78"/>
    </row>
    <row r="6838" spans="21:21" ht="13.15" customHeight="1" x14ac:dyDescent="0.2">
      <c r="U6838" s="78"/>
    </row>
    <row r="6839" spans="21:21" ht="13.15" customHeight="1" x14ac:dyDescent="0.2">
      <c r="U6839" s="78"/>
    </row>
    <row r="6840" spans="21:21" ht="13.15" customHeight="1" x14ac:dyDescent="0.2">
      <c r="U6840" s="78"/>
    </row>
    <row r="6841" spans="21:21" ht="13.15" customHeight="1" x14ac:dyDescent="0.2">
      <c r="U6841" s="78"/>
    </row>
    <row r="6842" spans="21:21" ht="13.15" customHeight="1" x14ac:dyDescent="0.2">
      <c r="U6842" s="78"/>
    </row>
    <row r="6843" spans="21:21" ht="13.15" customHeight="1" x14ac:dyDescent="0.2">
      <c r="U6843" s="78"/>
    </row>
    <row r="6844" spans="21:21" ht="13.15" customHeight="1" x14ac:dyDescent="0.2">
      <c r="U6844" s="78"/>
    </row>
    <row r="6845" spans="21:21" ht="13.15" customHeight="1" x14ac:dyDescent="0.2">
      <c r="U6845" s="78"/>
    </row>
    <row r="6846" spans="21:21" ht="13.15" customHeight="1" x14ac:dyDescent="0.2">
      <c r="U6846" s="78"/>
    </row>
    <row r="6847" spans="21:21" ht="13.15" customHeight="1" x14ac:dyDescent="0.2">
      <c r="U6847" s="78"/>
    </row>
    <row r="6848" spans="21:21" ht="13.15" customHeight="1" x14ac:dyDescent="0.2">
      <c r="U6848" s="78"/>
    </row>
    <row r="6849" spans="21:21" ht="13.15" customHeight="1" x14ac:dyDescent="0.2">
      <c r="U6849" s="78"/>
    </row>
    <row r="6850" spans="21:21" ht="13.15" customHeight="1" x14ac:dyDescent="0.2">
      <c r="U6850" s="78"/>
    </row>
    <row r="6851" spans="21:21" ht="13.15" customHeight="1" x14ac:dyDescent="0.2">
      <c r="U6851" s="78"/>
    </row>
    <row r="6852" spans="21:21" ht="13.15" customHeight="1" x14ac:dyDescent="0.2">
      <c r="U6852" s="78"/>
    </row>
    <row r="6853" spans="21:21" ht="13.15" customHeight="1" x14ac:dyDescent="0.2">
      <c r="U6853" s="78"/>
    </row>
    <row r="6854" spans="21:21" ht="13.15" customHeight="1" x14ac:dyDescent="0.2">
      <c r="U6854" s="78"/>
    </row>
    <row r="6855" spans="21:21" ht="13.15" customHeight="1" x14ac:dyDescent="0.2">
      <c r="U6855" s="78"/>
    </row>
    <row r="6856" spans="21:21" ht="13.15" customHeight="1" x14ac:dyDescent="0.2">
      <c r="U6856" s="78"/>
    </row>
    <row r="6857" spans="21:21" ht="13.15" customHeight="1" x14ac:dyDescent="0.2">
      <c r="U6857" s="78"/>
    </row>
    <row r="6858" spans="21:21" ht="13.15" customHeight="1" x14ac:dyDescent="0.2">
      <c r="U6858" s="78"/>
    </row>
    <row r="6859" spans="21:21" ht="13.15" customHeight="1" x14ac:dyDescent="0.2">
      <c r="U6859" s="78"/>
    </row>
    <row r="6860" spans="21:21" ht="13.15" customHeight="1" x14ac:dyDescent="0.2">
      <c r="U6860" s="78"/>
    </row>
    <row r="6861" spans="21:21" ht="13.15" customHeight="1" x14ac:dyDescent="0.2">
      <c r="U6861" s="78"/>
    </row>
    <row r="6862" spans="21:21" ht="13.15" customHeight="1" x14ac:dyDescent="0.2">
      <c r="U6862" s="78"/>
    </row>
    <row r="6863" spans="21:21" ht="13.15" customHeight="1" x14ac:dyDescent="0.2">
      <c r="U6863" s="78"/>
    </row>
    <row r="6864" spans="21:21" ht="13.15" customHeight="1" x14ac:dyDescent="0.2">
      <c r="U6864" s="78"/>
    </row>
    <row r="6865" spans="21:21" ht="13.15" customHeight="1" x14ac:dyDescent="0.2">
      <c r="U6865" s="78"/>
    </row>
    <row r="6866" spans="21:21" ht="13.15" customHeight="1" x14ac:dyDescent="0.2">
      <c r="U6866" s="78"/>
    </row>
    <row r="6867" spans="21:21" ht="13.15" customHeight="1" x14ac:dyDescent="0.2">
      <c r="U6867" s="78"/>
    </row>
    <row r="6868" spans="21:21" ht="13.15" customHeight="1" x14ac:dyDescent="0.2">
      <c r="U6868" s="78"/>
    </row>
    <row r="6869" spans="21:21" ht="13.15" customHeight="1" x14ac:dyDescent="0.2">
      <c r="U6869" s="78"/>
    </row>
    <row r="6870" spans="21:21" ht="13.15" customHeight="1" x14ac:dyDescent="0.2">
      <c r="U6870" s="78"/>
    </row>
    <row r="6871" spans="21:21" ht="13.15" customHeight="1" x14ac:dyDescent="0.2">
      <c r="U6871" s="78"/>
    </row>
    <row r="6872" spans="21:21" ht="13.15" customHeight="1" x14ac:dyDescent="0.2">
      <c r="U6872" s="78"/>
    </row>
    <row r="6873" spans="21:21" ht="13.15" customHeight="1" x14ac:dyDescent="0.2">
      <c r="U6873" s="78"/>
    </row>
    <row r="6874" spans="21:21" ht="13.15" customHeight="1" x14ac:dyDescent="0.2">
      <c r="U6874" s="78"/>
    </row>
    <row r="6875" spans="21:21" ht="13.15" customHeight="1" x14ac:dyDescent="0.2">
      <c r="U6875" s="78"/>
    </row>
    <row r="6876" spans="21:21" ht="13.15" customHeight="1" x14ac:dyDescent="0.2">
      <c r="U6876" s="78"/>
    </row>
    <row r="6877" spans="21:21" ht="13.15" customHeight="1" x14ac:dyDescent="0.2">
      <c r="U6877" s="78"/>
    </row>
    <row r="6878" spans="21:21" ht="13.15" customHeight="1" x14ac:dyDescent="0.2">
      <c r="U6878" s="78"/>
    </row>
    <row r="6879" spans="21:21" ht="13.15" customHeight="1" x14ac:dyDescent="0.2">
      <c r="U6879" s="78"/>
    </row>
    <row r="6880" spans="21:21" ht="13.15" customHeight="1" x14ac:dyDescent="0.2">
      <c r="U6880" s="78"/>
    </row>
    <row r="6881" spans="21:21" ht="13.15" customHeight="1" x14ac:dyDescent="0.2">
      <c r="U6881" s="78"/>
    </row>
    <row r="6882" spans="21:21" ht="13.15" customHeight="1" x14ac:dyDescent="0.2">
      <c r="U6882" s="78"/>
    </row>
    <row r="6883" spans="21:21" ht="13.15" customHeight="1" x14ac:dyDescent="0.2">
      <c r="U6883" s="78"/>
    </row>
    <row r="6884" spans="21:21" ht="13.15" customHeight="1" x14ac:dyDescent="0.2">
      <c r="U6884" s="78"/>
    </row>
    <row r="6885" spans="21:21" ht="13.15" customHeight="1" x14ac:dyDescent="0.2">
      <c r="U6885" s="78"/>
    </row>
    <row r="6886" spans="21:21" ht="13.15" customHeight="1" x14ac:dyDescent="0.2">
      <c r="U6886" s="78"/>
    </row>
    <row r="6887" spans="21:21" ht="13.15" customHeight="1" x14ac:dyDescent="0.2">
      <c r="U6887" s="78"/>
    </row>
    <row r="6888" spans="21:21" ht="13.15" customHeight="1" x14ac:dyDescent="0.2">
      <c r="U6888" s="78"/>
    </row>
    <row r="6889" spans="21:21" ht="13.15" customHeight="1" x14ac:dyDescent="0.2">
      <c r="U6889" s="78"/>
    </row>
    <row r="6890" spans="21:21" ht="13.15" customHeight="1" x14ac:dyDescent="0.2">
      <c r="U6890" s="78"/>
    </row>
    <row r="6891" spans="21:21" ht="13.15" customHeight="1" x14ac:dyDescent="0.2">
      <c r="U6891" s="78"/>
    </row>
    <row r="6892" spans="21:21" ht="13.15" customHeight="1" x14ac:dyDescent="0.2">
      <c r="U6892" s="78"/>
    </row>
    <row r="6893" spans="21:21" ht="13.15" customHeight="1" x14ac:dyDescent="0.2">
      <c r="U6893" s="78"/>
    </row>
    <row r="6894" spans="21:21" ht="13.15" customHeight="1" x14ac:dyDescent="0.2">
      <c r="U6894" s="78"/>
    </row>
    <row r="6895" spans="21:21" ht="13.15" customHeight="1" x14ac:dyDescent="0.2">
      <c r="U6895" s="78"/>
    </row>
    <row r="6896" spans="21:21" ht="13.15" customHeight="1" x14ac:dyDescent="0.2">
      <c r="U6896" s="78"/>
    </row>
    <row r="6897" spans="21:21" ht="13.15" customHeight="1" x14ac:dyDescent="0.2">
      <c r="U6897" s="78"/>
    </row>
    <row r="6898" spans="21:21" ht="13.15" customHeight="1" x14ac:dyDescent="0.2">
      <c r="U6898" s="78"/>
    </row>
    <row r="6899" spans="21:21" ht="13.15" customHeight="1" x14ac:dyDescent="0.2">
      <c r="U6899" s="78"/>
    </row>
    <row r="6900" spans="21:21" ht="13.15" customHeight="1" x14ac:dyDescent="0.2">
      <c r="U6900" s="78"/>
    </row>
    <row r="6901" spans="21:21" ht="13.15" customHeight="1" x14ac:dyDescent="0.2">
      <c r="U6901" s="78"/>
    </row>
    <row r="6902" spans="21:21" ht="13.15" customHeight="1" x14ac:dyDescent="0.2">
      <c r="U6902" s="78"/>
    </row>
    <row r="6903" spans="21:21" ht="13.15" customHeight="1" x14ac:dyDescent="0.2">
      <c r="U6903" s="78"/>
    </row>
    <row r="6904" spans="21:21" ht="13.15" customHeight="1" x14ac:dyDescent="0.2">
      <c r="U6904" s="78"/>
    </row>
    <row r="6905" spans="21:21" ht="13.15" customHeight="1" x14ac:dyDescent="0.2">
      <c r="U6905" s="78"/>
    </row>
    <row r="6906" spans="21:21" ht="13.15" customHeight="1" x14ac:dyDescent="0.2">
      <c r="U6906" s="78"/>
    </row>
    <row r="6907" spans="21:21" ht="13.15" customHeight="1" x14ac:dyDescent="0.2">
      <c r="U6907" s="78"/>
    </row>
    <row r="6908" spans="21:21" ht="13.15" customHeight="1" x14ac:dyDescent="0.2">
      <c r="U6908" s="78"/>
    </row>
    <row r="6909" spans="21:21" ht="13.15" customHeight="1" x14ac:dyDescent="0.2">
      <c r="U6909" s="78"/>
    </row>
    <row r="6910" spans="21:21" ht="13.15" customHeight="1" x14ac:dyDescent="0.2">
      <c r="U6910" s="78"/>
    </row>
    <row r="6911" spans="21:21" ht="13.15" customHeight="1" x14ac:dyDescent="0.2">
      <c r="U6911" s="78"/>
    </row>
    <row r="6912" spans="21:21" ht="13.15" customHeight="1" x14ac:dyDescent="0.2">
      <c r="U6912" s="78"/>
    </row>
    <row r="6913" spans="21:21" ht="13.15" customHeight="1" x14ac:dyDescent="0.2">
      <c r="U6913" s="78"/>
    </row>
    <row r="6914" spans="21:21" ht="13.15" customHeight="1" x14ac:dyDescent="0.2">
      <c r="U6914" s="78"/>
    </row>
    <row r="6915" spans="21:21" ht="13.15" customHeight="1" x14ac:dyDescent="0.2">
      <c r="U6915" s="78"/>
    </row>
    <row r="6916" spans="21:21" ht="13.15" customHeight="1" x14ac:dyDescent="0.2">
      <c r="U6916" s="78"/>
    </row>
    <row r="6917" spans="21:21" ht="13.15" customHeight="1" x14ac:dyDescent="0.2">
      <c r="U6917" s="78"/>
    </row>
    <row r="6918" spans="21:21" ht="13.15" customHeight="1" x14ac:dyDescent="0.2">
      <c r="U6918" s="78"/>
    </row>
    <row r="6919" spans="21:21" ht="13.15" customHeight="1" x14ac:dyDescent="0.2">
      <c r="U6919" s="78"/>
    </row>
    <row r="6920" spans="21:21" ht="13.15" customHeight="1" x14ac:dyDescent="0.2">
      <c r="U6920" s="78"/>
    </row>
    <row r="6921" spans="21:21" ht="13.15" customHeight="1" x14ac:dyDescent="0.2">
      <c r="U6921" s="78"/>
    </row>
    <row r="6922" spans="21:21" ht="13.15" customHeight="1" x14ac:dyDescent="0.2">
      <c r="U6922" s="78"/>
    </row>
    <row r="6923" spans="21:21" ht="13.15" customHeight="1" x14ac:dyDescent="0.2">
      <c r="U6923" s="78"/>
    </row>
    <row r="6924" spans="21:21" ht="13.15" customHeight="1" x14ac:dyDescent="0.2">
      <c r="U6924" s="78"/>
    </row>
    <row r="6925" spans="21:21" ht="13.15" customHeight="1" x14ac:dyDescent="0.2">
      <c r="U6925" s="78"/>
    </row>
    <row r="6926" spans="21:21" ht="13.15" customHeight="1" x14ac:dyDescent="0.2">
      <c r="U6926" s="78"/>
    </row>
    <row r="6927" spans="21:21" ht="13.15" customHeight="1" x14ac:dyDescent="0.2">
      <c r="U6927" s="78"/>
    </row>
    <row r="6928" spans="21:21" ht="13.15" customHeight="1" x14ac:dyDescent="0.2">
      <c r="U6928" s="78"/>
    </row>
    <row r="6929" spans="21:21" ht="13.15" customHeight="1" x14ac:dyDescent="0.2">
      <c r="U6929" s="78"/>
    </row>
    <row r="6930" spans="21:21" ht="13.15" customHeight="1" x14ac:dyDescent="0.2">
      <c r="U6930" s="78"/>
    </row>
    <row r="6931" spans="21:21" ht="13.15" customHeight="1" x14ac:dyDescent="0.2">
      <c r="U6931" s="78"/>
    </row>
    <row r="6932" spans="21:21" ht="13.15" customHeight="1" x14ac:dyDescent="0.2">
      <c r="U6932" s="78"/>
    </row>
    <row r="6933" spans="21:21" ht="13.15" customHeight="1" x14ac:dyDescent="0.2">
      <c r="U6933" s="78"/>
    </row>
    <row r="6934" spans="21:21" ht="13.15" customHeight="1" x14ac:dyDescent="0.2">
      <c r="U6934" s="78"/>
    </row>
    <row r="6935" spans="21:21" ht="13.15" customHeight="1" x14ac:dyDescent="0.2">
      <c r="U6935" s="78"/>
    </row>
    <row r="6936" spans="21:21" ht="13.15" customHeight="1" x14ac:dyDescent="0.2">
      <c r="U6936" s="78"/>
    </row>
    <row r="6937" spans="21:21" ht="13.15" customHeight="1" x14ac:dyDescent="0.2">
      <c r="U6937" s="78"/>
    </row>
    <row r="6938" spans="21:21" ht="13.15" customHeight="1" x14ac:dyDescent="0.2">
      <c r="U6938" s="78"/>
    </row>
    <row r="6939" spans="21:21" ht="13.15" customHeight="1" x14ac:dyDescent="0.2">
      <c r="U6939" s="78"/>
    </row>
    <row r="6940" spans="21:21" ht="13.15" customHeight="1" x14ac:dyDescent="0.2">
      <c r="U6940" s="78"/>
    </row>
    <row r="6941" spans="21:21" ht="13.15" customHeight="1" x14ac:dyDescent="0.2">
      <c r="U6941" s="78"/>
    </row>
    <row r="6942" spans="21:21" ht="13.15" customHeight="1" x14ac:dyDescent="0.2">
      <c r="U6942" s="78"/>
    </row>
    <row r="6943" spans="21:21" ht="13.15" customHeight="1" x14ac:dyDescent="0.2">
      <c r="U6943" s="78"/>
    </row>
    <row r="6944" spans="21:21" ht="13.15" customHeight="1" x14ac:dyDescent="0.2">
      <c r="U6944" s="78"/>
    </row>
    <row r="6945" spans="21:21" ht="13.15" customHeight="1" x14ac:dyDescent="0.2">
      <c r="U6945" s="78"/>
    </row>
    <row r="6946" spans="21:21" ht="13.15" customHeight="1" x14ac:dyDescent="0.2">
      <c r="U6946" s="78"/>
    </row>
    <row r="6947" spans="21:21" ht="13.15" customHeight="1" x14ac:dyDescent="0.2">
      <c r="U6947" s="78"/>
    </row>
    <row r="6948" spans="21:21" ht="13.15" customHeight="1" x14ac:dyDescent="0.2">
      <c r="U6948" s="78"/>
    </row>
    <row r="6949" spans="21:21" ht="13.15" customHeight="1" x14ac:dyDescent="0.2">
      <c r="U6949" s="78"/>
    </row>
    <row r="6950" spans="21:21" ht="13.15" customHeight="1" x14ac:dyDescent="0.2">
      <c r="U6950" s="78"/>
    </row>
    <row r="6951" spans="21:21" ht="13.15" customHeight="1" x14ac:dyDescent="0.2">
      <c r="U6951" s="78"/>
    </row>
    <row r="6952" spans="21:21" ht="13.15" customHeight="1" x14ac:dyDescent="0.2">
      <c r="U6952" s="78"/>
    </row>
    <row r="6953" spans="21:21" ht="13.15" customHeight="1" x14ac:dyDescent="0.2">
      <c r="U6953" s="78"/>
    </row>
    <row r="6954" spans="21:21" ht="13.15" customHeight="1" x14ac:dyDescent="0.2">
      <c r="U6954" s="78"/>
    </row>
    <row r="6955" spans="21:21" ht="13.15" customHeight="1" x14ac:dyDescent="0.2">
      <c r="U6955" s="78"/>
    </row>
    <row r="6956" spans="21:21" ht="13.15" customHeight="1" x14ac:dyDescent="0.2">
      <c r="U6956" s="78"/>
    </row>
    <row r="6957" spans="21:21" ht="13.15" customHeight="1" x14ac:dyDescent="0.2">
      <c r="U6957" s="78"/>
    </row>
    <row r="6958" spans="21:21" ht="13.15" customHeight="1" x14ac:dyDescent="0.2">
      <c r="U6958" s="78"/>
    </row>
    <row r="6959" spans="21:21" ht="13.15" customHeight="1" x14ac:dyDescent="0.2">
      <c r="U6959" s="78"/>
    </row>
    <row r="6960" spans="21:21" ht="13.15" customHeight="1" x14ac:dyDescent="0.2">
      <c r="U6960" s="78"/>
    </row>
    <row r="6961" spans="21:21" ht="13.15" customHeight="1" x14ac:dyDescent="0.2">
      <c r="U6961" s="78"/>
    </row>
    <row r="6962" spans="21:21" ht="13.15" customHeight="1" x14ac:dyDescent="0.2">
      <c r="U6962" s="78"/>
    </row>
    <row r="6963" spans="21:21" ht="13.15" customHeight="1" x14ac:dyDescent="0.2">
      <c r="U6963" s="78"/>
    </row>
    <row r="6964" spans="21:21" ht="13.15" customHeight="1" x14ac:dyDescent="0.2">
      <c r="U6964" s="78"/>
    </row>
    <row r="6965" spans="21:21" ht="13.15" customHeight="1" x14ac:dyDescent="0.2">
      <c r="U6965" s="78"/>
    </row>
    <row r="6966" spans="21:21" ht="13.15" customHeight="1" x14ac:dyDescent="0.2">
      <c r="U6966" s="78"/>
    </row>
    <row r="6967" spans="21:21" ht="13.15" customHeight="1" x14ac:dyDescent="0.2">
      <c r="U6967" s="78"/>
    </row>
    <row r="6968" spans="21:21" ht="13.15" customHeight="1" x14ac:dyDescent="0.2">
      <c r="U6968" s="78"/>
    </row>
    <row r="6969" spans="21:21" ht="13.15" customHeight="1" x14ac:dyDescent="0.2">
      <c r="U6969" s="78"/>
    </row>
    <row r="6970" spans="21:21" ht="13.15" customHeight="1" x14ac:dyDescent="0.2">
      <c r="U6970" s="78"/>
    </row>
    <row r="6971" spans="21:21" ht="13.15" customHeight="1" x14ac:dyDescent="0.2">
      <c r="U6971" s="78"/>
    </row>
    <row r="6972" spans="21:21" ht="13.15" customHeight="1" x14ac:dyDescent="0.2">
      <c r="U6972" s="78"/>
    </row>
    <row r="6973" spans="21:21" ht="13.15" customHeight="1" x14ac:dyDescent="0.2">
      <c r="U6973" s="78"/>
    </row>
    <row r="6974" spans="21:21" ht="13.15" customHeight="1" x14ac:dyDescent="0.2">
      <c r="U6974" s="78"/>
    </row>
    <row r="6975" spans="21:21" ht="13.15" customHeight="1" x14ac:dyDescent="0.2">
      <c r="U6975" s="78"/>
    </row>
    <row r="6976" spans="21:21" ht="13.15" customHeight="1" x14ac:dyDescent="0.2">
      <c r="U6976" s="78"/>
    </row>
    <row r="6977" spans="21:21" ht="13.15" customHeight="1" x14ac:dyDescent="0.2">
      <c r="U6977" s="78"/>
    </row>
    <row r="6978" spans="21:21" ht="13.15" customHeight="1" x14ac:dyDescent="0.2">
      <c r="U6978" s="78"/>
    </row>
    <row r="6979" spans="21:21" ht="13.15" customHeight="1" x14ac:dyDescent="0.2">
      <c r="U6979" s="78"/>
    </row>
    <row r="6980" spans="21:21" ht="13.15" customHeight="1" x14ac:dyDescent="0.2">
      <c r="U6980" s="78"/>
    </row>
    <row r="6981" spans="21:21" ht="13.15" customHeight="1" x14ac:dyDescent="0.2">
      <c r="U6981" s="78"/>
    </row>
    <row r="6982" spans="21:21" ht="13.15" customHeight="1" x14ac:dyDescent="0.2">
      <c r="U6982" s="78"/>
    </row>
    <row r="6983" spans="21:21" ht="13.15" customHeight="1" x14ac:dyDescent="0.2">
      <c r="U6983" s="78"/>
    </row>
    <row r="6984" spans="21:21" ht="13.15" customHeight="1" x14ac:dyDescent="0.2">
      <c r="U6984" s="78"/>
    </row>
    <row r="6985" spans="21:21" ht="13.15" customHeight="1" x14ac:dyDescent="0.2">
      <c r="U6985" s="78"/>
    </row>
    <row r="6986" spans="21:21" ht="13.15" customHeight="1" x14ac:dyDescent="0.2">
      <c r="U6986" s="78"/>
    </row>
    <row r="6987" spans="21:21" ht="13.15" customHeight="1" x14ac:dyDescent="0.2">
      <c r="U6987" s="78"/>
    </row>
    <row r="6988" spans="21:21" ht="13.15" customHeight="1" x14ac:dyDescent="0.2">
      <c r="U6988" s="78"/>
    </row>
    <row r="6989" spans="21:21" ht="13.15" customHeight="1" x14ac:dyDescent="0.2">
      <c r="U6989" s="78"/>
    </row>
    <row r="6990" spans="21:21" ht="13.15" customHeight="1" x14ac:dyDescent="0.2">
      <c r="U6990" s="78"/>
    </row>
    <row r="6991" spans="21:21" ht="13.15" customHeight="1" x14ac:dyDescent="0.2">
      <c r="U6991" s="78"/>
    </row>
    <row r="6992" spans="21:21" ht="13.15" customHeight="1" x14ac:dyDescent="0.2">
      <c r="U6992" s="78"/>
    </row>
    <row r="6993" spans="21:21" ht="13.15" customHeight="1" x14ac:dyDescent="0.2">
      <c r="U6993" s="78"/>
    </row>
    <row r="6994" spans="21:21" ht="13.15" customHeight="1" x14ac:dyDescent="0.2">
      <c r="U6994" s="78"/>
    </row>
    <row r="6995" spans="21:21" ht="13.15" customHeight="1" x14ac:dyDescent="0.2">
      <c r="U6995" s="78"/>
    </row>
    <row r="6996" spans="21:21" ht="13.15" customHeight="1" x14ac:dyDescent="0.2">
      <c r="U6996" s="78"/>
    </row>
    <row r="6997" spans="21:21" ht="13.15" customHeight="1" x14ac:dyDescent="0.2">
      <c r="U6997" s="78"/>
    </row>
    <row r="6998" spans="21:21" ht="13.15" customHeight="1" x14ac:dyDescent="0.2">
      <c r="U6998" s="78"/>
    </row>
    <row r="6999" spans="21:21" ht="13.15" customHeight="1" x14ac:dyDescent="0.2">
      <c r="U6999" s="78"/>
    </row>
    <row r="7000" spans="21:21" ht="13.15" customHeight="1" x14ac:dyDescent="0.2">
      <c r="U7000" s="78"/>
    </row>
    <row r="7001" spans="21:21" ht="13.15" customHeight="1" x14ac:dyDescent="0.2">
      <c r="U7001" s="78"/>
    </row>
    <row r="7002" spans="21:21" ht="13.15" customHeight="1" x14ac:dyDescent="0.2">
      <c r="U7002" s="78"/>
    </row>
    <row r="7003" spans="21:21" ht="13.15" customHeight="1" x14ac:dyDescent="0.2">
      <c r="U7003" s="78"/>
    </row>
    <row r="7004" spans="21:21" ht="13.15" customHeight="1" x14ac:dyDescent="0.2">
      <c r="U7004" s="78"/>
    </row>
    <row r="7005" spans="21:21" ht="13.15" customHeight="1" x14ac:dyDescent="0.2">
      <c r="U7005" s="78"/>
    </row>
    <row r="7006" spans="21:21" ht="13.15" customHeight="1" x14ac:dyDescent="0.2">
      <c r="U7006" s="78"/>
    </row>
    <row r="7007" spans="21:21" ht="13.15" customHeight="1" x14ac:dyDescent="0.2">
      <c r="U7007" s="78"/>
    </row>
    <row r="7008" spans="21:21" ht="13.15" customHeight="1" x14ac:dyDescent="0.2">
      <c r="U7008" s="78"/>
    </row>
    <row r="7009" spans="21:21" ht="13.15" customHeight="1" x14ac:dyDescent="0.2">
      <c r="U7009" s="78"/>
    </row>
    <row r="7010" spans="21:21" ht="13.15" customHeight="1" x14ac:dyDescent="0.2">
      <c r="U7010" s="78"/>
    </row>
    <row r="7011" spans="21:21" ht="13.15" customHeight="1" x14ac:dyDescent="0.2">
      <c r="U7011" s="78"/>
    </row>
    <row r="7012" spans="21:21" ht="13.15" customHeight="1" x14ac:dyDescent="0.2">
      <c r="U7012" s="78"/>
    </row>
    <row r="7013" spans="21:21" ht="13.15" customHeight="1" x14ac:dyDescent="0.2">
      <c r="U7013" s="78"/>
    </row>
    <row r="7014" spans="21:21" ht="13.15" customHeight="1" x14ac:dyDescent="0.2">
      <c r="U7014" s="78"/>
    </row>
    <row r="7015" spans="21:21" ht="13.15" customHeight="1" x14ac:dyDescent="0.2">
      <c r="U7015" s="78"/>
    </row>
    <row r="7016" spans="21:21" ht="13.15" customHeight="1" x14ac:dyDescent="0.2">
      <c r="U7016" s="78"/>
    </row>
    <row r="7017" spans="21:21" ht="13.15" customHeight="1" x14ac:dyDescent="0.2">
      <c r="U7017" s="78"/>
    </row>
    <row r="7018" spans="21:21" ht="13.15" customHeight="1" x14ac:dyDescent="0.2">
      <c r="U7018" s="78"/>
    </row>
    <row r="7019" spans="21:21" ht="13.15" customHeight="1" x14ac:dyDescent="0.2">
      <c r="U7019" s="78"/>
    </row>
    <row r="7020" spans="21:21" ht="13.15" customHeight="1" x14ac:dyDescent="0.2">
      <c r="U7020" s="78"/>
    </row>
    <row r="7021" spans="21:21" ht="13.15" customHeight="1" x14ac:dyDescent="0.2">
      <c r="U7021" s="78"/>
    </row>
    <row r="7022" spans="21:21" ht="13.15" customHeight="1" x14ac:dyDescent="0.2">
      <c r="U7022" s="78"/>
    </row>
    <row r="7023" spans="21:21" ht="13.15" customHeight="1" x14ac:dyDescent="0.2">
      <c r="U7023" s="78"/>
    </row>
    <row r="7024" spans="21:21" ht="13.15" customHeight="1" x14ac:dyDescent="0.2">
      <c r="U7024" s="78"/>
    </row>
    <row r="7025" spans="21:21" ht="13.15" customHeight="1" x14ac:dyDescent="0.2">
      <c r="U7025" s="78"/>
    </row>
    <row r="7026" spans="21:21" ht="13.15" customHeight="1" x14ac:dyDescent="0.2">
      <c r="U7026" s="78"/>
    </row>
    <row r="7027" spans="21:21" ht="13.15" customHeight="1" x14ac:dyDescent="0.2">
      <c r="U7027" s="78"/>
    </row>
    <row r="7028" spans="21:21" ht="13.15" customHeight="1" x14ac:dyDescent="0.2">
      <c r="U7028" s="78"/>
    </row>
    <row r="7029" spans="21:21" ht="13.15" customHeight="1" x14ac:dyDescent="0.2">
      <c r="U7029" s="78"/>
    </row>
    <row r="7030" spans="21:21" ht="13.15" customHeight="1" x14ac:dyDescent="0.2">
      <c r="U7030" s="78"/>
    </row>
    <row r="7031" spans="21:21" ht="13.15" customHeight="1" x14ac:dyDescent="0.2">
      <c r="U7031" s="78"/>
    </row>
    <row r="7032" spans="21:21" ht="13.15" customHeight="1" x14ac:dyDescent="0.2">
      <c r="U7032" s="78"/>
    </row>
    <row r="7033" spans="21:21" ht="13.15" customHeight="1" x14ac:dyDescent="0.2">
      <c r="U7033" s="78"/>
    </row>
    <row r="7034" spans="21:21" ht="13.15" customHeight="1" x14ac:dyDescent="0.2">
      <c r="U7034" s="78"/>
    </row>
    <row r="7035" spans="21:21" ht="13.15" customHeight="1" x14ac:dyDescent="0.2">
      <c r="U7035" s="78"/>
    </row>
    <row r="7036" spans="21:21" ht="13.15" customHeight="1" x14ac:dyDescent="0.2">
      <c r="U7036" s="78"/>
    </row>
    <row r="7037" spans="21:21" ht="13.15" customHeight="1" x14ac:dyDescent="0.2">
      <c r="U7037" s="78"/>
    </row>
    <row r="7038" spans="21:21" ht="13.15" customHeight="1" x14ac:dyDescent="0.2">
      <c r="U7038" s="78"/>
    </row>
    <row r="7039" spans="21:21" ht="13.15" customHeight="1" x14ac:dyDescent="0.2">
      <c r="U7039" s="78"/>
    </row>
    <row r="7040" spans="21:21" ht="13.15" customHeight="1" x14ac:dyDescent="0.2">
      <c r="U7040" s="78"/>
    </row>
    <row r="7041" spans="21:21" ht="13.15" customHeight="1" x14ac:dyDescent="0.2">
      <c r="U7041" s="78"/>
    </row>
    <row r="7042" spans="21:21" ht="13.15" customHeight="1" x14ac:dyDescent="0.2">
      <c r="U7042" s="78"/>
    </row>
    <row r="7043" spans="21:21" ht="13.15" customHeight="1" x14ac:dyDescent="0.2">
      <c r="U7043" s="78"/>
    </row>
    <row r="7044" spans="21:21" ht="13.15" customHeight="1" x14ac:dyDescent="0.2">
      <c r="U7044" s="78"/>
    </row>
    <row r="7045" spans="21:21" ht="13.15" customHeight="1" x14ac:dyDescent="0.2">
      <c r="U7045" s="78"/>
    </row>
    <row r="7046" spans="21:21" ht="13.15" customHeight="1" x14ac:dyDescent="0.2">
      <c r="U7046" s="78"/>
    </row>
    <row r="7047" spans="21:21" ht="13.15" customHeight="1" x14ac:dyDescent="0.2">
      <c r="U7047" s="78"/>
    </row>
    <row r="7048" spans="21:21" ht="13.15" customHeight="1" x14ac:dyDescent="0.2">
      <c r="U7048" s="78"/>
    </row>
    <row r="7049" spans="21:21" ht="13.15" customHeight="1" x14ac:dyDescent="0.2">
      <c r="U7049" s="78"/>
    </row>
    <row r="7050" spans="21:21" ht="13.15" customHeight="1" x14ac:dyDescent="0.2">
      <c r="U7050" s="78"/>
    </row>
    <row r="7051" spans="21:21" ht="13.15" customHeight="1" x14ac:dyDescent="0.2">
      <c r="U7051" s="78"/>
    </row>
    <row r="7052" spans="21:21" ht="13.15" customHeight="1" x14ac:dyDescent="0.2">
      <c r="U7052" s="78"/>
    </row>
    <row r="7053" spans="21:21" ht="13.15" customHeight="1" x14ac:dyDescent="0.2">
      <c r="U7053" s="78"/>
    </row>
    <row r="7054" spans="21:21" ht="13.15" customHeight="1" x14ac:dyDescent="0.2">
      <c r="U7054" s="78"/>
    </row>
    <row r="7055" spans="21:21" ht="13.15" customHeight="1" x14ac:dyDescent="0.2">
      <c r="U7055" s="78"/>
    </row>
    <row r="7056" spans="21:21" ht="13.15" customHeight="1" x14ac:dyDescent="0.2">
      <c r="U7056" s="78"/>
    </row>
    <row r="7057" spans="21:21" ht="13.15" customHeight="1" x14ac:dyDescent="0.2">
      <c r="U7057" s="78"/>
    </row>
    <row r="7058" spans="21:21" ht="13.15" customHeight="1" x14ac:dyDescent="0.2">
      <c r="U7058" s="78"/>
    </row>
    <row r="7059" spans="21:21" ht="13.15" customHeight="1" x14ac:dyDescent="0.2">
      <c r="U7059" s="78"/>
    </row>
    <row r="7060" spans="21:21" ht="13.15" customHeight="1" x14ac:dyDescent="0.2">
      <c r="U7060" s="78"/>
    </row>
    <row r="7061" spans="21:21" ht="13.15" customHeight="1" x14ac:dyDescent="0.2">
      <c r="U7061" s="78"/>
    </row>
    <row r="7062" spans="21:21" ht="13.15" customHeight="1" x14ac:dyDescent="0.2">
      <c r="U7062" s="78"/>
    </row>
    <row r="7063" spans="21:21" ht="13.15" customHeight="1" x14ac:dyDescent="0.2">
      <c r="U7063" s="78"/>
    </row>
    <row r="7064" spans="21:21" ht="13.15" customHeight="1" x14ac:dyDescent="0.2">
      <c r="U7064" s="78"/>
    </row>
    <row r="7065" spans="21:21" ht="13.15" customHeight="1" x14ac:dyDescent="0.2">
      <c r="U7065" s="78"/>
    </row>
    <row r="7066" spans="21:21" ht="13.15" customHeight="1" x14ac:dyDescent="0.2">
      <c r="U7066" s="78"/>
    </row>
    <row r="7067" spans="21:21" ht="13.15" customHeight="1" x14ac:dyDescent="0.2">
      <c r="U7067" s="78"/>
    </row>
    <row r="7068" spans="21:21" ht="13.15" customHeight="1" x14ac:dyDescent="0.2">
      <c r="U7068" s="78"/>
    </row>
    <row r="7069" spans="21:21" ht="13.15" customHeight="1" x14ac:dyDescent="0.2">
      <c r="U7069" s="78"/>
    </row>
    <row r="7070" spans="21:21" ht="13.15" customHeight="1" x14ac:dyDescent="0.2">
      <c r="U7070" s="78"/>
    </row>
    <row r="7071" spans="21:21" ht="13.15" customHeight="1" x14ac:dyDescent="0.2">
      <c r="U7071" s="78"/>
    </row>
    <row r="7072" spans="21:21" ht="13.15" customHeight="1" x14ac:dyDescent="0.2">
      <c r="U7072" s="78"/>
    </row>
    <row r="7073" spans="21:21" ht="13.15" customHeight="1" x14ac:dyDescent="0.2">
      <c r="U7073" s="78"/>
    </row>
    <row r="7074" spans="21:21" ht="13.15" customHeight="1" x14ac:dyDescent="0.2">
      <c r="U7074" s="78"/>
    </row>
    <row r="7075" spans="21:21" ht="13.15" customHeight="1" x14ac:dyDescent="0.2">
      <c r="U7075" s="78"/>
    </row>
    <row r="7076" spans="21:21" ht="13.15" customHeight="1" x14ac:dyDescent="0.2">
      <c r="U7076" s="78"/>
    </row>
    <row r="7077" spans="21:21" ht="13.15" customHeight="1" x14ac:dyDescent="0.2">
      <c r="U7077" s="78"/>
    </row>
    <row r="7078" spans="21:21" ht="13.15" customHeight="1" x14ac:dyDescent="0.2">
      <c r="U7078" s="78"/>
    </row>
    <row r="7079" spans="21:21" ht="13.15" customHeight="1" x14ac:dyDescent="0.2">
      <c r="U7079" s="78"/>
    </row>
    <row r="7080" spans="21:21" ht="13.15" customHeight="1" x14ac:dyDescent="0.2">
      <c r="U7080" s="78"/>
    </row>
    <row r="7081" spans="21:21" ht="13.15" customHeight="1" x14ac:dyDescent="0.2">
      <c r="U7081" s="78"/>
    </row>
    <row r="7082" spans="21:21" ht="13.15" customHeight="1" x14ac:dyDescent="0.2">
      <c r="U7082" s="78"/>
    </row>
    <row r="7083" spans="21:21" ht="13.15" customHeight="1" x14ac:dyDescent="0.2">
      <c r="U7083" s="78"/>
    </row>
    <row r="7084" spans="21:21" ht="13.15" customHeight="1" x14ac:dyDescent="0.2">
      <c r="U7084" s="78"/>
    </row>
    <row r="7085" spans="21:21" ht="13.15" customHeight="1" x14ac:dyDescent="0.2">
      <c r="U7085" s="78"/>
    </row>
    <row r="7086" spans="21:21" ht="13.15" customHeight="1" x14ac:dyDescent="0.2">
      <c r="U7086" s="78"/>
    </row>
    <row r="7087" spans="21:21" ht="13.15" customHeight="1" x14ac:dyDescent="0.2">
      <c r="U7087" s="78"/>
    </row>
    <row r="7088" spans="21:21" ht="13.15" customHeight="1" x14ac:dyDescent="0.2">
      <c r="U7088" s="78"/>
    </row>
    <row r="7089" spans="21:21" ht="13.15" customHeight="1" x14ac:dyDescent="0.2">
      <c r="U7089" s="78"/>
    </row>
    <row r="7090" spans="21:21" ht="13.15" customHeight="1" x14ac:dyDescent="0.2">
      <c r="U7090" s="78"/>
    </row>
    <row r="7091" spans="21:21" ht="13.15" customHeight="1" x14ac:dyDescent="0.2">
      <c r="U7091" s="78"/>
    </row>
    <row r="7092" spans="21:21" ht="13.15" customHeight="1" x14ac:dyDescent="0.2">
      <c r="U7092" s="78"/>
    </row>
    <row r="7093" spans="21:21" ht="13.15" customHeight="1" x14ac:dyDescent="0.2">
      <c r="U7093" s="78"/>
    </row>
    <row r="7094" spans="21:21" ht="13.15" customHeight="1" x14ac:dyDescent="0.2">
      <c r="U7094" s="78"/>
    </row>
    <row r="7095" spans="21:21" ht="13.15" customHeight="1" x14ac:dyDescent="0.2">
      <c r="U7095" s="78"/>
    </row>
    <row r="7096" spans="21:21" ht="13.15" customHeight="1" x14ac:dyDescent="0.2">
      <c r="U7096" s="78"/>
    </row>
    <row r="7097" spans="21:21" ht="13.15" customHeight="1" x14ac:dyDescent="0.2">
      <c r="U7097" s="78"/>
    </row>
    <row r="7098" spans="21:21" ht="13.15" customHeight="1" x14ac:dyDescent="0.2">
      <c r="U7098" s="78"/>
    </row>
    <row r="7099" spans="21:21" ht="13.15" customHeight="1" x14ac:dyDescent="0.2">
      <c r="U7099" s="78"/>
    </row>
    <row r="7100" spans="21:21" ht="13.15" customHeight="1" x14ac:dyDescent="0.2">
      <c r="U7100" s="78"/>
    </row>
    <row r="7101" spans="21:21" ht="13.15" customHeight="1" x14ac:dyDescent="0.2">
      <c r="U7101" s="78"/>
    </row>
    <row r="7102" spans="21:21" ht="13.15" customHeight="1" x14ac:dyDescent="0.2">
      <c r="U7102" s="78"/>
    </row>
    <row r="7103" spans="21:21" ht="13.15" customHeight="1" x14ac:dyDescent="0.2">
      <c r="U7103" s="78"/>
    </row>
    <row r="7104" spans="21:21" ht="13.15" customHeight="1" x14ac:dyDescent="0.2">
      <c r="U7104" s="78"/>
    </row>
    <row r="7105" spans="21:21" ht="13.15" customHeight="1" x14ac:dyDescent="0.2">
      <c r="U7105" s="78"/>
    </row>
    <row r="7106" spans="21:21" ht="13.15" customHeight="1" x14ac:dyDescent="0.2">
      <c r="U7106" s="78"/>
    </row>
    <row r="7107" spans="21:21" ht="13.15" customHeight="1" x14ac:dyDescent="0.2">
      <c r="U7107" s="78"/>
    </row>
    <row r="7108" spans="21:21" ht="13.15" customHeight="1" x14ac:dyDescent="0.2">
      <c r="U7108" s="78"/>
    </row>
    <row r="7109" spans="21:21" ht="13.15" customHeight="1" x14ac:dyDescent="0.2">
      <c r="U7109" s="78"/>
    </row>
    <row r="7110" spans="21:21" ht="13.15" customHeight="1" x14ac:dyDescent="0.2">
      <c r="U7110" s="78"/>
    </row>
    <row r="7111" spans="21:21" ht="13.15" customHeight="1" x14ac:dyDescent="0.2">
      <c r="U7111" s="78"/>
    </row>
    <row r="7112" spans="21:21" ht="13.15" customHeight="1" x14ac:dyDescent="0.2">
      <c r="U7112" s="78"/>
    </row>
    <row r="7113" spans="21:21" ht="13.15" customHeight="1" x14ac:dyDescent="0.2">
      <c r="U7113" s="78"/>
    </row>
    <row r="7114" spans="21:21" ht="13.15" customHeight="1" x14ac:dyDescent="0.2">
      <c r="U7114" s="78"/>
    </row>
    <row r="7115" spans="21:21" ht="13.15" customHeight="1" x14ac:dyDescent="0.2">
      <c r="U7115" s="78"/>
    </row>
    <row r="7116" spans="21:21" ht="13.15" customHeight="1" x14ac:dyDescent="0.2">
      <c r="U7116" s="78"/>
    </row>
    <row r="7117" spans="21:21" ht="13.15" customHeight="1" x14ac:dyDescent="0.2">
      <c r="U7117" s="78"/>
    </row>
    <row r="7118" spans="21:21" ht="13.15" customHeight="1" x14ac:dyDescent="0.2">
      <c r="U7118" s="78"/>
    </row>
    <row r="7119" spans="21:21" ht="13.15" customHeight="1" x14ac:dyDescent="0.2">
      <c r="U7119" s="78"/>
    </row>
    <row r="7120" spans="21:21" ht="13.15" customHeight="1" x14ac:dyDescent="0.2">
      <c r="U7120" s="78"/>
    </row>
    <row r="7121" spans="21:21" ht="13.15" customHeight="1" x14ac:dyDescent="0.2">
      <c r="U7121" s="78"/>
    </row>
    <row r="7122" spans="21:21" ht="13.15" customHeight="1" x14ac:dyDescent="0.2">
      <c r="U7122" s="78"/>
    </row>
    <row r="7123" spans="21:21" ht="13.15" customHeight="1" x14ac:dyDescent="0.2">
      <c r="U7123" s="78"/>
    </row>
    <row r="7124" spans="21:21" ht="13.15" customHeight="1" x14ac:dyDescent="0.2">
      <c r="U7124" s="78"/>
    </row>
    <row r="7125" spans="21:21" ht="13.15" customHeight="1" x14ac:dyDescent="0.2">
      <c r="U7125" s="78"/>
    </row>
    <row r="7126" spans="21:21" ht="13.15" customHeight="1" x14ac:dyDescent="0.2">
      <c r="U7126" s="78"/>
    </row>
    <row r="7127" spans="21:21" ht="13.15" customHeight="1" x14ac:dyDescent="0.2">
      <c r="U7127" s="78"/>
    </row>
    <row r="7128" spans="21:21" ht="13.15" customHeight="1" x14ac:dyDescent="0.2">
      <c r="U7128" s="78"/>
    </row>
    <row r="7129" spans="21:21" ht="13.15" customHeight="1" x14ac:dyDescent="0.2">
      <c r="U7129" s="78"/>
    </row>
    <row r="7130" spans="21:21" ht="13.15" customHeight="1" x14ac:dyDescent="0.2">
      <c r="U7130" s="78"/>
    </row>
    <row r="7131" spans="21:21" ht="13.15" customHeight="1" x14ac:dyDescent="0.2">
      <c r="U7131" s="78"/>
    </row>
    <row r="7132" spans="21:21" ht="13.15" customHeight="1" x14ac:dyDescent="0.2">
      <c r="U7132" s="78"/>
    </row>
    <row r="7133" spans="21:21" ht="13.15" customHeight="1" x14ac:dyDescent="0.2">
      <c r="U7133" s="78"/>
    </row>
    <row r="7134" spans="21:21" ht="13.15" customHeight="1" x14ac:dyDescent="0.2">
      <c r="U7134" s="78"/>
    </row>
    <row r="7135" spans="21:21" ht="13.15" customHeight="1" x14ac:dyDescent="0.2">
      <c r="U7135" s="78"/>
    </row>
    <row r="7136" spans="21:21" ht="13.15" customHeight="1" x14ac:dyDescent="0.2">
      <c r="U7136" s="78"/>
    </row>
    <row r="7137" spans="21:21" ht="13.15" customHeight="1" x14ac:dyDescent="0.2">
      <c r="U7137" s="78"/>
    </row>
    <row r="7138" spans="21:21" ht="13.15" customHeight="1" x14ac:dyDescent="0.2">
      <c r="U7138" s="78"/>
    </row>
    <row r="7139" spans="21:21" ht="13.15" customHeight="1" x14ac:dyDescent="0.2">
      <c r="U7139" s="78"/>
    </row>
    <row r="7140" spans="21:21" ht="13.15" customHeight="1" x14ac:dyDescent="0.2">
      <c r="U7140" s="78"/>
    </row>
    <row r="7141" spans="21:21" ht="13.15" customHeight="1" x14ac:dyDescent="0.2">
      <c r="U7141" s="78"/>
    </row>
    <row r="7142" spans="21:21" ht="13.15" customHeight="1" x14ac:dyDescent="0.2">
      <c r="U7142" s="78"/>
    </row>
    <row r="7143" spans="21:21" ht="13.15" customHeight="1" x14ac:dyDescent="0.2">
      <c r="U7143" s="78"/>
    </row>
    <row r="7144" spans="21:21" ht="13.15" customHeight="1" x14ac:dyDescent="0.2">
      <c r="U7144" s="78"/>
    </row>
    <row r="7145" spans="21:21" ht="13.15" customHeight="1" x14ac:dyDescent="0.2">
      <c r="U7145" s="78"/>
    </row>
    <row r="7146" spans="21:21" ht="13.15" customHeight="1" x14ac:dyDescent="0.2">
      <c r="U7146" s="78"/>
    </row>
    <row r="7147" spans="21:21" ht="13.15" customHeight="1" x14ac:dyDescent="0.2">
      <c r="U7147" s="78"/>
    </row>
    <row r="7148" spans="21:21" ht="13.15" customHeight="1" x14ac:dyDescent="0.2">
      <c r="U7148" s="78"/>
    </row>
    <row r="7149" spans="21:21" ht="13.15" customHeight="1" x14ac:dyDescent="0.2">
      <c r="U7149" s="78"/>
    </row>
    <row r="7150" spans="21:21" ht="13.15" customHeight="1" x14ac:dyDescent="0.2">
      <c r="U7150" s="78"/>
    </row>
    <row r="7151" spans="21:21" ht="13.15" customHeight="1" x14ac:dyDescent="0.2">
      <c r="U7151" s="78"/>
    </row>
    <row r="7152" spans="21:21" ht="13.15" customHeight="1" x14ac:dyDescent="0.2">
      <c r="U7152" s="78"/>
    </row>
    <row r="7153" spans="21:21" ht="13.15" customHeight="1" x14ac:dyDescent="0.2">
      <c r="U7153" s="78"/>
    </row>
    <row r="7154" spans="21:21" ht="13.15" customHeight="1" x14ac:dyDescent="0.2">
      <c r="U7154" s="78"/>
    </row>
    <row r="7155" spans="21:21" ht="13.15" customHeight="1" x14ac:dyDescent="0.2">
      <c r="U7155" s="78"/>
    </row>
    <row r="7156" spans="21:21" ht="13.15" customHeight="1" x14ac:dyDescent="0.2">
      <c r="U7156" s="78"/>
    </row>
    <row r="7157" spans="21:21" ht="13.15" customHeight="1" x14ac:dyDescent="0.2">
      <c r="U7157" s="78"/>
    </row>
    <row r="7158" spans="21:21" ht="13.15" customHeight="1" x14ac:dyDescent="0.2">
      <c r="U7158" s="78"/>
    </row>
    <row r="7159" spans="21:21" ht="13.15" customHeight="1" x14ac:dyDescent="0.2">
      <c r="U7159" s="78"/>
    </row>
    <row r="7160" spans="21:21" ht="13.15" customHeight="1" x14ac:dyDescent="0.2">
      <c r="U7160" s="78"/>
    </row>
    <row r="7161" spans="21:21" ht="13.15" customHeight="1" x14ac:dyDescent="0.2">
      <c r="U7161" s="78"/>
    </row>
    <row r="7162" spans="21:21" ht="13.15" customHeight="1" x14ac:dyDescent="0.2">
      <c r="U7162" s="78"/>
    </row>
    <row r="7163" spans="21:21" ht="13.15" customHeight="1" x14ac:dyDescent="0.2">
      <c r="U7163" s="78"/>
    </row>
    <row r="7164" spans="21:21" ht="13.15" customHeight="1" x14ac:dyDescent="0.2">
      <c r="U7164" s="78"/>
    </row>
    <row r="7165" spans="21:21" ht="13.15" customHeight="1" x14ac:dyDescent="0.2">
      <c r="U7165" s="78"/>
    </row>
    <row r="7166" spans="21:21" ht="13.15" customHeight="1" x14ac:dyDescent="0.2">
      <c r="U7166" s="78"/>
    </row>
    <row r="7167" spans="21:21" ht="13.15" customHeight="1" x14ac:dyDescent="0.2">
      <c r="U7167" s="78"/>
    </row>
    <row r="7168" spans="21:21" ht="13.15" customHeight="1" x14ac:dyDescent="0.2">
      <c r="U7168" s="78"/>
    </row>
    <row r="7169" spans="21:21" ht="13.15" customHeight="1" x14ac:dyDescent="0.2">
      <c r="U7169" s="78"/>
    </row>
    <row r="7170" spans="21:21" ht="13.15" customHeight="1" x14ac:dyDescent="0.2">
      <c r="U7170" s="78"/>
    </row>
    <row r="7171" spans="21:21" ht="13.15" customHeight="1" x14ac:dyDescent="0.2">
      <c r="U7171" s="78"/>
    </row>
    <row r="7172" spans="21:21" ht="13.15" customHeight="1" x14ac:dyDescent="0.2">
      <c r="U7172" s="78"/>
    </row>
    <row r="7173" spans="21:21" ht="13.15" customHeight="1" x14ac:dyDescent="0.2">
      <c r="U7173" s="78"/>
    </row>
    <row r="7174" spans="21:21" ht="13.15" customHeight="1" x14ac:dyDescent="0.2">
      <c r="U7174" s="78"/>
    </row>
    <row r="7175" spans="21:21" ht="13.15" customHeight="1" x14ac:dyDescent="0.2">
      <c r="U7175" s="78"/>
    </row>
    <row r="7176" spans="21:21" ht="13.15" customHeight="1" x14ac:dyDescent="0.2">
      <c r="U7176" s="78"/>
    </row>
    <row r="7177" spans="21:21" ht="13.15" customHeight="1" x14ac:dyDescent="0.2">
      <c r="U7177" s="78"/>
    </row>
    <row r="7178" spans="21:21" ht="13.15" customHeight="1" x14ac:dyDescent="0.2">
      <c r="U7178" s="78"/>
    </row>
    <row r="7179" spans="21:21" ht="13.15" customHeight="1" x14ac:dyDescent="0.2">
      <c r="U7179" s="78"/>
    </row>
    <row r="7180" spans="21:21" ht="13.15" customHeight="1" x14ac:dyDescent="0.2">
      <c r="U7180" s="78"/>
    </row>
    <row r="7181" spans="21:21" ht="13.15" customHeight="1" x14ac:dyDescent="0.2">
      <c r="U7181" s="78"/>
    </row>
    <row r="7182" spans="21:21" ht="13.15" customHeight="1" x14ac:dyDescent="0.2">
      <c r="U7182" s="78"/>
    </row>
    <row r="7183" spans="21:21" ht="13.15" customHeight="1" x14ac:dyDescent="0.2">
      <c r="U7183" s="78"/>
    </row>
    <row r="7184" spans="21:21" ht="13.15" customHeight="1" x14ac:dyDescent="0.2">
      <c r="U7184" s="78"/>
    </row>
    <row r="7185" spans="21:21" ht="13.15" customHeight="1" x14ac:dyDescent="0.2">
      <c r="U7185" s="78"/>
    </row>
    <row r="7186" spans="21:21" ht="13.15" customHeight="1" x14ac:dyDescent="0.2">
      <c r="U7186" s="78"/>
    </row>
    <row r="7187" spans="21:21" ht="13.15" customHeight="1" x14ac:dyDescent="0.2">
      <c r="U7187" s="78"/>
    </row>
    <row r="7188" spans="21:21" ht="13.15" customHeight="1" x14ac:dyDescent="0.2">
      <c r="U7188" s="78"/>
    </row>
    <row r="7189" spans="21:21" ht="13.15" customHeight="1" x14ac:dyDescent="0.2">
      <c r="U7189" s="78"/>
    </row>
    <row r="7190" spans="21:21" ht="13.15" customHeight="1" x14ac:dyDescent="0.2">
      <c r="U7190" s="78"/>
    </row>
    <row r="7191" spans="21:21" ht="13.15" customHeight="1" x14ac:dyDescent="0.2">
      <c r="U7191" s="78"/>
    </row>
    <row r="7192" spans="21:21" ht="13.15" customHeight="1" x14ac:dyDescent="0.2">
      <c r="U7192" s="78"/>
    </row>
    <row r="7193" spans="21:21" ht="13.15" customHeight="1" x14ac:dyDescent="0.2">
      <c r="U7193" s="78"/>
    </row>
    <row r="7194" spans="21:21" ht="13.15" customHeight="1" x14ac:dyDescent="0.2">
      <c r="U7194" s="78"/>
    </row>
    <row r="7195" spans="21:21" ht="13.15" customHeight="1" x14ac:dyDescent="0.2">
      <c r="U7195" s="78"/>
    </row>
    <row r="7196" spans="21:21" ht="13.15" customHeight="1" x14ac:dyDescent="0.2">
      <c r="U7196" s="78"/>
    </row>
    <row r="7197" spans="21:21" ht="13.15" customHeight="1" x14ac:dyDescent="0.2">
      <c r="U7197" s="78"/>
    </row>
    <row r="7198" spans="21:21" ht="13.15" customHeight="1" x14ac:dyDescent="0.2">
      <c r="U7198" s="78"/>
    </row>
    <row r="7199" spans="21:21" ht="13.15" customHeight="1" x14ac:dyDescent="0.2">
      <c r="U7199" s="78"/>
    </row>
    <row r="7200" spans="21:21" ht="13.15" customHeight="1" x14ac:dyDescent="0.2">
      <c r="U7200" s="78"/>
    </row>
    <row r="7201" spans="21:21" ht="13.15" customHeight="1" x14ac:dyDescent="0.2">
      <c r="U7201" s="78"/>
    </row>
    <row r="7202" spans="21:21" ht="13.15" customHeight="1" x14ac:dyDescent="0.2">
      <c r="U7202" s="78"/>
    </row>
    <row r="7203" spans="21:21" ht="13.15" customHeight="1" x14ac:dyDescent="0.2">
      <c r="U7203" s="78"/>
    </row>
    <row r="7204" spans="21:21" ht="13.15" customHeight="1" x14ac:dyDescent="0.2">
      <c r="U7204" s="78"/>
    </row>
    <row r="7205" spans="21:21" ht="13.15" customHeight="1" x14ac:dyDescent="0.2">
      <c r="U7205" s="78"/>
    </row>
    <row r="7206" spans="21:21" ht="13.15" customHeight="1" x14ac:dyDescent="0.2">
      <c r="U7206" s="78"/>
    </row>
    <row r="7207" spans="21:21" ht="13.15" customHeight="1" x14ac:dyDescent="0.2">
      <c r="U7207" s="78"/>
    </row>
    <row r="7208" spans="21:21" ht="13.15" customHeight="1" x14ac:dyDescent="0.2">
      <c r="U7208" s="78"/>
    </row>
    <row r="7209" spans="21:21" ht="13.15" customHeight="1" x14ac:dyDescent="0.2">
      <c r="U7209" s="78"/>
    </row>
    <row r="7210" spans="21:21" ht="13.15" customHeight="1" x14ac:dyDescent="0.2">
      <c r="U7210" s="78"/>
    </row>
    <row r="7211" spans="21:21" ht="13.15" customHeight="1" x14ac:dyDescent="0.2">
      <c r="U7211" s="78"/>
    </row>
    <row r="7212" spans="21:21" ht="13.15" customHeight="1" x14ac:dyDescent="0.2">
      <c r="U7212" s="78"/>
    </row>
    <row r="7213" spans="21:21" ht="13.15" customHeight="1" x14ac:dyDescent="0.2">
      <c r="U7213" s="78"/>
    </row>
    <row r="7214" spans="21:21" ht="13.15" customHeight="1" x14ac:dyDescent="0.2">
      <c r="U7214" s="78"/>
    </row>
    <row r="7215" spans="21:21" ht="13.15" customHeight="1" x14ac:dyDescent="0.2">
      <c r="U7215" s="78"/>
    </row>
    <row r="7216" spans="21:21" ht="13.15" customHeight="1" x14ac:dyDescent="0.2">
      <c r="U7216" s="78"/>
    </row>
    <row r="7217" spans="21:21" ht="13.15" customHeight="1" x14ac:dyDescent="0.2">
      <c r="U7217" s="78"/>
    </row>
    <row r="7218" spans="21:21" ht="13.15" customHeight="1" x14ac:dyDescent="0.2">
      <c r="U7218" s="78"/>
    </row>
    <row r="7219" spans="21:21" ht="13.15" customHeight="1" x14ac:dyDescent="0.2">
      <c r="U7219" s="78"/>
    </row>
    <row r="7220" spans="21:21" ht="13.15" customHeight="1" x14ac:dyDescent="0.2">
      <c r="U7220" s="78"/>
    </row>
    <row r="7221" spans="21:21" ht="13.15" customHeight="1" x14ac:dyDescent="0.2">
      <c r="U7221" s="78"/>
    </row>
    <row r="7222" spans="21:21" ht="13.15" customHeight="1" x14ac:dyDescent="0.2">
      <c r="U7222" s="78"/>
    </row>
    <row r="7223" spans="21:21" ht="13.15" customHeight="1" x14ac:dyDescent="0.2">
      <c r="U7223" s="78"/>
    </row>
    <row r="7224" spans="21:21" ht="13.15" customHeight="1" x14ac:dyDescent="0.2">
      <c r="U7224" s="78"/>
    </row>
    <row r="7225" spans="21:21" ht="13.15" customHeight="1" x14ac:dyDescent="0.2">
      <c r="U7225" s="78"/>
    </row>
    <row r="7226" spans="21:21" ht="13.15" customHeight="1" x14ac:dyDescent="0.2">
      <c r="U7226" s="78"/>
    </row>
    <row r="7227" spans="21:21" ht="13.15" customHeight="1" x14ac:dyDescent="0.2">
      <c r="U7227" s="78"/>
    </row>
    <row r="7228" spans="21:21" ht="13.15" customHeight="1" x14ac:dyDescent="0.2">
      <c r="U7228" s="78"/>
    </row>
    <row r="7229" spans="21:21" ht="13.15" customHeight="1" x14ac:dyDescent="0.2">
      <c r="U7229" s="78"/>
    </row>
    <row r="7230" spans="21:21" ht="13.15" customHeight="1" x14ac:dyDescent="0.2">
      <c r="U7230" s="78"/>
    </row>
    <row r="7231" spans="21:21" ht="13.15" customHeight="1" x14ac:dyDescent="0.2">
      <c r="U7231" s="78"/>
    </row>
    <row r="7232" spans="21:21" ht="13.15" customHeight="1" x14ac:dyDescent="0.2">
      <c r="U7232" s="78"/>
    </row>
    <row r="7233" spans="21:21" ht="13.15" customHeight="1" x14ac:dyDescent="0.2">
      <c r="U7233" s="78"/>
    </row>
    <row r="7234" spans="21:21" ht="13.15" customHeight="1" x14ac:dyDescent="0.2">
      <c r="U7234" s="78"/>
    </row>
    <row r="7235" spans="21:21" ht="13.15" customHeight="1" x14ac:dyDescent="0.2">
      <c r="U7235" s="78"/>
    </row>
    <row r="7236" spans="21:21" ht="13.15" customHeight="1" x14ac:dyDescent="0.2">
      <c r="U7236" s="78"/>
    </row>
    <row r="7237" spans="21:21" ht="13.15" customHeight="1" x14ac:dyDescent="0.2">
      <c r="U7237" s="78"/>
    </row>
    <row r="7238" spans="21:21" ht="13.15" customHeight="1" x14ac:dyDescent="0.2">
      <c r="U7238" s="78"/>
    </row>
    <row r="7239" spans="21:21" ht="13.15" customHeight="1" x14ac:dyDescent="0.2">
      <c r="U7239" s="78"/>
    </row>
    <row r="7240" spans="21:21" ht="13.15" customHeight="1" x14ac:dyDescent="0.2">
      <c r="U7240" s="78"/>
    </row>
    <row r="7241" spans="21:21" ht="13.15" customHeight="1" x14ac:dyDescent="0.2">
      <c r="U7241" s="78"/>
    </row>
    <row r="7242" spans="21:21" ht="13.15" customHeight="1" x14ac:dyDescent="0.2">
      <c r="U7242" s="78"/>
    </row>
    <row r="7243" spans="21:21" ht="13.15" customHeight="1" x14ac:dyDescent="0.2">
      <c r="U7243" s="78"/>
    </row>
    <row r="7244" spans="21:21" ht="13.15" customHeight="1" x14ac:dyDescent="0.2">
      <c r="U7244" s="78"/>
    </row>
    <row r="7245" spans="21:21" ht="13.15" customHeight="1" x14ac:dyDescent="0.2">
      <c r="U7245" s="78"/>
    </row>
    <row r="7246" spans="21:21" ht="13.15" customHeight="1" x14ac:dyDescent="0.2">
      <c r="U7246" s="78"/>
    </row>
    <row r="7247" spans="21:21" ht="13.15" customHeight="1" x14ac:dyDescent="0.2">
      <c r="U7247" s="78"/>
    </row>
    <row r="7248" spans="21:21" ht="13.15" customHeight="1" x14ac:dyDescent="0.2">
      <c r="U7248" s="78"/>
    </row>
    <row r="7249" spans="21:21" ht="13.15" customHeight="1" x14ac:dyDescent="0.2">
      <c r="U7249" s="78"/>
    </row>
    <row r="7250" spans="21:21" ht="13.15" customHeight="1" x14ac:dyDescent="0.2">
      <c r="U7250" s="78"/>
    </row>
    <row r="7251" spans="21:21" ht="13.15" customHeight="1" x14ac:dyDescent="0.2">
      <c r="U7251" s="78"/>
    </row>
    <row r="7252" spans="21:21" ht="13.15" customHeight="1" x14ac:dyDescent="0.2">
      <c r="U7252" s="78"/>
    </row>
    <row r="7253" spans="21:21" ht="13.15" customHeight="1" x14ac:dyDescent="0.2">
      <c r="U7253" s="78"/>
    </row>
    <row r="7254" spans="21:21" ht="13.15" customHeight="1" x14ac:dyDescent="0.2">
      <c r="U7254" s="78"/>
    </row>
    <row r="7255" spans="21:21" ht="13.15" customHeight="1" x14ac:dyDescent="0.2">
      <c r="U7255" s="78"/>
    </row>
    <row r="7256" spans="21:21" ht="13.15" customHeight="1" x14ac:dyDescent="0.2">
      <c r="U7256" s="78"/>
    </row>
    <row r="7257" spans="21:21" ht="13.15" customHeight="1" x14ac:dyDescent="0.2">
      <c r="U7257" s="78"/>
    </row>
    <row r="7258" spans="21:21" ht="13.15" customHeight="1" x14ac:dyDescent="0.2">
      <c r="U7258" s="78"/>
    </row>
    <row r="7259" spans="21:21" ht="13.15" customHeight="1" x14ac:dyDescent="0.2">
      <c r="U7259" s="78"/>
    </row>
    <row r="7260" spans="21:21" ht="13.15" customHeight="1" x14ac:dyDescent="0.2">
      <c r="U7260" s="78"/>
    </row>
    <row r="7261" spans="21:21" ht="13.15" customHeight="1" x14ac:dyDescent="0.2">
      <c r="U7261" s="78"/>
    </row>
    <row r="7262" spans="21:21" ht="13.15" customHeight="1" x14ac:dyDescent="0.2">
      <c r="U7262" s="78"/>
    </row>
    <row r="7263" spans="21:21" ht="13.15" customHeight="1" x14ac:dyDescent="0.2">
      <c r="U7263" s="78"/>
    </row>
    <row r="7264" spans="21:21" ht="13.15" customHeight="1" x14ac:dyDescent="0.2">
      <c r="U7264" s="78"/>
    </row>
    <row r="7265" spans="21:21" ht="13.15" customHeight="1" x14ac:dyDescent="0.2">
      <c r="U7265" s="78"/>
    </row>
    <row r="7266" spans="21:21" ht="13.15" customHeight="1" x14ac:dyDescent="0.2">
      <c r="U7266" s="78"/>
    </row>
    <row r="7267" spans="21:21" ht="13.15" customHeight="1" x14ac:dyDescent="0.2">
      <c r="U7267" s="78"/>
    </row>
    <row r="7268" spans="21:21" ht="13.15" customHeight="1" x14ac:dyDescent="0.2">
      <c r="U7268" s="78"/>
    </row>
    <row r="7269" spans="21:21" ht="13.15" customHeight="1" x14ac:dyDescent="0.2">
      <c r="U7269" s="78"/>
    </row>
    <row r="7270" spans="21:21" ht="13.15" customHeight="1" x14ac:dyDescent="0.2">
      <c r="U7270" s="78"/>
    </row>
    <row r="7271" spans="21:21" ht="13.15" customHeight="1" x14ac:dyDescent="0.2">
      <c r="U7271" s="78"/>
    </row>
    <row r="7272" spans="21:21" ht="13.15" customHeight="1" x14ac:dyDescent="0.2">
      <c r="U7272" s="78"/>
    </row>
    <row r="7273" spans="21:21" ht="13.15" customHeight="1" x14ac:dyDescent="0.2">
      <c r="U7273" s="78"/>
    </row>
    <row r="7274" spans="21:21" ht="13.15" customHeight="1" x14ac:dyDescent="0.2">
      <c r="U7274" s="78"/>
    </row>
    <row r="7275" spans="21:21" ht="13.15" customHeight="1" x14ac:dyDescent="0.2">
      <c r="U7275" s="78"/>
    </row>
    <row r="7276" spans="21:21" ht="13.15" customHeight="1" x14ac:dyDescent="0.2">
      <c r="U7276" s="78"/>
    </row>
    <row r="7277" spans="21:21" ht="13.15" customHeight="1" x14ac:dyDescent="0.2">
      <c r="U7277" s="78"/>
    </row>
    <row r="7278" spans="21:21" ht="13.15" customHeight="1" x14ac:dyDescent="0.2">
      <c r="U7278" s="78"/>
    </row>
    <row r="7279" spans="21:21" ht="13.15" customHeight="1" x14ac:dyDescent="0.2">
      <c r="U7279" s="78"/>
    </row>
    <row r="7280" spans="21:21" ht="13.15" customHeight="1" x14ac:dyDescent="0.2">
      <c r="U7280" s="78"/>
    </row>
    <row r="7281" spans="21:21" ht="13.15" customHeight="1" x14ac:dyDescent="0.2">
      <c r="U7281" s="78"/>
    </row>
    <row r="7282" spans="21:21" ht="13.15" customHeight="1" x14ac:dyDescent="0.2">
      <c r="U7282" s="78"/>
    </row>
    <row r="7283" spans="21:21" ht="13.15" customHeight="1" x14ac:dyDescent="0.2">
      <c r="U7283" s="78"/>
    </row>
    <row r="7284" spans="21:21" ht="13.15" customHeight="1" x14ac:dyDescent="0.2">
      <c r="U7284" s="78"/>
    </row>
    <row r="7285" spans="21:21" ht="13.15" customHeight="1" x14ac:dyDescent="0.2">
      <c r="U7285" s="78"/>
    </row>
    <row r="7286" spans="21:21" ht="13.15" customHeight="1" x14ac:dyDescent="0.2">
      <c r="U7286" s="78"/>
    </row>
    <row r="7287" spans="21:21" ht="13.15" customHeight="1" x14ac:dyDescent="0.2">
      <c r="U7287" s="78"/>
    </row>
    <row r="7288" spans="21:21" ht="13.15" customHeight="1" x14ac:dyDescent="0.2">
      <c r="U7288" s="78"/>
    </row>
    <row r="7289" spans="21:21" ht="13.15" customHeight="1" x14ac:dyDescent="0.2">
      <c r="U7289" s="78"/>
    </row>
    <row r="7290" spans="21:21" ht="13.15" customHeight="1" x14ac:dyDescent="0.2">
      <c r="U7290" s="78"/>
    </row>
    <row r="7291" spans="21:21" ht="13.15" customHeight="1" x14ac:dyDescent="0.2">
      <c r="U7291" s="78"/>
    </row>
    <row r="7292" spans="21:21" ht="13.15" customHeight="1" x14ac:dyDescent="0.2">
      <c r="U7292" s="78"/>
    </row>
    <row r="7293" spans="21:21" ht="13.15" customHeight="1" x14ac:dyDescent="0.2">
      <c r="U7293" s="78"/>
    </row>
    <row r="7294" spans="21:21" ht="13.15" customHeight="1" x14ac:dyDescent="0.2">
      <c r="U7294" s="78"/>
    </row>
    <row r="7295" spans="21:21" ht="13.15" customHeight="1" x14ac:dyDescent="0.2">
      <c r="U7295" s="78"/>
    </row>
    <row r="7296" spans="21:21" ht="13.15" customHeight="1" x14ac:dyDescent="0.2">
      <c r="U7296" s="78"/>
    </row>
    <row r="7297" spans="21:21" ht="13.15" customHeight="1" x14ac:dyDescent="0.2">
      <c r="U7297" s="78"/>
    </row>
    <row r="7298" spans="21:21" ht="13.15" customHeight="1" x14ac:dyDescent="0.2">
      <c r="U7298" s="78"/>
    </row>
    <row r="7299" spans="21:21" ht="13.15" customHeight="1" x14ac:dyDescent="0.2">
      <c r="U7299" s="78"/>
    </row>
    <row r="7300" spans="21:21" ht="13.15" customHeight="1" x14ac:dyDescent="0.2">
      <c r="U7300" s="78"/>
    </row>
    <row r="7301" spans="21:21" ht="13.15" customHeight="1" x14ac:dyDescent="0.2">
      <c r="U7301" s="78"/>
    </row>
    <row r="7302" spans="21:21" ht="13.15" customHeight="1" x14ac:dyDescent="0.2">
      <c r="U7302" s="78"/>
    </row>
    <row r="7303" spans="21:21" ht="13.15" customHeight="1" x14ac:dyDescent="0.2">
      <c r="U7303" s="78"/>
    </row>
    <row r="7304" spans="21:21" ht="13.15" customHeight="1" x14ac:dyDescent="0.2">
      <c r="U7304" s="78"/>
    </row>
    <row r="7305" spans="21:21" ht="13.15" customHeight="1" x14ac:dyDescent="0.2">
      <c r="U7305" s="78"/>
    </row>
    <row r="7306" spans="21:21" ht="13.15" customHeight="1" x14ac:dyDescent="0.2">
      <c r="U7306" s="78"/>
    </row>
    <row r="7307" spans="21:21" ht="13.15" customHeight="1" x14ac:dyDescent="0.2">
      <c r="U7307" s="78"/>
    </row>
    <row r="7308" spans="21:21" ht="13.15" customHeight="1" x14ac:dyDescent="0.2">
      <c r="U7308" s="78"/>
    </row>
    <row r="7309" spans="21:21" ht="13.15" customHeight="1" x14ac:dyDescent="0.2">
      <c r="U7309" s="78"/>
    </row>
    <row r="7310" spans="21:21" ht="13.15" customHeight="1" x14ac:dyDescent="0.2">
      <c r="U7310" s="78"/>
    </row>
    <row r="7311" spans="21:21" ht="13.15" customHeight="1" x14ac:dyDescent="0.2">
      <c r="U7311" s="78"/>
    </row>
    <row r="7312" spans="21:21" ht="13.15" customHeight="1" x14ac:dyDescent="0.2">
      <c r="U7312" s="78"/>
    </row>
    <row r="7313" spans="21:21" ht="13.15" customHeight="1" x14ac:dyDescent="0.2">
      <c r="U7313" s="78"/>
    </row>
    <row r="7314" spans="21:21" ht="13.15" customHeight="1" x14ac:dyDescent="0.2">
      <c r="U7314" s="78"/>
    </row>
    <row r="7315" spans="21:21" ht="13.15" customHeight="1" x14ac:dyDescent="0.2">
      <c r="U7315" s="78"/>
    </row>
    <row r="7316" spans="21:21" ht="13.15" customHeight="1" x14ac:dyDescent="0.2">
      <c r="U7316" s="78"/>
    </row>
    <row r="7317" spans="21:21" ht="13.15" customHeight="1" x14ac:dyDescent="0.2">
      <c r="U7317" s="78"/>
    </row>
    <row r="7318" spans="21:21" ht="13.15" customHeight="1" x14ac:dyDescent="0.2">
      <c r="U7318" s="78"/>
    </row>
    <row r="7319" spans="21:21" ht="13.15" customHeight="1" x14ac:dyDescent="0.2">
      <c r="U7319" s="78"/>
    </row>
    <row r="7320" spans="21:21" ht="13.15" customHeight="1" x14ac:dyDescent="0.2">
      <c r="U7320" s="78"/>
    </row>
    <row r="7321" spans="21:21" ht="13.15" customHeight="1" x14ac:dyDescent="0.2">
      <c r="U7321" s="78"/>
    </row>
    <row r="7322" spans="21:21" ht="13.15" customHeight="1" x14ac:dyDescent="0.2">
      <c r="U7322" s="78"/>
    </row>
    <row r="7323" spans="21:21" ht="13.15" customHeight="1" x14ac:dyDescent="0.2">
      <c r="U7323" s="78"/>
    </row>
    <row r="7324" spans="21:21" ht="13.15" customHeight="1" x14ac:dyDescent="0.2">
      <c r="U7324" s="78"/>
    </row>
    <row r="7325" spans="21:21" ht="13.15" customHeight="1" x14ac:dyDescent="0.2">
      <c r="U7325" s="78"/>
    </row>
    <row r="7326" spans="21:21" ht="13.15" customHeight="1" x14ac:dyDescent="0.2">
      <c r="U7326" s="78"/>
    </row>
    <row r="7327" spans="21:21" ht="13.15" customHeight="1" x14ac:dyDescent="0.2">
      <c r="U7327" s="78"/>
    </row>
    <row r="7328" spans="21:21" ht="13.15" customHeight="1" x14ac:dyDescent="0.2">
      <c r="U7328" s="78"/>
    </row>
    <row r="7329" spans="21:21" ht="13.15" customHeight="1" x14ac:dyDescent="0.2">
      <c r="U7329" s="78"/>
    </row>
    <row r="7330" spans="21:21" ht="13.15" customHeight="1" x14ac:dyDescent="0.2">
      <c r="U7330" s="78"/>
    </row>
    <row r="7331" spans="21:21" ht="13.15" customHeight="1" x14ac:dyDescent="0.2">
      <c r="U7331" s="78"/>
    </row>
    <row r="7332" spans="21:21" ht="13.15" customHeight="1" x14ac:dyDescent="0.2">
      <c r="U7332" s="78"/>
    </row>
    <row r="7333" spans="21:21" ht="13.15" customHeight="1" x14ac:dyDescent="0.2">
      <c r="U7333" s="78"/>
    </row>
    <row r="7334" spans="21:21" ht="13.15" customHeight="1" x14ac:dyDescent="0.2">
      <c r="U7334" s="78"/>
    </row>
    <row r="7335" spans="21:21" ht="13.15" customHeight="1" x14ac:dyDescent="0.2">
      <c r="U7335" s="78"/>
    </row>
    <row r="7336" spans="21:21" ht="13.15" customHeight="1" x14ac:dyDescent="0.2">
      <c r="U7336" s="78"/>
    </row>
    <row r="7337" spans="21:21" ht="13.15" customHeight="1" x14ac:dyDescent="0.2">
      <c r="U7337" s="78"/>
    </row>
    <row r="7338" spans="21:21" ht="13.15" customHeight="1" x14ac:dyDescent="0.2">
      <c r="U7338" s="78"/>
    </row>
    <row r="7339" spans="21:21" ht="13.15" customHeight="1" x14ac:dyDescent="0.2">
      <c r="U7339" s="78"/>
    </row>
    <row r="7340" spans="21:21" ht="13.15" customHeight="1" x14ac:dyDescent="0.2">
      <c r="U7340" s="78"/>
    </row>
    <row r="7341" spans="21:21" ht="13.15" customHeight="1" x14ac:dyDescent="0.2">
      <c r="U7341" s="78"/>
    </row>
    <row r="7342" spans="21:21" ht="13.15" customHeight="1" x14ac:dyDescent="0.2">
      <c r="U7342" s="78"/>
    </row>
    <row r="7343" spans="21:21" ht="13.15" customHeight="1" x14ac:dyDescent="0.2">
      <c r="U7343" s="78"/>
    </row>
    <row r="7344" spans="21:21" ht="13.15" customHeight="1" x14ac:dyDescent="0.2">
      <c r="U7344" s="78"/>
    </row>
    <row r="7345" spans="21:21" ht="13.15" customHeight="1" x14ac:dyDescent="0.2">
      <c r="U7345" s="78"/>
    </row>
    <row r="7346" spans="21:21" ht="13.15" customHeight="1" x14ac:dyDescent="0.2">
      <c r="U7346" s="78"/>
    </row>
    <row r="7347" spans="21:21" ht="13.15" customHeight="1" x14ac:dyDescent="0.2">
      <c r="U7347" s="78"/>
    </row>
    <row r="7348" spans="21:21" ht="13.15" customHeight="1" x14ac:dyDescent="0.2">
      <c r="U7348" s="78"/>
    </row>
    <row r="7349" spans="21:21" ht="13.15" customHeight="1" x14ac:dyDescent="0.2">
      <c r="U7349" s="78"/>
    </row>
    <row r="7350" spans="21:21" ht="13.15" customHeight="1" x14ac:dyDescent="0.2">
      <c r="U7350" s="78"/>
    </row>
    <row r="7351" spans="21:21" ht="13.15" customHeight="1" x14ac:dyDescent="0.2">
      <c r="U7351" s="78"/>
    </row>
    <row r="7352" spans="21:21" ht="13.15" customHeight="1" x14ac:dyDescent="0.2">
      <c r="U7352" s="78"/>
    </row>
    <row r="7353" spans="21:21" ht="13.15" customHeight="1" x14ac:dyDescent="0.2">
      <c r="U7353" s="78"/>
    </row>
    <row r="7354" spans="21:21" ht="13.15" customHeight="1" x14ac:dyDescent="0.2">
      <c r="U7354" s="78"/>
    </row>
    <row r="7355" spans="21:21" ht="13.15" customHeight="1" x14ac:dyDescent="0.2">
      <c r="U7355" s="78"/>
    </row>
    <row r="7356" spans="21:21" ht="13.15" customHeight="1" x14ac:dyDescent="0.2">
      <c r="U7356" s="78"/>
    </row>
    <row r="7357" spans="21:21" ht="13.15" customHeight="1" x14ac:dyDescent="0.2">
      <c r="U7357" s="78"/>
    </row>
    <row r="7358" spans="21:21" ht="13.15" customHeight="1" x14ac:dyDescent="0.2">
      <c r="U7358" s="78"/>
    </row>
    <row r="7359" spans="21:21" ht="13.15" customHeight="1" x14ac:dyDescent="0.2">
      <c r="U7359" s="78"/>
    </row>
    <row r="7360" spans="21:21" ht="13.15" customHeight="1" x14ac:dyDescent="0.2">
      <c r="U7360" s="78"/>
    </row>
    <row r="7361" spans="21:21" ht="13.15" customHeight="1" x14ac:dyDescent="0.2">
      <c r="U7361" s="78"/>
    </row>
    <row r="7362" spans="21:21" ht="13.15" customHeight="1" x14ac:dyDescent="0.2">
      <c r="U7362" s="78"/>
    </row>
    <row r="7363" spans="21:21" ht="13.15" customHeight="1" x14ac:dyDescent="0.2">
      <c r="U7363" s="78"/>
    </row>
    <row r="7364" spans="21:21" ht="13.15" customHeight="1" x14ac:dyDescent="0.2">
      <c r="U7364" s="78"/>
    </row>
    <row r="7365" spans="21:21" ht="13.15" customHeight="1" x14ac:dyDescent="0.2">
      <c r="U7365" s="78"/>
    </row>
    <row r="7366" spans="21:21" ht="13.15" customHeight="1" x14ac:dyDescent="0.2">
      <c r="U7366" s="78"/>
    </row>
    <row r="7367" spans="21:21" ht="13.15" customHeight="1" x14ac:dyDescent="0.2">
      <c r="U7367" s="78"/>
    </row>
    <row r="7368" spans="21:21" ht="13.15" customHeight="1" x14ac:dyDescent="0.2">
      <c r="U7368" s="78"/>
    </row>
    <row r="7369" spans="21:21" ht="13.15" customHeight="1" x14ac:dyDescent="0.2">
      <c r="U7369" s="78"/>
    </row>
    <row r="7370" spans="21:21" ht="13.15" customHeight="1" x14ac:dyDescent="0.2">
      <c r="U7370" s="78"/>
    </row>
    <row r="7371" spans="21:21" ht="13.15" customHeight="1" x14ac:dyDescent="0.2">
      <c r="U7371" s="78"/>
    </row>
    <row r="7372" spans="21:21" ht="13.15" customHeight="1" x14ac:dyDescent="0.2">
      <c r="U7372" s="78"/>
    </row>
    <row r="7373" spans="21:21" ht="13.15" customHeight="1" x14ac:dyDescent="0.2">
      <c r="U7373" s="78"/>
    </row>
    <row r="7374" spans="21:21" ht="13.15" customHeight="1" x14ac:dyDescent="0.2">
      <c r="U7374" s="78"/>
    </row>
    <row r="7375" spans="21:21" ht="13.15" customHeight="1" x14ac:dyDescent="0.2">
      <c r="U7375" s="78"/>
    </row>
    <row r="7376" spans="21:21" ht="13.15" customHeight="1" x14ac:dyDescent="0.2">
      <c r="U7376" s="78"/>
    </row>
    <row r="7377" spans="21:21" ht="13.15" customHeight="1" x14ac:dyDescent="0.2">
      <c r="U7377" s="78"/>
    </row>
    <row r="7378" spans="21:21" ht="13.15" customHeight="1" x14ac:dyDescent="0.2">
      <c r="U7378" s="78"/>
    </row>
    <row r="7379" spans="21:21" ht="13.15" customHeight="1" x14ac:dyDescent="0.2">
      <c r="U7379" s="78"/>
    </row>
    <row r="7380" spans="21:21" ht="13.15" customHeight="1" x14ac:dyDescent="0.2">
      <c r="U7380" s="78"/>
    </row>
    <row r="7381" spans="21:21" ht="13.15" customHeight="1" x14ac:dyDescent="0.2">
      <c r="U7381" s="78"/>
    </row>
    <row r="7382" spans="21:21" ht="13.15" customHeight="1" x14ac:dyDescent="0.2">
      <c r="U7382" s="78"/>
    </row>
    <row r="7383" spans="21:21" ht="13.15" customHeight="1" x14ac:dyDescent="0.2">
      <c r="U7383" s="78"/>
    </row>
    <row r="7384" spans="21:21" ht="13.15" customHeight="1" x14ac:dyDescent="0.2">
      <c r="U7384" s="78"/>
    </row>
    <row r="7385" spans="21:21" ht="13.15" customHeight="1" x14ac:dyDescent="0.2">
      <c r="U7385" s="78"/>
    </row>
    <row r="7386" spans="21:21" ht="13.15" customHeight="1" x14ac:dyDescent="0.2">
      <c r="U7386" s="78"/>
    </row>
    <row r="7387" spans="21:21" ht="13.15" customHeight="1" x14ac:dyDescent="0.2">
      <c r="U7387" s="78"/>
    </row>
    <row r="7388" spans="21:21" ht="13.15" customHeight="1" x14ac:dyDescent="0.2">
      <c r="U7388" s="78"/>
    </row>
    <row r="7389" spans="21:21" ht="13.15" customHeight="1" x14ac:dyDescent="0.2">
      <c r="U7389" s="78"/>
    </row>
    <row r="7390" spans="21:21" ht="13.15" customHeight="1" x14ac:dyDescent="0.2">
      <c r="U7390" s="78"/>
    </row>
    <row r="7391" spans="21:21" ht="13.15" customHeight="1" x14ac:dyDescent="0.2">
      <c r="U7391" s="78"/>
    </row>
    <row r="7392" spans="21:21" ht="13.15" customHeight="1" x14ac:dyDescent="0.2">
      <c r="U7392" s="78"/>
    </row>
    <row r="7393" spans="21:21" ht="13.15" customHeight="1" x14ac:dyDescent="0.2">
      <c r="U7393" s="78"/>
    </row>
    <row r="7394" spans="21:21" ht="13.15" customHeight="1" x14ac:dyDescent="0.2">
      <c r="U7394" s="78"/>
    </row>
    <row r="7395" spans="21:21" ht="13.15" customHeight="1" x14ac:dyDescent="0.2">
      <c r="U7395" s="78"/>
    </row>
    <row r="7396" spans="21:21" ht="13.15" customHeight="1" x14ac:dyDescent="0.2">
      <c r="U7396" s="78"/>
    </row>
    <row r="7397" spans="21:21" ht="13.15" customHeight="1" x14ac:dyDescent="0.2">
      <c r="U7397" s="78"/>
    </row>
    <row r="7398" spans="21:21" ht="13.15" customHeight="1" x14ac:dyDescent="0.2">
      <c r="U7398" s="78"/>
    </row>
    <row r="7399" spans="21:21" ht="13.15" customHeight="1" x14ac:dyDescent="0.2">
      <c r="U7399" s="78"/>
    </row>
    <row r="7400" spans="21:21" ht="13.15" customHeight="1" x14ac:dyDescent="0.2">
      <c r="U7400" s="78"/>
    </row>
    <row r="7401" spans="21:21" ht="13.15" customHeight="1" x14ac:dyDescent="0.2">
      <c r="U7401" s="78"/>
    </row>
    <row r="7402" spans="21:21" ht="13.15" customHeight="1" x14ac:dyDescent="0.2">
      <c r="U7402" s="78"/>
    </row>
    <row r="7403" spans="21:21" ht="13.15" customHeight="1" x14ac:dyDescent="0.2">
      <c r="U7403" s="78"/>
    </row>
    <row r="7404" spans="21:21" ht="13.15" customHeight="1" x14ac:dyDescent="0.2">
      <c r="U7404" s="78"/>
    </row>
    <row r="7405" spans="21:21" ht="13.15" customHeight="1" x14ac:dyDescent="0.2">
      <c r="U7405" s="78"/>
    </row>
    <row r="7406" spans="21:21" ht="13.15" customHeight="1" x14ac:dyDescent="0.2">
      <c r="U7406" s="78"/>
    </row>
    <row r="7407" spans="21:21" ht="13.15" customHeight="1" x14ac:dyDescent="0.2">
      <c r="U7407" s="78"/>
    </row>
    <row r="7408" spans="21:21" ht="13.15" customHeight="1" x14ac:dyDescent="0.2">
      <c r="U7408" s="78"/>
    </row>
    <row r="7409" spans="21:21" ht="13.15" customHeight="1" x14ac:dyDescent="0.2">
      <c r="U7409" s="78"/>
    </row>
    <row r="7410" spans="21:21" ht="13.15" customHeight="1" x14ac:dyDescent="0.2">
      <c r="U7410" s="78"/>
    </row>
    <row r="7411" spans="21:21" ht="13.15" customHeight="1" x14ac:dyDescent="0.2">
      <c r="U7411" s="78"/>
    </row>
    <row r="7412" spans="21:21" ht="13.15" customHeight="1" x14ac:dyDescent="0.2">
      <c r="U7412" s="78"/>
    </row>
    <row r="7413" spans="21:21" ht="13.15" customHeight="1" x14ac:dyDescent="0.2">
      <c r="U7413" s="78"/>
    </row>
    <row r="7414" spans="21:21" ht="13.15" customHeight="1" x14ac:dyDescent="0.2">
      <c r="U7414" s="78"/>
    </row>
    <row r="7415" spans="21:21" ht="13.15" customHeight="1" x14ac:dyDescent="0.2">
      <c r="U7415" s="78"/>
    </row>
    <row r="7416" spans="21:21" ht="13.15" customHeight="1" x14ac:dyDescent="0.2">
      <c r="U7416" s="78"/>
    </row>
    <row r="7417" spans="21:21" ht="13.15" customHeight="1" x14ac:dyDescent="0.2">
      <c r="U7417" s="78"/>
    </row>
    <row r="7418" spans="21:21" ht="13.15" customHeight="1" x14ac:dyDescent="0.2">
      <c r="U7418" s="78"/>
    </row>
    <row r="7419" spans="21:21" ht="13.15" customHeight="1" x14ac:dyDescent="0.2">
      <c r="U7419" s="78"/>
    </row>
    <row r="7420" spans="21:21" ht="13.15" customHeight="1" x14ac:dyDescent="0.2">
      <c r="U7420" s="78"/>
    </row>
    <row r="7421" spans="21:21" ht="13.15" customHeight="1" x14ac:dyDescent="0.2">
      <c r="U7421" s="78"/>
    </row>
    <row r="7422" spans="21:21" ht="13.15" customHeight="1" x14ac:dyDescent="0.2">
      <c r="U7422" s="78"/>
    </row>
    <row r="7423" spans="21:21" ht="13.15" customHeight="1" x14ac:dyDescent="0.2">
      <c r="U7423" s="78"/>
    </row>
    <row r="7424" spans="21:21" ht="13.15" customHeight="1" x14ac:dyDescent="0.2">
      <c r="U7424" s="78"/>
    </row>
    <row r="7425" spans="21:21" ht="13.15" customHeight="1" x14ac:dyDescent="0.2">
      <c r="U7425" s="78"/>
    </row>
    <row r="7426" spans="21:21" ht="13.15" customHeight="1" x14ac:dyDescent="0.2">
      <c r="U7426" s="78"/>
    </row>
    <row r="7427" spans="21:21" ht="13.15" customHeight="1" x14ac:dyDescent="0.2">
      <c r="U7427" s="78"/>
    </row>
    <row r="7428" spans="21:21" ht="13.15" customHeight="1" x14ac:dyDescent="0.2">
      <c r="U7428" s="78"/>
    </row>
    <row r="7429" spans="21:21" ht="13.15" customHeight="1" x14ac:dyDescent="0.2">
      <c r="U7429" s="78"/>
    </row>
    <row r="7430" spans="21:21" ht="13.15" customHeight="1" x14ac:dyDescent="0.2">
      <c r="U7430" s="78"/>
    </row>
    <row r="7431" spans="21:21" ht="13.15" customHeight="1" x14ac:dyDescent="0.2">
      <c r="U7431" s="78"/>
    </row>
    <row r="7432" spans="21:21" ht="13.15" customHeight="1" x14ac:dyDescent="0.2">
      <c r="U7432" s="78"/>
    </row>
    <row r="7433" spans="21:21" ht="13.15" customHeight="1" x14ac:dyDescent="0.2">
      <c r="U7433" s="78"/>
    </row>
    <row r="7434" spans="21:21" ht="13.15" customHeight="1" x14ac:dyDescent="0.2">
      <c r="U7434" s="78"/>
    </row>
    <row r="7435" spans="21:21" ht="13.15" customHeight="1" x14ac:dyDescent="0.2">
      <c r="U7435" s="78"/>
    </row>
    <row r="7436" spans="21:21" ht="13.15" customHeight="1" x14ac:dyDescent="0.2">
      <c r="U7436" s="78"/>
    </row>
    <row r="7437" spans="21:21" ht="13.15" customHeight="1" x14ac:dyDescent="0.2">
      <c r="U7437" s="78"/>
    </row>
    <row r="7438" spans="21:21" ht="13.15" customHeight="1" x14ac:dyDescent="0.2">
      <c r="U7438" s="78"/>
    </row>
    <row r="7439" spans="21:21" ht="13.15" customHeight="1" x14ac:dyDescent="0.2">
      <c r="U7439" s="78"/>
    </row>
    <row r="7440" spans="21:21" ht="13.15" customHeight="1" x14ac:dyDescent="0.2">
      <c r="U7440" s="78"/>
    </row>
    <row r="7441" spans="21:21" ht="13.15" customHeight="1" x14ac:dyDescent="0.2">
      <c r="U7441" s="78"/>
    </row>
    <row r="7442" spans="21:21" ht="13.15" customHeight="1" x14ac:dyDescent="0.2">
      <c r="U7442" s="78"/>
    </row>
    <row r="7443" spans="21:21" ht="13.15" customHeight="1" x14ac:dyDescent="0.2">
      <c r="U7443" s="78"/>
    </row>
    <row r="7444" spans="21:21" ht="13.15" customHeight="1" x14ac:dyDescent="0.2">
      <c r="U7444" s="78"/>
    </row>
    <row r="7445" spans="21:21" ht="13.15" customHeight="1" x14ac:dyDescent="0.2">
      <c r="U7445" s="78"/>
    </row>
    <row r="7446" spans="21:21" ht="13.15" customHeight="1" x14ac:dyDescent="0.2">
      <c r="U7446" s="78"/>
    </row>
    <row r="7447" spans="21:21" ht="13.15" customHeight="1" x14ac:dyDescent="0.2">
      <c r="U7447" s="78"/>
    </row>
    <row r="7448" spans="21:21" ht="13.15" customHeight="1" x14ac:dyDescent="0.2">
      <c r="U7448" s="78"/>
    </row>
    <row r="7449" spans="21:21" ht="13.15" customHeight="1" x14ac:dyDescent="0.2">
      <c r="U7449" s="78"/>
    </row>
    <row r="7450" spans="21:21" ht="13.15" customHeight="1" x14ac:dyDescent="0.2">
      <c r="U7450" s="78"/>
    </row>
    <row r="7451" spans="21:21" ht="13.15" customHeight="1" x14ac:dyDescent="0.2">
      <c r="U7451" s="78"/>
    </row>
    <row r="7452" spans="21:21" ht="13.15" customHeight="1" x14ac:dyDescent="0.2">
      <c r="U7452" s="78"/>
    </row>
    <row r="7453" spans="21:21" ht="13.15" customHeight="1" x14ac:dyDescent="0.2">
      <c r="U7453" s="78"/>
    </row>
    <row r="7454" spans="21:21" ht="13.15" customHeight="1" x14ac:dyDescent="0.2">
      <c r="U7454" s="78"/>
    </row>
    <row r="7455" spans="21:21" ht="13.15" customHeight="1" x14ac:dyDescent="0.2">
      <c r="U7455" s="78"/>
    </row>
    <row r="7456" spans="21:21" ht="13.15" customHeight="1" x14ac:dyDescent="0.2">
      <c r="U7456" s="78"/>
    </row>
    <row r="7457" spans="21:21" ht="13.15" customHeight="1" x14ac:dyDescent="0.2">
      <c r="U7457" s="78"/>
    </row>
    <row r="7458" spans="21:21" ht="13.15" customHeight="1" x14ac:dyDescent="0.2">
      <c r="U7458" s="78"/>
    </row>
    <row r="7459" spans="21:21" ht="13.15" customHeight="1" x14ac:dyDescent="0.2">
      <c r="U7459" s="78"/>
    </row>
    <row r="7460" spans="21:21" ht="13.15" customHeight="1" x14ac:dyDescent="0.2">
      <c r="U7460" s="78"/>
    </row>
    <row r="7461" spans="21:21" ht="13.15" customHeight="1" x14ac:dyDescent="0.2">
      <c r="U7461" s="78"/>
    </row>
    <row r="7462" spans="21:21" ht="13.15" customHeight="1" x14ac:dyDescent="0.2">
      <c r="U7462" s="78"/>
    </row>
    <row r="7463" spans="21:21" ht="13.15" customHeight="1" x14ac:dyDescent="0.2">
      <c r="U7463" s="78"/>
    </row>
    <row r="7464" spans="21:21" ht="13.15" customHeight="1" x14ac:dyDescent="0.2">
      <c r="U7464" s="78"/>
    </row>
    <row r="7465" spans="21:21" ht="13.15" customHeight="1" x14ac:dyDescent="0.2">
      <c r="U7465" s="78"/>
    </row>
    <row r="7466" spans="21:21" ht="13.15" customHeight="1" x14ac:dyDescent="0.2">
      <c r="U7466" s="78"/>
    </row>
    <row r="7467" spans="21:21" ht="13.15" customHeight="1" x14ac:dyDescent="0.2">
      <c r="U7467" s="78"/>
    </row>
    <row r="7468" spans="21:21" ht="13.15" customHeight="1" x14ac:dyDescent="0.2">
      <c r="U7468" s="78"/>
    </row>
    <row r="7469" spans="21:21" ht="13.15" customHeight="1" x14ac:dyDescent="0.2">
      <c r="U7469" s="78"/>
    </row>
    <row r="7470" spans="21:21" ht="13.15" customHeight="1" x14ac:dyDescent="0.2">
      <c r="U7470" s="78"/>
    </row>
    <row r="7471" spans="21:21" ht="13.15" customHeight="1" x14ac:dyDescent="0.2">
      <c r="U7471" s="78"/>
    </row>
    <row r="7472" spans="21:21" ht="13.15" customHeight="1" x14ac:dyDescent="0.2">
      <c r="U7472" s="78"/>
    </row>
    <row r="7473" spans="21:21" ht="13.15" customHeight="1" x14ac:dyDescent="0.2">
      <c r="U7473" s="78"/>
    </row>
    <row r="7474" spans="21:21" ht="13.15" customHeight="1" x14ac:dyDescent="0.2">
      <c r="U7474" s="78"/>
    </row>
    <row r="7475" spans="21:21" ht="13.15" customHeight="1" x14ac:dyDescent="0.2">
      <c r="U7475" s="78"/>
    </row>
    <row r="7476" spans="21:21" ht="13.15" customHeight="1" x14ac:dyDescent="0.2">
      <c r="U7476" s="78"/>
    </row>
    <row r="7477" spans="21:21" ht="13.15" customHeight="1" x14ac:dyDescent="0.2">
      <c r="U7477" s="78"/>
    </row>
    <row r="7478" spans="21:21" ht="13.15" customHeight="1" x14ac:dyDescent="0.2">
      <c r="U7478" s="78"/>
    </row>
    <row r="7479" spans="21:21" ht="13.15" customHeight="1" x14ac:dyDescent="0.2">
      <c r="U7479" s="78"/>
    </row>
    <row r="7480" spans="21:21" ht="13.15" customHeight="1" x14ac:dyDescent="0.2">
      <c r="U7480" s="78"/>
    </row>
    <row r="7481" spans="21:21" ht="13.15" customHeight="1" x14ac:dyDescent="0.2">
      <c r="U7481" s="78"/>
    </row>
    <row r="7482" spans="21:21" ht="13.15" customHeight="1" x14ac:dyDescent="0.2">
      <c r="U7482" s="78"/>
    </row>
    <row r="7483" spans="21:21" ht="13.15" customHeight="1" x14ac:dyDescent="0.2">
      <c r="U7483" s="78"/>
    </row>
    <row r="7484" spans="21:21" ht="13.15" customHeight="1" x14ac:dyDescent="0.2">
      <c r="U7484" s="78"/>
    </row>
    <row r="7485" spans="21:21" ht="13.15" customHeight="1" x14ac:dyDescent="0.2">
      <c r="U7485" s="78"/>
    </row>
    <row r="7486" spans="21:21" ht="13.15" customHeight="1" x14ac:dyDescent="0.2">
      <c r="U7486" s="78"/>
    </row>
    <row r="7487" spans="21:21" ht="13.15" customHeight="1" x14ac:dyDescent="0.2">
      <c r="U7487" s="78"/>
    </row>
    <row r="7488" spans="21:21" ht="13.15" customHeight="1" x14ac:dyDescent="0.2">
      <c r="U7488" s="78"/>
    </row>
    <row r="7489" spans="21:21" ht="13.15" customHeight="1" x14ac:dyDescent="0.2">
      <c r="U7489" s="78"/>
    </row>
    <row r="7490" spans="21:21" ht="13.15" customHeight="1" x14ac:dyDescent="0.2">
      <c r="U7490" s="78"/>
    </row>
    <row r="7491" spans="21:21" ht="13.15" customHeight="1" x14ac:dyDescent="0.2">
      <c r="U7491" s="78"/>
    </row>
    <row r="7492" spans="21:21" ht="13.15" customHeight="1" x14ac:dyDescent="0.2">
      <c r="U7492" s="78"/>
    </row>
    <row r="7493" spans="21:21" ht="13.15" customHeight="1" x14ac:dyDescent="0.2">
      <c r="U7493" s="78"/>
    </row>
    <row r="7494" spans="21:21" ht="13.15" customHeight="1" x14ac:dyDescent="0.2">
      <c r="U7494" s="78"/>
    </row>
    <row r="7495" spans="21:21" ht="13.15" customHeight="1" x14ac:dyDescent="0.2">
      <c r="U7495" s="78"/>
    </row>
    <row r="7496" spans="21:21" ht="13.15" customHeight="1" x14ac:dyDescent="0.2">
      <c r="U7496" s="78"/>
    </row>
    <row r="7497" spans="21:21" ht="13.15" customHeight="1" x14ac:dyDescent="0.2">
      <c r="U7497" s="78"/>
    </row>
    <row r="7498" spans="21:21" ht="13.15" customHeight="1" x14ac:dyDescent="0.2">
      <c r="U7498" s="78"/>
    </row>
    <row r="7499" spans="21:21" ht="13.15" customHeight="1" x14ac:dyDescent="0.2">
      <c r="U7499" s="78"/>
    </row>
    <row r="7500" spans="21:21" ht="13.15" customHeight="1" x14ac:dyDescent="0.2">
      <c r="U7500" s="78"/>
    </row>
    <row r="7501" spans="21:21" ht="13.15" customHeight="1" x14ac:dyDescent="0.2">
      <c r="U7501" s="78"/>
    </row>
    <row r="7502" spans="21:21" ht="13.15" customHeight="1" x14ac:dyDescent="0.2">
      <c r="U7502" s="78"/>
    </row>
    <row r="7503" spans="21:21" ht="13.15" customHeight="1" x14ac:dyDescent="0.2">
      <c r="U7503" s="78"/>
    </row>
    <row r="7504" spans="21:21" ht="13.15" customHeight="1" x14ac:dyDescent="0.2">
      <c r="U7504" s="78"/>
    </row>
    <row r="7505" spans="21:21" ht="13.15" customHeight="1" x14ac:dyDescent="0.2">
      <c r="U7505" s="78"/>
    </row>
    <row r="7506" spans="21:21" ht="13.15" customHeight="1" x14ac:dyDescent="0.2">
      <c r="U7506" s="78"/>
    </row>
    <row r="7507" spans="21:21" ht="13.15" customHeight="1" x14ac:dyDescent="0.2">
      <c r="U7507" s="78"/>
    </row>
    <row r="7508" spans="21:21" ht="13.15" customHeight="1" x14ac:dyDescent="0.2">
      <c r="U7508" s="78"/>
    </row>
    <row r="7509" spans="21:21" ht="13.15" customHeight="1" x14ac:dyDescent="0.2">
      <c r="U7509" s="78"/>
    </row>
    <row r="7510" spans="21:21" ht="13.15" customHeight="1" x14ac:dyDescent="0.2">
      <c r="U7510" s="78"/>
    </row>
    <row r="7511" spans="21:21" ht="13.15" customHeight="1" x14ac:dyDescent="0.2">
      <c r="U7511" s="78"/>
    </row>
    <row r="7512" spans="21:21" ht="13.15" customHeight="1" x14ac:dyDescent="0.2">
      <c r="U7512" s="78"/>
    </row>
    <row r="7513" spans="21:21" ht="13.15" customHeight="1" x14ac:dyDescent="0.2">
      <c r="U7513" s="78"/>
    </row>
    <row r="7514" spans="21:21" ht="13.15" customHeight="1" x14ac:dyDescent="0.2">
      <c r="U7514" s="78"/>
    </row>
    <row r="7515" spans="21:21" ht="13.15" customHeight="1" x14ac:dyDescent="0.2">
      <c r="U7515" s="78"/>
    </row>
    <row r="7516" spans="21:21" ht="13.15" customHeight="1" x14ac:dyDescent="0.2">
      <c r="U7516" s="78"/>
    </row>
    <row r="7517" spans="21:21" ht="13.15" customHeight="1" x14ac:dyDescent="0.2">
      <c r="U7517" s="78"/>
    </row>
    <row r="7518" spans="21:21" ht="13.15" customHeight="1" x14ac:dyDescent="0.2">
      <c r="U7518" s="78"/>
    </row>
    <row r="7519" spans="21:21" ht="13.15" customHeight="1" x14ac:dyDescent="0.2">
      <c r="U7519" s="78"/>
    </row>
    <row r="7520" spans="21:21" ht="13.15" customHeight="1" x14ac:dyDescent="0.2">
      <c r="U7520" s="78"/>
    </row>
    <row r="7521" spans="21:21" ht="13.15" customHeight="1" x14ac:dyDescent="0.2">
      <c r="U7521" s="78"/>
    </row>
    <row r="7522" spans="21:21" ht="13.15" customHeight="1" x14ac:dyDescent="0.2">
      <c r="U7522" s="78"/>
    </row>
    <row r="7523" spans="21:21" ht="13.15" customHeight="1" x14ac:dyDescent="0.2">
      <c r="U7523" s="78"/>
    </row>
    <row r="7524" spans="21:21" ht="13.15" customHeight="1" x14ac:dyDescent="0.2">
      <c r="U7524" s="78"/>
    </row>
    <row r="7525" spans="21:21" ht="13.15" customHeight="1" x14ac:dyDescent="0.2">
      <c r="U7525" s="78"/>
    </row>
    <row r="7526" spans="21:21" ht="13.15" customHeight="1" x14ac:dyDescent="0.2">
      <c r="U7526" s="78"/>
    </row>
    <row r="7527" spans="21:21" ht="13.15" customHeight="1" x14ac:dyDescent="0.2">
      <c r="U7527" s="78"/>
    </row>
    <row r="7528" spans="21:21" ht="13.15" customHeight="1" x14ac:dyDescent="0.2">
      <c r="U7528" s="78"/>
    </row>
    <row r="7529" spans="21:21" ht="13.15" customHeight="1" x14ac:dyDescent="0.2">
      <c r="U7529" s="78"/>
    </row>
    <row r="7530" spans="21:21" ht="13.15" customHeight="1" x14ac:dyDescent="0.2">
      <c r="U7530" s="78"/>
    </row>
    <row r="7531" spans="21:21" ht="13.15" customHeight="1" x14ac:dyDescent="0.2">
      <c r="U7531" s="78"/>
    </row>
    <row r="7532" spans="21:21" ht="13.15" customHeight="1" x14ac:dyDescent="0.2">
      <c r="U7532" s="78"/>
    </row>
    <row r="7533" spans="21:21" ht="13.15" customHeight="1" x14ac:dyDescent="0.2">
      <c r="U7533" s="78"/>
    </row>
    <row r="7534" spans="21:21" ht="13.15" customHeight="1" x14ac:dyDescent="0.2">
      <c r="U7534" s="78"/>
    </row>
    <row r="7535" spans="21:21" ht="13.15" customHeight="1" x14ac:dyDescent="0.2">
      <c r="U7535" s="78"/>
    </row>
    <row r="7536" spans="21:21" ht="13.15" customHeight="1" x14ac:dyDescent="0.2">
      <c r="U7536" s="78"/>
    </row>
    <row r="7537" spans="21:21" ht="13.15" customHeight="1" x14ac:dyDescent="0.2">
      <c r="U7537" s="78"/>
    </row>
    <row r="7538" spans="21:21" ht="13.15" customHeight="1" x14ac:dyDescent="0.2">
      <c r="U7538" s="78"/>
    </row>
    <row r="7539" spans="21:21" ht="13.15" customHeight="1" x14ac:dyDescent="0.2">
      <c r="U7539" s="78"/>
    </row>
    <row r="7540" spans="21:21" ht="13.15" customHeight="1" x14ac:dyDescent="0.2">
      <c r="U7540" s="78"/>
    </row>
    <row r="7541" spans="21:21" ht="13.15" customHeight="1" x14ac:dyDescent="0.2">
      <c r="U7541" s="78"/>
    </row>
    <row r="7542" spans="21:21" ht="13.15" customHeight="1" x14ac:dyDescent="0.2">
      <c r="U7542" s="78"/>
    </row>
    <row r="7543" spans="21:21" ht="13.15" customHeight="1" x14ac:dyDescent="0.2">
      <c r="U7543" s="78"/>
    </row>
    <row r="7544" spans="21:21" ht="13.15" customHeight="1" x14ac:dyDescent="0.2">
      <c r="U7544" s="78"/>
    </row>
    <row r="7545" spans="21:21" ht="13.15" customHeight="1" x14ac:dyDescent="0.2">
      <c r="U7545" s="78"/>
    </row>
    <row r="7546" spans="21:21" ht="13.15" customHeight="1" x14ac:dyDescent="0.2">
      <c r="U7546" s="78"/>
    </row>
    <row r="7547" spans="21:21" ht="13.15" customHeight="1" x14ac:dyDescent="0.2">
      <c r="U7547" s="78"/>
    </row>
    <row r="7548" spans="21:21" ht="13.15" customHeight="1" x14ac:dyDescent="0.2">
      <c r="U7548" s="78"/>
    </row>
    <row r="7549" spans="21:21" ht="13.15" customHeight="1" x14ac:dyDescent="0.2">
      <c r="U7549" s="78"/>
    </row>
    <row r="7550" spans="21:21" ht="13.15" customHeight="1" x14ac:dyDescent="0.2">
      <c r="U7550" s="78"/>
    </row>
    <row r="7551" spans="21:21" ht="13.15" customHeight="1" x14ac:dyDescent="0.2">
      <c r="U7551" s="78"/>
    </row>
    <row r="7552" spans="21:21" ht="13.15" customHeight="1" x14ac:dyDescent="0.2">
      <c r="U7552" s="78"/>
    </row>
    <row r="7553" spans="21:21" ht="13.15" customHeight="1" x14ac:dyDescent="0.2">
      <c r="U7553" s="78"/>
    </row>
    <row r="7554" spans="21:21" ht="13.15" customHeight="1" x14ac:dyDescent="0.2">
      <c r="U7554" s="78"/>
    </row>
    <row r="7555" spans="21:21" ht="13.15" customHeight="1" x14ac:dyDescent="0.2">
      <c r="U7555" s="78"/>
    </row>
    <row r="7556" spans="21:21" ht="13.15" customHeight="1" x14ac:dyDescent="0.2">
      <c r="U7556" s="78"/>
    </row>
    <row r="7557" spans="21:21" ht="13.15" customHeight="1" x14ac:dyDescent="0.2">
      <c r="U7557" s="78"/>
    </row>
    <row r="7558" spans="21:21" ht="13.15" customHeight="1" x14ac:dyDescent="0.2">
      <c r="U7558" s="78"/>
    </row>
    <row r="7559" spans="21:21" ht="13.15" customHeight="1" x14ac:dyDescent="0.2">
      <c r="U7559" s="78"/>
    </row>
    <row r="7560" spans="21:21" ht="13.15" customHeight="1" x14ac:dyDescent="0.2">
      <c r="U7560" s="78"/>
    </row>
    <row r="7561" spans="21:21" ht="13.15" customHeight="1" x14ac:dyDescent="0.2">
      <c r="U7561" s="78"/>
    </row>
    <row r="7562" spans="21:21" ht="13.15" customHeight="1" x14ac:dyDescent="0.2">
      <c r="U7562" s="78"/>
    </row>
    <row r="7563" spans="21:21" ht="13.15" customHeight="1" x14ac:dyDescent="0.2">
      <c r="U7563" s="78"/>
    </row>
    <row r="7564" spans="21:21" ht="13.15" customHeight="1" x14ac:dyDescent="0.2">
      <c r="U7564" s="78"/>
    </row>
    <row r="7565" spans="21:21" ht="13.15" customHeight="1" x14ac:dyDescent="0.2">
      <c r="U7565" s="78"/>
    </row>
    <row r="7566" spans="21:21" ht="13.15" customHeight="1" x14ac:dyDescent="0.2">
      <c r="U7566" s="78"/>
    </row>
    <row r="7567" spans="21:21" ht="13.15" customHeight="1" x14ac:dyDescent="0.2">
      <c r="U7567" s="78"/>
    </row>
    <row r="7568" spans="21:21" ht="13.15" customHeight="1" x14ac:dyDescent="0.2">
      <c r="U7568" s="78"/>
    </row>
    <row r="7569" spans="21:21" ht="13.15" customHeight="1" x14ac:dyDescent="0.2">
      <c r="U7569" s="78"/>
    </row>
    <row r="7570" spans="21:21" ht="13.15" customHeight="1" x14ac:dyDescent="0.2">
      <c r="U7570" s="78"/>
    </row>
    <row r="7571" spans="21:21" ht="13.15" customHeight="1" x14ac:dyDescent="0.2">
      <c r="U7571" s="78"/>
    </row>
    <row r="7572" spans="21:21" ht="13.15" customHeight="1" x14ac:dyDescent="0.2">
      <c r="U7572" s="78"/>
    </row>
    <row r="7573" spans="21:21" ht="13.15" customHeight="1" x14ac:dyDescent="0.2">
      <c r="U7573" s="78"/>
    </row>
    <row r="7574" spans="21:21" ht="13.15" customHeight="1" x14ac:dyDescent="0.2">
      <c r="U7574" s="78"/>
    </row>
    <row r="7575" spans="21:21" ht="13.15" customHeight="1" x14ac:dyDescent="0.2">
      <c r="U7575" s="78"/>
    </row>
    <row r="7576" spans="21:21" ht="13.15" customHeight="1" x14ac:dyDescent="0.2">
      <c r="U7576" s="78"/>
    </row>
    <row r="7577" spans="21:21" ht="13.15" customHeight="1" x14ac:dyDescent="0.2">
      <c r="U7577" s="78"/>
    </row>
    <row r="7578" spans="21:21" ht="13.15" customHeight="1" x14ac:dyDescent="0.2">
      <c r="U7578" s="78"/>
    </row>
    <row r="7579" spans="21:21" ht="13.15" customHeight="1" x14ac:dyDescent="0.2">
      <c r="U7579" s="78"/>
    </row>
    <row r="7580" spans="21:21" ht="13.15" customHeight="1" x14ac:dyDescent="0.2">
      <c r="U7580" s="78"/>
    </row>
    <row r="7581" spans="21:21" ht="13.15" customHeight="1" x14ac:dyDescent="0.2">
      <c r="U7581" s="78"/>
    </row>
    <row r="7582" spans="21:21" ht="13.15" customHeight="1" x14ac:dyDescent="0.2">
      <c r="U7582" s="78"/>
    </row>
    <row r="7583" spans="21:21" ht="13.15" customHeight="1" x14ac:dyDescent="0.2">
      <c r="U7583" s="78"/>
    </row>
    <row r="7584" spans="21:21" ht="13.15" customHeight="1" x14ac:dyDescent="0.2">
      <c r="U7584" s="78"/>
    </row>
    <row r="7585" spans="21:21" ht="13.15" customHeight="1" x14ac:dyDescent="0.2">
      <c r="U7585" s="78"/>
    </row>
    <row r="7586" spans="21:21" ht="13.15" customHeight="1" x14ac:dyDescent="0.2">
      <c r="U7586" s="78"/>
    </row>
    <row r="7587" spans="21:21" ht="13.15" customHeight="1" x14ac:dyDescent="0.2">
      <c r="U7587" s="78"/>
    </row>
    <row r="7588" spans="21:21" ht="13.15" customHeight="1" x14ac:dyDescent="0.2">
      <c r="U7588" s="78"/>
    </row>
    <row r="7589" spans="21:21" ht="13.15" customHeight="1" x14ac:dyDescent="0.2">
      <c r="U7589" s="78"/>
    </row>
    <row r="7590" spans="21:21" ht="13.15" customHeight="1" x14ac:dyDescent="0.2">
      <c r="U7590" s="78"/>
    </row>
    <row r="7591" spans="21:21" ht="13.15" customHeight="1" x14ac:dyDescent="0.2">
      <c r="U7591" s="78"/>
    </row>
    <row r="7592" spans="21:21" ht="13.15" customHeight="1" x14ac:dyDescent="0.2">
      <c r="U7592" s="78"/>
    </row>
    <row r="7593" spans="21:21" ht="13.15" customHeight="1" x14ac:dyDescent="0.2">
      <c r="U7593" s="78"/>
    </row>
    <row r="7594" spans="21:21" ht="13.15" customHeight="1" x14ac:dyDescent="0.2">
      <c r="U7594" s="78"/>
    </row>
    <row r="7595" spans="21:21" ht="13.15" customHeight="1" x14ac:dyDescent="0.2">
      <c r="U7595" s="78"/>
    </row>
    <row r="7596" spans="21:21" ht="13.15" customHeight="1" x14ac:dyDescent="0.2">
      <c r="U7596" s="78"/>
    </row>
    <row r="7597" spans="21:21" ht="13.15" customHeight="1" x14ac:dyDescent="0.2">
      <c r="U7597" s="78"/>
    </row>
    <row r="7598" spans="21:21" ht="13.15" customHeight="1" x14ac:dyDescent="0.2">
      <c r="U7598" s="78"/>
    </row>
    <row r="7599" spans="21:21" ht="13.15" customHeight="1" x14ac:dyDescent="0.2">
      <c r="U7599" s="78"/>
    </row>
    <row r="7600" spans="21:21" ht="13.15" customHeight="1" x14ac:dyDescent="0.2">
      <c r="U7600" s="78"/>
    </row>
    <row r="7601" spans="21:21" ht="13.15" customHeight="1" x14ac:dyDescent="0.2">
      <c r="U7601" s="78"/>
    </row>
    <row r="7602" spans="21:21" ht="13.15" customHeight="1" x14ac:dyDescent="0.2">
      <c r="U7602" s="78"/>
    </row>
    <row r="7603" spans="21:21" ht="13.15" customHeight="1" x14ac:dyDescent="0.2">
      <c r="U7603" s="78"/>
    </row>
    <row r="7604" spans="21:21" ht="13.15" customHeight="1" x14ac:dyDescent="0.2">
      <c r="U7604" s="78"/>
    </row>
    <row r="7605" spans="21:21" ht="13.15" customHeight="1" x14ac:dyDescent="0.2">
      <c r="U7605" s="78"/>
    </row>
    <row r="7606" spans="21:21" ht="13.15" customHeight="1" x14ac:dyDescent="0.2">
      <c r="U7606" s="78"/>
    </row>
    <row r="7607" spans="21:21" ht="13.15" customHeight="1" x14ac:dyDescent="0.2">
      <c r="U7607" s="78"/>
    </row>
    <row r="7608" spans="21:21" ht="13.15" customHeight="1" x14ac:dyDescent="0.2">
      <c r="U7608" s="78"/>
    </row>
    <row r="7609" spans="21:21" ht="13.15" customHeight="1" x14ac:dyDescent="0.2">
      <c r="U7609" s="78"/>
    </row>
    <row r="7610" spans="21:21" ht="13.15" customHeight="1" x14ac:dyDescent="0.2">
      <c r="U7610" s="78"/>
    </row>
    <row r="7611" spans="21:21" ht="13.15" customHeight="1" x14ac:dyDescent="0.2">
      <c r="U7611" s="78"/>
    </row>
    <row r="7612" spans="21:21" ht="13.15" customHeight="1" x14ac:dyDescent="0.2">
      <c r="U7612" s="78"/>
    </row>
    <row r="7613" spans="21:21" ht="13.15" customHeight="1" x14ac:dyDescent="0.2">
      <c r="U7613" s="78"/>
    </row>
    <row r="7614" spans="21:21" ht="13.15" customHeight="1" x14ac:dyDescent="0.2">
      <c r="U7614" s="78"/>
    </row>
    <row r="7615" spans="21:21" ht="13.15" customHeight="1" x14ac:dyDescent="0.2">
      <c r="U7615" s="78"/>
    </row>
    <row r="7616" spans="21:21" ht="13.15" customHeight="1" x14ac:dyDescent="0.2">
      <c r="U7616" s="78"/>
    </row>
    <row r="7617" spans="21:21" ht="13.15" customHeight="1" x14ac:dyDescent="0.2">
      <c r="U7617" s="78"/>
    </row>
    <row r="7618" spans="21:21" ht="13.15" customHeight="1" x14ac:dyDescent="0.2">
      <c r="U7618" s="78"/>
    </row>
    <row r="7619" spans="21:21" ht="13.15" customHeight="1" x14ac:dyDescent="0.2">
      <c r="U7619" s="78"/>
    </row>
    <row r="7620" spans="21:21" ht="13.15" customHeight="1" x14ac:dyDescent="0.2">
      <c r="U7620" s="78"/>
    </row>
    <row r="7621" spans="21:21" ht="13.15" customHeight="1" x14ac:dyDescent="0.2">
      <c r="U7621" s="78"/>
    </row>
    <row r="7622" spans="21:21" ht="13.15" customHeight="1" x14ac:dyDescent="0.2">
      <c r="U7622" s="78"/>
    </row>
    <row r="7623" spans="21:21" ht="13.15" customHeight="1" x14ac:dyDescent="0.2">
      <c r="U7623" s="78"/>
    </row>
    <row r="7624" spans="21:21" ht="13.15" customHeight="1" x14ac:dyDescent="0.2">
      <c r="U7624" s="78"/>
    </row>
    <row r="7625" spans="21:21" ht="13.15" customHeight="1" x14ac:dyDescent="0.2">
      <c r="U7625" s="78"/>
    </row>
    <row r="7626" spans="21:21" ht="13.15" customHeight="1" x14ac:dyDescent="0.2">
      <c r="U7626" s="78"/>
    </row>
    <row r="7627" spans="21:21" ht="13.15" customHeight="1" x14ac:dyDescent="0.2">
      <c r="U7627" s="78"/>
    </row>
    <row r="7628" spans="21:21" ht="13.15" customHeight="1" x14ac:dyDescent="0.2">
      <c r="U7628" s="78"/>
    </row>
    <row r="7629" spans="21:21" ht="13.15" customHeight="1" x14ac:dyDescent="0.2">
      <c r="U7629" s="78"/>
    </row>
    <row r="7630" spans="21:21" ht="13.15" customHeight="1" x14ac:dyDescent="0.2">
      <c r="U7630" s="78"/>
    </row>
    <row r="7631" spans="21:21" ht="13.15" customHeight="1" x14ac:dyDescent="0.2">
      <c r="U7631" s="78"/>
    </row>
    <row r="7632" spans="21:21" ht="13.15" customHeight="1" x14ac:dyDescent="0.2">
      <c r="U7632" s="78"/>
    </row>
    <row r="7633" spans="21:21" ht="13.15" customHeight="1" x14ac:dyDescent="0.2">
      <c r="U7633" s="78"/>
    </row>
    <row r="7634" spans="21:21" ht="13.15" customHeight="1" x14ac:dyDescent="0.2">
      <c r="U7634" s="78"/>
    </row>
    <row r="7635" spans="21:21" ht="13.15" customHeight="1" x14ac:dyDescent="0.2">
      <c r="U7635" s="78"/>
    </row>
    <row r="7636" spans="21:21" ht="13.15" customHeight="1" x14ac:dyDescent="0.2">
      <c r="U7636" s="78"/>
    </row>
    <row r="7637" spans="21:21" ht="13.15" customHeight="1" x14ac:dyDescent="0.2">
      <c r="U7637" s="78"/>
    </row>
    <row r="7638" spans="21:21" ht="13.15" customHeight="1" x14ac:dyDescent="0.2">
      <c r="U7638" s="78"/>
    </row>
    <row r="7639" spans="21:21" ht="13.15" customHeight="1" x14ac:dyDescent="0.2">
      <c r="U7639" s="78"/>
    </row>
    <row r="7640" spans="21:21" ht="13.15" customHeight="1" x14ac:dyDescent="0.2">
      <c r="U7640" s="78"/>
    </row>
    <row r="7641" spans="21:21" ht="13.15" customHeight="1" x14ac:dyDescent="0.2">
      <c r="U7641" s="78"/>
    </row>
    <row r="7642" spans="21:21" ht="13.15" customHeight="1" x14ac:dyDescent="0.2">
      <c r="U7642" s="78"/>
    </row>
    <row r="7643" spans="21:21" ht="13.15" customHeight="1" x14ac:dyDescent="0.2">
      <c r="U7643" s="78"/>
    </row>
    <row r="7644" spans="21:21" ht="13.15" customHeight="1" x14ac:dyDescent="0.2">
      <c r="U7644" s="78"/>
    </row>
    <row r="7645" spans="21:21" ht="13.15" customHeight="1" x14ac:dyDescent="0.2">
      <c r="U7645" s="78"/>
    </row>
    <row r="7646" spans="21:21" ht="13.15" customHeight="1" x14ac:dyDescent="0.2">
      <c r="U7646" s="78"/>
    </row>
    <row r="7647" spans="21:21" ht="13.15" customHeight="1" x14ac:dyDescent="0.2">
      <c r="U7647" s="78"/>
    </row>
    <row r="7648" spans="21:21" ht="13.15" customHeight="1" x14ac:dyDescent="0.2">
      <c r="U7648" s="78"/>
    </row>
    <row r="7649" spans="21:21" ht="13.15" customHeight="1" x14ac:dyDescent="0.2">
      <c r="U7649" s="78"/>
    </row>
    <row r="7650" spans="21:21" ht="13.15" customHeight="1" x14ac:dyDescent="0.2">
      <c r="U7650" s="78"/>
    </row>
    <row r="7651" spans="21:21" ht="13.15" customHeight="1" x14ac:dyDescent="0.2">
      <c r="U7651" s="78"/>
    </row>
    <row r="7652" spans="21:21" ht="13.15" customHeight="1" x14ac:dyDescent="0.2">
      <c r="U7652" s="78"/>
    </row>
    <row r="7653" spans="21:21" ht="13.15" customHeight="1" x14ac:dyDescent="0.2">
      <c r="U7653" s="78"/>
    </row>
    <row r="7654" spans="21:21" ht="13.15" customHeight="1" x14ac:dyDescent="0.2">
      <c r="U7654" s="78"/>
    </row>
    <row r="7655" spans="21:21" ht="13.15" customHeight="1" x14ac:dyDescent="0.2">
      <c r="U7655" s="78"/>
    </row>
    <row r="7656" spans="21:21" ht="13.15" customHeight="1" x14ac:dyDescent="0.2">
      <c r="U7656" s="78"/>
    </row>
    <row r="7657" spans="21:21" ht="13.15" customHeight="1" x14ac:dyDescent="0.2">
      <c r="U7657" s="78"/>
    </row>
    <row r="7658" spans="21:21" ht="13.15" customHeight="1" x14ac:dyDescent="0.2">
      <c r="U7658" s="78"/>
    </row>
    <row r="7659" spans="21:21" ht="13.15" customHeight="1" x14ac:dyDescent="0.2">
      <c r="U7659" s="78"/>
    </row>
    <row r="7660" spans="21:21" ht="13.15" customHeight="1" x14ac:dyDescent="0.2">
      <c r="U7660" s="78"/>
    </row>
    <row r="7661" spans="21:21" ht="13.15" customHeight="1" x14ac:dyDescent="0.2">
      <c r="U7661" s="78"/>
    </row>
    <row r="7662" spans="21:21" ht="13.15" customHeight="1" x14ac:dyDescent="0.2">
      <c r="U7662" s="78"/>
    </row>
    <row r="7663" spans="21:21" ht="13.15" customHeight="1" x14ac:dyDescent="0.2">
      <c r="U7663" s="78"/>
    </row>
    <row r="7664" spans="21:21" ht="13.15" customHeight="1" x14ac:dyDescent="0.2">
      <c r="U7664" s="78"/>
    </row>
    <row r="7665" spans="21:21" ht="13.15" customHeight="1" x14ac:dyDescent="0.2">
      <c r="U7665" s="78"/>
    </row>
    <row r="7666" spans="21:21" ht="13.15" customHeight="1" x14ac:dyDescent="0.2">
      <c r="U7666" s="78"/>
    </row>
    <row r="7667" spans="21:21" ht="13.15" customHeight="1" x14ac:dyDescent="0.2">
      <c r="U7667" s="78"/>
    </row>
    <row r="7668" spans="21:21" ht="13.15" customHeight="1" x14ac:dyDescent="0.2">
      <c r="U7668" s="78"/>
    </row>
    <row r="7669" spans="21:21" ht="13.15" customHeight="1" x14ac:dyDescent="0.2">
      <c r="U7669" s="78"/>
    </row>
    <row r="7670" spans="21:21" ht="13.15" customHeight="1" x14ac:dyDescent="0.2">
      <c r="U7670" s="78"/>
    </row>
    <row r="7671" spans="21:21" ht="13.15" customHeight="1" x14ac:dyDescent="0.2">
      <c r="U7671" s="78"/>
    </row>
    <row r="7672" spans="21:21" ht="13.15" customHeight="1" x14ac:dyDescent="0.2">
      <c r="U7672" s="78"/>
    </row>
    <row r="7673" spans="21:21" ht="13.15" customHeight="1" x14ac:dyDescent="0.2">
      <c r="U7673" s="78"/>
    </row>
    <row r="7674" spans="21:21" ht="13.15" customHeight="1" x14ac:dyDescent="0.2">
      <c r="U7674" s="78"/>
    </row>
    <row r="7675" spans="21:21" ht="13.15" customHeight="1" x14ac:dyDescent="0.2">
      <c r="U7675" s="78"/>
    </row>
    <row r="7676" spans="21:21" ht="13.15" customHeight="1" x14ac:dyDescent="0.2">
      <c r="U7676" s="78"/>
    </row>
    <row r="7677" spans="21:21" ht="13.15" customHeight="1" x14ac:dyDescent="0.2">
      <c r="U7677" s="78"/>
    </row>
    <row r="7678" spans="21:21" ht="13.15" customHeight="1" x14ac:dyDescent="0.2">
      <c r="U7678" s="78"/>
    </row>
    <row r="7679" spans="21:21" ht="13.15" customHeight="1" x14ac:dyDescent="0.2">
      <c r="U7679" s="78"/>
    </row>
    <row r="7680" spans="21:21" ht="13.15" customHeight="1" x14ac:dyDescent="0.2">
      <c r="U7680" s="78"/>
    </row>
    <row r="7681" spans="21:21" ht="13.15" customHeight="1" x14ac:dyDescent="0.2">
      <c r="U7681" s="78"/>
    </row>
    <row r="7682" spans="21:21" ht="13.15" customHeight="1" x14ac:dyDescent="0.2">
      <c r="U7682" s="78"/>
    </row>
    <row r="7683" spans="21:21" ht="13.15" customHeight="1" x14ac:dyDescent="0.2">
      <c r="U7683" s="78"/>
    </row>
    <row r="7684" spans="21:21" ht="13.15" customHeight="1" x14ac:dyDescent="0.2">
      <c r="U7684" s="78"/>
    </row>
    <row r="7685" spans="21:21" ht="13.15" customHeight="1" x14ac:dyDescent="0.2">
      <c r="U7685" s="78"/>
    </row>
    <row r="7686" spans="21:21" ht="13.15" customHeight="1" x14ac:dyDescent="0.2">
      <c r="U7686" s="78"/>
    </row>
    <row r="7687" spans="21:21" ht="13.15" customHeight="1" x14ac:dyDescent="0.2">
      <c r="U7687" s="78"/>
    </row>
    <row r="7688" spans="21:21" ht="13.15" customHeight="1" x14ac:dyDescent="0.2">
      <c r="U7688" s="78"/>
    </row>
    <row r="7689" spans="21:21" ht="13.15" customHeight="1" x14ac:dyDescent="0.2">
      <c r="U7689" s="78"/>
    </row>
    <row r="7690" spans="21:21" ht="13.15" customHeight="1" x14ac:dyDescent="0.2">
      <c r="U7690" s="78"/>
    </row>
    <row r="7691" spans="21:21" ht="13.15" customHeight="1" x14ac:dyDescent="0.2">
      <c r="U7691" s="78"/>
    </row>
    <row r="7692" spans="21:21" ht="13.15" customHeight="1" x14ac:dyDescent="0.2">
      <c r="U7692" s="78"/>
    </row>
    <row r="7693" spans="21:21" ht="13.15" customHeight="1" x14ac:dyDescent="0.2">
      <c r="U7693" s="78"/>
    </row>
    <row r="7694" spans="21:21" ht="13.15" customHeight="1" x14ac:dyDescent="0.2">
      <c r="U7694" s="78"/>
    </row>
    <row r="7695" spans="21:21" ht="13.15" customHeight="1" x14ac:dyDescent="0.2">
      <c r="U7695" s="78"/>
    </row>
    <row r="7696" spans="21:21" ht="13.15" customHeight="1" x14ac:dyDescent="0.2">
      <c r="U7696" s="78"/>
    </row>
    <row r="7697" spans="21:21" ht="13.15" customHeight="1" x14ac:dyDescent="0.2">
      <c r="U7697" s="78"/>
    </row>
    <row r="7698" spans="21:21" ht="13.15" customHeight="1" x14ac:dyDescent="0.2">
      <c r="U7698" s="78"/>
    </row>
    <row r="7699" spans="21:21" ht="13.15" customHeight="1" x14ac:dyDescent="0.2">
      <c r="U7699" s="78"/>
    </row>
    <row r="7700" spans="21:21" ht="13.15" customHeight="1" x14ac:dyDescent="0.2">
      <c r="U7700" s="78"/>
    </row>
    <row r="7701" spans="21:21" ht="13.15" customHeight="1" x14ac:dyDescent="0.2">
      <c r="U7701" s="78"/>
    </row>
    <row r="7702" spans="21:21" ht="13.15" customHeight="1" x14ac:dyDescent="0.2">
      <c r="U7702" s="78"/>
    </row>
    <row r="7703" spans="21:21" ht="13.15" customHeight="1" x14ac:dyDescent="0.2">
      <c r="U7703" s="78"/>
    </row>
    <row r="7704" spans="21:21" ht="13.15" customHeight="1" x14ac:dyDescent="0.2">
      <c r="U7704" s="78"/>
    </row>
    <row r="7705" spans="21:21" ht="13.15" customHeight="1" x14ac:dyDescent="0.2">
      <c r="U7705" s="78"/>
    </row>
    <row r="7706" spans="21:21" ht="13.15" customHeight="1" x14ac:dyDescent="0.2">
      <c r="U7706" s="78"/>
    </row>
    <row r="7707" spans="21:21" ht="13.15" customHeight="1" x14ac:dyDescent="0.2">
      <c r="U7707" s="78"/>
    </row>
    <row r="7708" spans="21:21" ht="13.15" customHeight="1" x14ac:dyDescent="0.2">
      <c r="U7708" s="78"/>
    </row>
    <row r="7709" spans="21:21" ht="13.15" customHeight="1" x14ac:dyDescent="0.2">
      <c r="U7709" s="78"/>
    </row>
    <row r="7710" spans="21:21" ht="13.15" customHeight="1" x14ac:dyDescent="0.2">
      <c r="U7710" s="78"/>
    </row>
    <row r="7711" spans="21:21" ht="13.15" customHeight="1" x14ac:dyDescent="0.2">
      <c r="U7711" s="78"/>
    </row>
    <row r="7712" spans="21:21" ht="13.15" customHeight="1" x14ac:dyDescent="0.2">
      <c r="U7712" s="78"/>
    </row>
    <row r="7713" spans="21:21" ht="13.15" customHeight="1" x14ac:dyDescent="0.2">
      <c r="U7713" s="78"/>
    </row>
    <row r="7714" spans="21:21" ht="13.15" customHeight="1" x14ac:dyDescent="0.2">
      <c r="U7714" s="78"/>
    </row>
    <row r="7715" spans="21:21" ht="13.15" customHeight="1" x14ac:dyDescent="0.2">
      <c r="U7715" s="78"/>
    </row>
    <row r="7716" spans="21:21" ht="13.15" customHeight="1" x14ac:dyDescent="0.2">
      <c r="U7716" s="78"/>
    </row>
    <row r="7717" spans="21:21" ht="13.15" customHeight="1" x14ac:dyDescent="0.2">
      <c r="U7717" s="78"/>
    </row>
    <row r="7718" spans="21:21" ht="13.15" customHeight="1" x14ac:dyDescent="0.2">
      <c r="U7718" s="78"/>
    </row>
    <row r="7719" spans="21:21" ht="13.15" customHeight="1" x14ac:dyDescent="0.2">
      <c r="U7719" s="78"/>
    </row>
    <row r="7720" spans="21:21" ht="13.15" customHeight="1" x14ac:dyDescent="0.2">
      <c r="U7720" s="78"/>
    </row>
    <row r="7721" spans="21:21" ht="13.15" customHeight="1" x14ac:dyDescent="0.2">
      <c r="U7721" s="78"/>
    </row>
    <row r="7722" spans="21:21" ht="13.15" customHeight="1" x14ac:dyDescent="0.2">
      <c r="U7722" s="78"/>
    </row>
    <row r="7723" spans="21:21" ht="13.15" customHeight="1" x14ac:dyDescent="0.2">
      <c r="U7723" s="78"/>
    </row>
    <row r="7724" spans="21:21" ht="13.15" customHeight="1" x14ac:dyDescent="0.2">
      <c r="U7724" s="78"/>
    </row>
    <row r="7725" spans="21:21" ht="13.15" customHeight="1" x14ac:dyDescent="0.2">
      <c r="U7725" s="78"/>
    </row>
    <row r="7726" spans="21:21" ht="13.15" customHeight="1" x14ac:dyDescent="0.2">
      <c r="U7726" s="78"/>
    </row>
    <row r="7727" spans="21:21" ht="13.15" customHeight="1" x14ac:dyDescent="0.2">
      <c r="U7727" s="78"/>
    </row>
    <row r="7728" spans="21:21" ht="13.15" customHeight="1" x14ac:dyDescent="0.2">
      <c r="U7728" s="78"/>
    </row>
    <row r="7729" spans="21:21" ht="13.15" customHeight="1" x14ac:dyDescent="0.2">
      <c r="U7729" s="78"/>
    </row>
    <row r="7730" spans="21:21" ht="13.15" customHeight="1" x14ac:dyDescent="0.2">
      <c r="U7730" s="78"/>
    </row>
    <row r="7731" spans="21:21" ht="13.15" customHeight="1" x14ac:dyDescent="0.2">
      <c r="U7731" s="78"/>
    </row>
    <row r="7732" spans="21:21" ht="13.15" customHeight="1" x14ac:dyDescent="0.2">
      <c r="U7732" s="78"/>
    </row>
    <row r="7733" spans="21:21" ht="13.15" customHeight="1" x14ac:dyDescent="0.2">
      <c r="U7733" s="78"/>
    </row>
    <row r="7734" spans="21:21" ht="13.15" customHeight="1" x14ac:dyDescent="0.2">
      <c r="U7734" s="78"/>
    </row>
    <row r="7735" spans="21:21" ht="13.15" customHeight="1" x14ac:dyDescent="0.2">
      <c r="U7735" s="78"/>
    </row>
    <row r="7736" spans="21:21" ht="13.15" customHeight="1" x14ac:dyDescent="0.2">
      <c r="U7736" s="78"/>
    </row>
    <row r="7737" spans="21:21" ht="13.15" customHeight="1" x14ac:dyDescent="0.2">
      <c r="U7737" s="78"/>
    </row>
    <row r="7738" spans="21:21" ht="13.15" customHeight="1" x14ac:dyDescent="0.2">
      <c r="U7738" s="78"/>
    </row>
    <row r="7739" spans="21:21" ht="13.15" customHeight="1" x14ac:dyDescent="0.2">
      <c r="U7739" s="78"/>
    </row>
    <row r="7740" spans="21:21" ht="13.15" customHeight="1" x14ac:dyDescent="0.2">
      <c r="U7740" s="78"/>
    </row>
    <row r="7741" spans="21:21" ht="13.15" customHeight="1" x14ac:dyDescent="0.2">
      <c r="U7741" s="78"/>
    </row>
    <row r="7742" spans="21:21" ht="13.15" customHeight="1" x14ac:dyDescent="0.2">
      <c r="U7742" s="78"/>
    </row>
    <row r="7743" spans="21:21" ht="13.15" customHeight="1" x14ac:dyDescent="0.2">
      <c r="U7743" s="78"/>
    </row>
    <row r="7744" spans="21:21" ht="13.15" customHeight="1" x14ac:dyDescent="0.2">
      <c r="U7744" s="78"/>
    </row>
    <row r="7745" spans="21:21" ht="13.15" customHeight="1" x14ac:dyDescent="0.2">
      <c r="U7745" s="78"/>
    </row>
    <row r="7746" spans="21:21" ht="13.15" customHeight="1" x14ac:dyDescent="0.2">
      <c r="U7746" s="78"/>
    </row>
    <row r="7747" spans="21:21" ht="13.15" customHeight="1" x14ac:dyDescent="0.2">
      <c r="U7747" s="78"/>
    </row>
    <row r="7748" spans="21:21" ht="13.15" customHeight="1" x14ac:dyDescent="0.2">
      <c r="U7748" s="78"/>
    </row>
    <row r="7749" spans="21:21" ht="13.15" customHeight="1" x14ac:dyDescent="0.2">
      <c r="U7749" s="78"/>
    </row>
    <row r="7750" spans="21:21" ht="13.15" customHeight="1" x14ac:dyDescent="0.2">
      <c r="U7750" s="78"/>
    </row>
    <row r="7751" spans="21:21" ht="13.15" customHeight="1" x14ac:dyDescent="0.2">
      <c r="U7751" s="78"/>
    </row>
    <row r="7752" spans="21:21" ht="13.15" customHeight="1" x14ac:dyDescent="0.2">
      <c r="U7752" s="78"/>
    </row>
    <row r="7753" spans="21:21" ht="13.15" customHeight="1" x14ac:dyDescent="0.2">
      <c r="U7753" s="78"/>
    </row>
    <row r="7754" spans="21:21" ht="13.15" customHeight="1" x14ac:dyDescent="0.2">
      <c r="U7754" s="78"/>
    </row>
    <row r="7755" spans="21:21" ht="13.15" customHeight="1" x14ac:dyDescent="0.2">
      <c r="U7755" s="78"/>
    </row>
    <row r="7756" spans="21:21" ht="13.15" customHeight="1" x14ac:dyDescent="0.2">
      <c r="U7756" s="78"/>
    </row>
    <row r="7757" spans="21:21" ht="13.15" customHeight="1" x14ac:dyDescent="0.2">
      <c r="U7757" s="78"/>
    </row>
    <row r="7758" spans="21:21" ht="13.15" customHeight="1" x14ac:dyDescent="0.2">
      <c r="U7758" s="78"/>
    </row>
    <row r="7759" spans="21:21" ht="13.15" customHeight="1" x14ac:dyDescent="0.2">
      <c r="U7759" s="78"/>
    </row>
    <row r="7760" spans="21:21" ht="13.15" customHeight="1" x14ac:dyDescent="0.2">
      <c r="U7760" s="78"/>
    </row>
    <row r="7761" spans="21:21" ht="13.15" customHeight="1" x14ac:dyDescent="0.2">
      <c r="U7761" s="78"/>
    </row>
    <row r="7762" spans="21:21" ht="13.15" customHeight="1" x14ac:dyDescent="0.2">
      <c r="U7762" s="78"/>
    </row>
    <row r="7763" spans="21:21" ht="13.15" customHeight="1" x14ac:dyDescent="0.2">
      <c r="U7763" s="78"/>
    </row>
    <row r="7764" spans="21:21" ht="13.15" customHeight="1" x14ac:dyDescent="0.2">
      <c r="U7764" s="78"/>
    </row>
    <row r="7765" spans="21:21" ht="13.15" customHeight="1" x14ac:dyDescent="0.2">
      <c r="U7765" s="78"/>
    </row>
    <row r="7766" spans="21:21" ht="13.15" customHeight="1" x14ac:dyDescent="0.2">
      <c r="U7766" s="78"/>
    </row>
    <row r="7767" spans="21:21" ht="13.15" customHeight="1" x14ac:dyDescent="0.2">
      <c r="U7767" s="78"/>
    </row>
    <row r="7768" spans="21:21" ht="13.15" customHeight="1" x14ac:dyDescent="0.2">
      <c r="U7768" s="78"/>
    </row>
    <row r="7769" spans="21:21" ht="13.15" customHeight="1" x14ac:dyDescent="0.2">
      <c r="U7769" s="78"/>
    </row>
    <row r="7770" spans="21:21" ht="13.15" customHeight="1" x14ac:dyDescent="0.2">
      <c r="U7770" s="78"/>
    </row>
    <row r="7771" spans="21:21" ht="13.15" customHeight="1" x14ac:dyDescent="0.2">
      <c r="U7771" s="78"/>
    </row>
    <row r="7772" spans="21:21" ht="13.15" customHeight="1" x14ac:dyDescent="0.2">
      <c r="U7772" s="78"/>
    </row>
    <row r="7773" spans="21:21" ht="13.15" customHeight="1" x14ac:dyDescent="0.2">
      <c r="U7773" s="78"/>
    </row>
    <row r="7774" spans="21:21" ht="13.15" customHeight="1" x14ac:dyDescent="0.2">
      <c r="U7774" s="78"/>
    </row>
    <row r="7775" spans="21:21" ht="13.15" customHeight="1" x14ac:dyDescent="0.2">
      <c r="U7775" s="78"/>
    </row>
    <row r="7776" spans="21:21" ht="13.15" customHeight="1" x14ac:dyDescent="0.2">
      <c r="U7776" s="78"/>
    </row>
    <row r="7777" spans="21:21" ht="13.15" customHeight="1" x14ac:dyDescent="0.2">
      <c r="U7777" s="78"/>
    </row>
    <row r="7778" spans="21:21" ht="13.15" customHeight="1" x14ac:dyDescent="0.2">
      <c r="U7778" s="78"/>
    </row>
    <row r="7779" spans="21:21" ht="13.15" customHeight="1" x14ac:dyDescent="0.2">
      <c r="U7779" s="78"/>
    </row>
    <row r="7780" spans="21:21" ht="13.15" customHeight="1" x14ac:dyDescent="0.2">
      <c r="U7780" s="78"/>
    </row>
    <row r="7781" spans="21:21" ht="13.15" customHeight="1" x14ac:dyDescent="0.2">
      <c r="U7781" s="78"/>
    </row>
    <row r="7782" spans="21:21" ht="13.15" customHeight="1" x14ac:dyDescent="0.2">
      <c r="U7782" s="78"/>
    </row>
    <row r="7783" spans="21:21" ht="13.15" customHeight="1" x14ac:dyDescent="0.2">
      <c r="U7783" s="78"/>
    </row>
    <row r="7784" spans="21:21" ht="13.15" customHeight="1" x14ac:dyDescent="0.2">
      <c r="U7784" s="78"/>
    </row>
    <row r="7785" spans="21:21" ht="13.15" customHeight="1" x14ac:dyDescent="0.2">
      <c r="U7785" s="78"/>
    </row>
    <row r="7786" spans="21:21" ht="13.15" customHeight="1" x14ac:dyDescent="0.2">
      <c r="U7786" s="78"/>
    </row>
    <row r="7787" spans="21:21" ht="13.15" customHeight="1" x14ac:dyDescent="0.2">
      <c r="U7787" s="78"/>
    </row>
    <row r="7788" spans="21:21" ht="13.15" customHeight="1" x14ac:dyDescent="0.2">
      <c r="U7788" s="78"/>
    </row>
    <row r="7789" spans="21:21" ht="13.15" customHeight="1" x14ac:dyDescent="0.2">
      <c r="U7789" s="78"/>
    </row>
    <row r="7790" spans="21:21" ht="13.15" customHeight="1" x14ac:dyDescent="0.2">
      <c r="U7790" s="78"/>
    </row>
    <row r="7791" spans="21:21" ht="13.15" customHeight="1" x14ac:dyDescent="0.2">
      <c r="U7791" s="78"/>
    </row>
    <row r="7792" spans="21:21" ht="13.15" customHeight="1" x14ac:dyDescent="0.2">
      <c r="U7792" s="78"/>
    </row>
    <row r="7793" spans="21:21" ht="13.15" customHeight="1" x14ac:dyDescent="0.2">
      <c r="U7793" s="78"/>
    </row>
    <row r="7794" spans="21:21" ht="13.15" customHeight="1" x14ac:dyDescent="0.2">
      <c r="U7794" s="78"/>
    </row>
    <row r="7795" spans="21:21" ht="13.15" customHeight="1" x14ac:dyDescent="0.2">
      <c r="U7795" s="78"/>
    </row>
    <row r="7796" spans="21:21" ht="13.15" customHeight="1" x14ac:dyDescent="0.2">
      <c r="U7796" s="78"/>
    </row>
    <row r="7797" spans="21:21" ht="13.15" customHeight="1" x14ac:dyDescent="0.2">
      <c r="U7797" s="78"/>
    </row>
    <row r="7798" spans="21:21" ht="13.15" customHeight="1" x14ac:dyDescent="0.2">
      <c r="U7798" s="78"/>
    </row>
    <row r="7799" spans="21:21" ht="13.15" customHeight="1" x14ac:dyDescent="0.2">
      <c r="U7799" s="78"/>
    </row>
    <row r="7800" spans="21:21" ht="13.15" customHeight="1" x14ac:dyDescent="0.2">
      <c r="U7800" s="78"/>
    </row>
    <row r="7801" spans="21:21" ht="13.15" customHeight="1" x14ac:dyDescent="0.2">
      <c r="U7801" s="78"/>
    </row>
    <row r="7802" spans="21:21" ht="13.15" customHeight="1" x14ac:dyDescent="0.2">
      <c r="U7802" s="78"/>
    </row>
    <row r="7803" spans="21:21" ht="13.15" customHeight="1" x14ac:dyDescent="0.2">
      <c r="U7803" s="78"/>
    </row>
    <row r="7804" spans="21:21" ht="13.15" customHeight="1" x14ac:dyDescent="0.2">
      <c r="U7804" s="78"/>
    </row>
    <row r="7805" spans="21:21" ht="13.15" customHeight="1" x14ac:dyDescent="0.2">
      <c r="U7805" s="78"/>
    </row>
    <row r="7806" spans="21:21" ht="13.15" customHeight="1" x14ac:dyDescent="0.2">
      <c r="U7806" s="78"/>
    </row>
    <row r="7807" spans="21:21" ht="13.15" customHeight="1" x14ac:dyDescent="0.2">
      <c r="U7807" s="78"/>
    </row>
    <row r="7808" spans="21:21" ht="13.15" customHeight="1" x14ac:dyDescent="0.2">
      <c r="U7808" s="78"/>
    </row>
    <row r="7809" spans="21:21" ht="13.15" customHeight="1" x14ac:dyDescent="0.2">
      <c r="U7809" s="78"/>
    </row>
    <row r="7810" spans="21:21" ht="13.15" customHeight="1" x14ac:dyDescent="0.2">
      <c r="U7810" s="78"/>
    </row>
    <row r="7811" spans="21:21" ht="13.15" customHeight="1" x14ac:dyDescent="0.2">
      <c r="U7811" s="78"/>
    </row>
    <row r="7812" spans="21:21" ht="13.15" customHeight="1" x14ac:dyDescent="0.2">
      <c r="U7812" s="78"/>
    </row>
    <row r="7813" spans="21:21" ht="13.15" customHeight="1" x14ac:dyDescent="0.2">
      <c r="U7813" s="78"/>
    </row>
    <row r="7814" spans="21:21" ht="13.15" customHeight="1" x14ac:dyDescent="0.2">
      <c r="U7814" s="78"/>
    </row>
    <row r="7815" spans="21:21" ht="13.15" customHeight="1" x14ac:dyDescent="0.2">
      <c r="U7815" s="78"/>
    </row>
    <row r="7816" spans="21:21" ht="13.15" customHeight="1" x14ac:dyDescent="0.2">
      <c r="U7816" s="78"/>
    </row>
    <row r="7817" spans="21:21" ht="13.15" customHeight="1" x14ac:dyDescent="0.2">
      <c r="U7817" s="78"/>
    </row>
    <row r="7818" spans="21:21" ht="13.15" customHeight="1" x14ac:dyDescent="0.2">
      <c r="U7818" s="78"/>
    </row>
    <row r="7819" spans="21:21" ht="13.15" customHeight="1" x14ac:dyDescent="0.2">
      <c r="U7819" s="78"/>
    </row>
    <row r="7820" spans="21:21" ht="13.15" customHeight="1" x14ac:dyDescent="0.2">
      <c r="U7820" s="78"/>
    </row>
    <row r="7821" spans="21:21" ht="13.15" customHeight="1" x14ac:dyDescent="0.2">
      <c r="U7821" s="78"/>
    </row>
    <row r="7822" spans="21:21" ht="13.15" customHeight="1" x14ac:dyDescent="0.2">
      <c r="U7822" s="78"/>
    </row>
    <row r="7823" spans="21:21" ht="13.15" customHeight="1" x14ac:dyDescent="0.2">
      <c r="U7823" s="78"/>
    </row>
    <row r="7824" spans="21:21" ht="13.15" customHeight="1" x14ac:dyDescent="0.2">
      <c r="U7824" s="78"/>
    </row>
    <row r="7825" spans="21:21" ht="13.15" customHeight="1" x14ac:dyDescent="0.2">
      <c r="U7825" s="78"/>
    </row>
    <row r="7826" spans="21:21" ht="13.15" customHeight="1" x14ac:dyDescent="0.2">
      <c r="U7826" s="78"/>
    </row>
    <row r="7827" spans="21:21" ht="13.15" customHeight="1" x14ac:dyDescent="0.2">
      <c r="U7827" s="78"/>
    </row>
    <row r="7828" spans="21:21" ht="13.15" customHeight="1" x14ac:dyDescent="0.2">
      <c r="U7828" s="78"/>
    </row>
    <row r="7829" spans="21:21" ht="13.15" customHeight="1" x14ac:dyDescent="0.2">
      <c r="U7829" s="78"/>
    </row>
    <row r="7830" spans="21:21" ht="13.15" customHeight="1" x14ac:dyDescent="0.2">
      <c r="U7830" s="78"/>
    </row>
    <row r="7831" spans="21:21" ht="13.15" customHeight="1" x14ac:dyDescent="0.2">
      <c r="U7831" s="78"/>
    </row>
    <row r="7832" spans="21:21" ht="13.15" customHeight="1" x14ac:dyDescent="0.2">
      <c r="U7832" s="78"/>
    </row>
    <row r="7833" spans="21:21" ht="13.15" customHeight="1" x14ac:dyDescent="0.2">
      <c r="U7833" s="78"/>
    </row>
    <row r="7834" spans="21:21" ht="13.15" customHeight="1" x14ac:dyDescent="0.2">
      <c r="U7834" s="78"/>
    </row>
    <row r="7835" spans="21:21" ht="13.15" customHeight="1" x14ac:dyDescent="0.2">
      <c r="U7835" s="78"/>
    </row>
    <row r="7836" spans="21:21" ht="13.15" customHeight="1" x14ac:dyDescent="0.2">
      <c r="U7836" s="78"/>
    </row>
    <row r="7837" spans="21:21" ht="13.15" customHeight="1" x14ac:dyDescent="0.2">
      <c r="U7837" s="78"/>
    </row>
    <row r="7838" spans="21:21" ht="13.15" customHeight="1" x14ac:dyDescent="0.2">
      <c r="U7838" s="78"/>
    </row>
    <row r="7839" spans="21:21" ht="13.15" customHeight="1" x14ac:dyDescent="0.2">
      <c r="U7839" s="78"/>
    </row>
    <row r="7840" spans="21:21" ht="13.15" customHeight="1" x14ac:dyDescent="0.2">
      <c r="U7840" s="78"/>
    </row>
    <row r="7841" spans="21:21" ht="13.15" customHeight="1" x14ac:dyDescent="0.2">
      <c r="U7841" s="78"/>
    </row>
    <row r="7842" spans="21:21" ht="13.15" customHeight="1" x14ac:dyDescent="0.2">
      <c r="U7842" s="78"/>
    </row>
    <row r="7843" spans="21:21" ht="13.15" customHeight="1" x14ac:dyDescent="0.2">
      <c r="U7843" s="78"/>
    </row>
    <row r="7844" spans="21:21" ht="13.15" customHeight="1" x14ac:dyDescent="0.2">
      <c r="U7844" s="78"/>
    </row>
    <row r="7845" spans="21:21" ht="13.15" customHeight="1" x14ac:dyDescent="0.2">
      <c r="U7845" s="78"/>
    </row>
    <row r="7846" spans="21:21" ht="13.15" customHeight="1" x14ac:dyDescent="0.2">
      <c r="U7846" s="78"/>
    </row>
    <row r="7847" spans="21:21" ht="13.15" customHeight="1" x14ac:dyDescent="0.2">
      <c r="U7847" s="78"/>
    </row>
    <row r="7848" spans="21:21" ht="13.15" customHeight="1" x14ac:dyDescent="0.2">
      <c r="U7848" s="78"/>
    </row>
    <row r="7849" spans="21:21" ht="13.15" customHeight="1" x14ac:dyDescent="0.2">
      <c r="U7849" s="78"/>
    </row>
    <row r="7850" spans="21:21" ht="13.15" customHeight="1" x14ac:dyDescent="0.2">
      <c r="U7850" s="78"/>
    </row>
    <row r="7851" spans="21:21" ht="13.15" customHeight="1" x14ac:dyDescent="0.2">
      <c r="U7851" s="78"/>
    </row>
    <row r="7852" spans="21:21" ht="13.15" customHeight="1" x14ac:dyDescent="0.2">
      <c r="U7852" s="78"/>
    </row>
    <row r="7853" spans="21:21" ht="13.15" customHeight="1" x14ac:dyDescent="0.2">
      <c r="U7853" s="78"/>
    </row>
    <row r="7854" spans="21:21" ht="13.15" customHeight="1" x14ac:dyDescent="0.2">
      <c r="U7854" s="78"/>
    </row>
    <row r="7855" spans="21:21" ht="13.15" customHeight="1" x14ac:dyDescent="0.2">
      <c r="U7855" s="78"/>
    </row>
    <row r="7856" spans="21:21" ht="13.15" customHeight="1" x14ac:dyDescent="0.2">
      <c r="U7856" s="78"/>
    </row>
    <row r="7857" spans="21:21" ht="13.15" customHeight="1" x14ac:dyDescent="0.2">
      <c r="U7857" s="78"/>
    </row>
    <row r="7858" spans="21:21" ht="13.15" customHeight="1" x14ac:dyDescent="0.2">
      <c r="U7858" s="78"/>
    </row>
    <row r="7859" spans="21:21" ht="13.15" customHeight="1" x14ac:dyDescent="0.2">
      <c r="U7859" s="78"/>
    </row>
    <row r="7860" spans="21:21" ht="13.15" customHeight="1" x14ac:dyDescent="0.2">
      <c r="U7860" s="78"/>
    </row>
    <row r="7861" spans="21:21" ht="13.15" customHeight="1" x14ac:dyDescent="0.2">
      <c r="U7861" s="78"/>
    </row>
    <row r="7862" spans="21:21" ht="13.15" customHeight="1" x14ac:dyDescent="0.2">
      <c r="U7862" s="78"/>
    </row>
    <row r="7863" spans="21:21" ht="13.15" customHeight="1" x14ac:dyDescent="0.2">
      <c r="U7863" s="78"/>
    </row>
    <row r="7864" spans="21:21" ht="13.15" customHeight="1" x14ac:dyDescent="0.2">
      <c r="U7864" s="78"/>
    </row>
    <row r="7865" spans="21:21" ht="13.15" customHeight="1" x14ac:dyDescent="0.2">
      <c r="U7865" s="78"/>
    </row>
    <row r="7866" spans="21:21" ht="13.15" customHeight="1" x14ac:dyDescent="0.2">
      <c r="U7866" s="78"/>
    </row>
    <row r="7867" spans="21:21" ht="13.15" customHeight="1" x14ac:dyDescent="0.2">
      <c r="U7867" s="78"/>
    </row>
    <row r="7868" spans="21:21" ht="13.15" customHeight="1" x14ac:dyDescent="0.2">
      <c r="U7868" s="78"/>
    </row>
    <row r="7869" spans="21:21" ht="13.15" customHeight="1" x14ac:dyDescent="0.2">
      <c r="U7869" s="78"/>
    </row>
    <row r="7870" spans="21:21" ht="13.15" customHeight="1" x14ac:dyDescent="0.2">
      <c r="U7870" s="78"/>
    </row>
    <row r="7871" spans="21:21" ht="13.15" customHeight="1" x14ac:dyDescent="0.2">
      <c r="U7871" s="78"/>
    </row>
    <row r="7872" spans="21:21" ht="13.15" customHeight="1" x14ac:dyDescent="0.2">
      <c r="U7872" s="78"/>
    </row>
    <row r="7873" spans="21:21" ht="13.15" customHeight="1" x14ac:dyDescent="0.2">
      <c r="U7873" s="78"/>
    </row>
    <row r="7874" spans="21:21" ht="13.15" customHeight="1" x14ac:dyDescent="0.2">
      <c r="U7874" s="78"/>
    </row>
    <row r="7875" spans="21:21" ht="13.15" customHeight="1" x14ac:dyDescent="0.2">
      <c r="U7875" s="78"/>
    </row>
    <row r="7876" spans="21:21" ht="13.15" customHeight="1" x14ac:dyDescent="0.2">
      <c r="U7876" s="78"/>
    </row>
    <row r="7877" spans="21:21" ht="13.15" customHeight="1" x14ac:dyDescent="0.2">
      <c r="U7877" s="78"/>
    </row>
    <row r="7878" spans="21:21" ht="13.15" customHeight="1" x14ac:dyDescent="0.2">
      <c r="U7878" s="78"/>
    </row>
    <row r="7879" spans="21:21" ht="13.15" customHeight="1" x14ac:dyDescent="0.2">
      <c r="U7879" s="78"/>
    </row>
    <row r="7880" spans="21:21" ht="13.15" customHeight="1" x14ac:dyDescent="0.2">
      <c r="U7880" s="78"/>
    </row>
    <row r="7881" spans="21:21" ht="13.15" customHeight="1" x14ac:dyDescent="0.2">
      <c r="U7881" s="78"/>
    </row>
    <row r="7882" spans="21:21" ht="13.15" customHeight="1" x14ac:dyDescent="0.2">
      <c r="U7882" s="78"/>
    </row>
    <row r="7883" spans="21:21" ht="13.15" customHeight="1" x14ac:dyDescent="0.2">
      <c r="U7883" s="78"/>
    </row>
    <row r="7884" spans="21:21" ht="13.15" customHeight="1" x14ac:dyDescent="0.2">
      <c r="U7884" s="78"/>
    </row>
    <row r="7885" spans="21:21" ht="13.15" customHeight="1" x14ac:dyDescent="0.2">
      <c r="U7885" s="78"/>
    </row>
    <row r="7886" spans="21:21" ht="13.15" customHeight="1" x14ac:dyDescent="0.2">
      <c r="U7886" s="78"/>
    </row>
    <row r="7887" spans="21:21" ht="13.15" customHeight="1" x14ac:dyDescent="0.2">
      <c r="U7887" s="78"/>
    </row>
    <row r="7888" spans="21:21" ht="13.15" customHeight="1" x14ac:dyDescent="0.2">
      <c r="U7888" s="78"/>
    </row>
    <row r="7889" spans="21:21" ht="13.15" customHeight="1" x14ac:dyDescent="0.2">
      <c r="U7889" s="78"/>
    </row>
    <row r="7890" spans="21:21" ht="13.15" customHeight="1" x14ac:dyDescent="0.2">
      <c r="U7890" s="78"/>
    </row>
    <row r="7891" spans="21:21" ht="13.15" customHeight="1" x14ac:dyDescent="0.2">
      <c r="U7891" s="78"/>
    </row>
    <row r="7892" spans="21:21" ht="13.15" customHeight="1" x14ac:dyDescent="0.2">
      <c r="U7892" s="78"/>
    </row>
    <row r="7893" spans="21:21" ht="13.15" customHeight="1" x14ac:dyDescent="0.2">
      <c r="U7893" s="78"/>
    </row>
    <row r="7894" spans="21:21" ht="13.15" customHeight="1" x14ac:dyDescent="0.2">
      <c r="U7894" s="78"/>
    </row>
    <row r="7895" spans="21:21" ht="13.15" customHeight="1" x14ac:dyDescent="0.2">
      <c r="U7895" s="78"/>
    </row>
    <row r="7896" spans="21:21" ht="13.15" customHeight="1" x14ac:dyDescent="0.2">
      <c r="U7896" s="78"/>
    </row>
    <row r="7897" spans="21:21" ht="13.15" customHeight="1" x14ac:dyDescent="0.2">
      <c r="U7897" s="78"/>
    </row>
    <row r="7898" spans="21:21" ht="13.15" customHeight="1" x14ac:dyDescent="0.2">
      <c r="U7898" s="78"/>
    </row>
    <row r="7899" spans="21:21" ht="13.15" customHeight="1" x14ac:dyDescent="0.2">
      <c r="U7899" s="78"/>
    </row>
    <row r="7900" spans="21:21" ht="13.15" customHeight="1" x14ac:dyDescent="0.2">
      <c r="U7900" s="78"/>
    </row>
    <row r="7901" spans="21:21" ht="13.15" customHeight="1" x14ac:dyDescent="0.2">
      <c r="U7901" s="78"/>
    </row>
    <row r="7902" spans="21:21" ht="13.15" customHeight="1" x14ac:dyDescent="0.2">
      <c r="U7902" s="78"/>
    </row>
    <row r="7903" spans="21:21" ht="13.15" customHeight="1" x14ac:dyDescent="0.2">
      <c r="U7903" s="78"/>
    </row>
    <row r="7904" spans="21:21" ht="13.15" customHeight="1" x14ac:dyDescent="0.2">
      <c r="U7904" s="78"/>
    </row>
    <row r="7905" spans="21:21" ht="13.15" customHeight="1" x14ac:dyDescent="0.2">
      <c r="U7905" s="78"/>
    </row>
    <row r="7906" spans="21:21" ht="13.15" customHeight="1" x14ac:dyDescent="0.2">
      <c r="U7906" s="78"/>
    </row>
    <row r="7907" spans="21:21" ht="13.15" customHeight="1" x14ac:dyDescent="0.2">
      <c r="U7907" s="78"/>
    </row>
    <row r="7908" spans="21:21" ht="13.15" customHeight="1" x14ac:dyDescent="0.2">
      <c r="U7908" s="78"/>
    </row>
    <row r="7909" spans="21:21" ht="13.15" customHeight="1" x14ac:dyDescent="0.2">
      <c r="U7909" s="78"/>
    </row>
    <row r="7910" spans="21:21" ht="13.15" customHeight="1" x14ac:dyDescent="0.2">
      <c r="U7910" s="78"/>
    </row>
    <row r="7911" spans="21:21" ht="13.15" customHeight="1" x14ac:dyDescent="0.2">
      <c r="U7911" s="78"/>
    </row>
    <row r="7912" spans="21:21" ht="13.15" customHeight="1" x14ac:dyDescent="0.2">
      <c r="U7912" s="78"/>
    </row>
    <row r="7913" spans="21:21" ht="13.15" customHeight="1" x14ac:dyDescent="0.2">
      <c r="U7913" s="78"/>
    </row>
    <row r="7914" spans="21:21" ht="13.15" customHeight="1" x14ac:dyDescent="0.2">
      <c r="U7914" s="78"/>
    </row>
    <row r="7915" spans="21:21" ht="13.15" customHeight="1" x14ac:dyDescent="0.2">
      <c r="U7915" s="78"/>
    </row>
    <row r="7916" spans="21:21" ht="13.15" customHeight="1" x14ac:dyDescent="0.2">
      <c r="U7916" s="78"/>
    </row>
    <row r="7917" spans="21:21" ht="13.15" customHeight="1" x14ac:dyDescent="0.2">
      <c r="U7917" s="78"/>
    </row>
    <row r="7918" spans="21:21" ht="13.15" customHeight="1" x14ac:dyDescent="0.2">
      <c r="U7918" s="78"/>
    </row>
    <row r="7919" spans="21:21" ht="13.15" customHeight="1" x14ac:dyDescent="0.2">
      <c r="U7919" s="78"/>
    </row>
    <row r="7920" spans="21:21" ht="13.15" customHeight="1" x14ac:dyDescent="0.2">
      <c r="U7920" s="78"/>
    </row>
    <row r="7921" spans="21:21" ht="13.15" customHeight="1" x14ac:dyDescent="0.2">
      <c r="U7921" s="78"/>
    </row>
    <row r="7922" spans="21:21" ht="13.15" customHeight="1" x14ac:dyDescent="0.2">
      <c r="U7922" s="78"/>
    </row>
    <row r="7923" spans="21:21" ht="13.15" customHeight="1" x14ac:dyDescent="0.2">
      <c r="U7923" s="78"/>
    </row>
    <row r="7924" spans="21:21" ht="13.15" customHeight="1" x14ac:dyDescent="0.2">
      <c r="U7924" s="78"/>
    </row>
    <row r="7925" spans="21:21" ht="13.15" customHeight="1" x14ac:dyDescent="0.2">
      <c r="U7925" s="78"/>
    </row>
    <row r="7926" spans="21:21" ht="13.15" customHeight="1" x14ac:dyDescent="0.2">
      <c r="U7926" s="78"/>
    </row>
    <row r="7927" spans="21:21" ht="13.15" customHeight="1" x14ac:dyDescent="0.2">
      <c r="U7927" s="78"/>
    </row>
    <row r="7928" spans="21:21" ht="13.15" customHeight="1" x14ac:dyDescent="0.2">
      <c r="U7928" s="78"/>
    </row>
    <row r="7929" spans="21:21" ht="13.15" customHeight="1" x14ac:dyDescent="0.2">
      <c r="U7929" s="78"/>
    </row>
    <row r="7930" spans="21:21" ht="13.15" customHeight="1" x14ac:dyDescent="0.2">
      <c r="U7930" s="78"/>
    </row>
    <row r="7931" spans="21:21" ht="13.15" customHeight="1" x14ac:dyDescent="0.2">
      <c r="U7931" s="78"/>
    </row>
    <row r="7932" spans="21:21" ht="13.15" customHeight="1" x14ac:dyDescent="0.2">
      <c r="U7932" s="78"/>
    </row>
    <row r="7933" spans="21:21" ht="13.15" customHeight="1" x14ac:dyDescent="0.2">
      <c r="U7933" s="78"/>
    </row>
    <row r="7934" spans="21:21" ht="13.15" customHeight="1" x14ac:dyDescent="0.2">
      <c r="U7934" s="78"/>
    </row>
    <row r="7935" spans="21:21" ht="13.15" customHeight="1" x14ac:dyDescent="0.2">
      <c r="U7935" s="78"/>
    </row>
    <row r="7936" spans="21:21" ht="13.15" customHeight="1" x14ac:dyDescent="0.2">
      <c r="U7936" s="78"/>
    </row>
    <row r="7937" spans="21:21" ht="13.15" customHeight="1" x14ac:dyDescent="0.2">
      <c r="U7937" s="78"/>
    </row>
    <row r="7938" spans="21:21" ht="13.15" customHeight="1" x14ac:dyDescent="0.2">
      <c r="U7938" s="78"/>
    </row>
    <row r="7939" spans="21:21" ht="13.15" customHeight="1" x14ac:dyDescent="0.2">
      <c r="U7939" s="78"/>
    </row>
    <row r="7940" spans="21:21" ht="13.15" customHeight="1" x14ac:dyDescent="0.2">
      <c r="U7940" s="78"/>
    </row>
    <row r="7941" spans="21:21" ht="13.15" customHeight="1" x14ac:dyDescent="0.2">
      <c r="U7941" s="78"/>
    </row>
    <row r="7942" spans="21:21" ht="13.15" customHeight="1" x14ac:dyDescent="0.2">
      <c r="U7942" s="78"/>
    </row>
    <row r="7943" spans="21:21" ht="13.15" customHeight="1" x14ac:dyDescent="0.2">
      <c r="U7943" s="78"/>
    </row>
    <row r="7944" spans="21:21" ht="13.15" customHeight="1" x14ac:dyDescent="0.2">
      <c r="U7944" s="78"/>
    </row>
    <row r="7945" spans="21:21" ht="13.15" customHeight="1" x14ac:dyDescent="0.2">
      <c r="U7945" s="78"/>
    </row>
    <row r="7946" spans="21:21" ht="13.15" customHeight="1" x14ac:dyDescent="0.2">
      <c r="U7946" s="78"/>
    </row>
    <row r="7947" spans="21:21" ht="13.15" customHeight="1" x14ac:dyDescent="0.2">
      <c r="U7947" s="78"/>
    </row>
    <row r="7948" spans="21:21" ht="13.15" customHeight="1" x14ac:dyDescent="0.2">
      <c r="U7948" s="78"/>
    </row>
    <row r="7949" spans="21:21" ht="13.15" customHeight="1" x14ac:dyDescent="0.2">
      <c r="U7949" s="78"/>
    </row>
    <row r="7950" spans="21:21" ht="13.15" customHeight="1" x14ac:dyDescent="0.2">
      <c r="U7950" s="78"/>
    </row>
    <row r="7951" spans="21:21" ht="13.15" customHeight="1" x14ac:dyDescent="0.2">
      <c r="U7951" s="78"/>
    </row>
    <row r="7952" spans="21:21" ht="13.15" customHeight="1" x14ac:dyDescent="0.2">
      <c r="U7952" s="78"/>
    </row>
    <row r="7953" spans="21:21" ht="13.15" customHeight="1" x14ac:dyDescent="0.2">
      <c r="U7953" s="78"/>
    </row>
    <row r="7954" spans="21:21" ht="13.15" customHeight="1" x14ac:dyDescent="0.2">
      <c r="U7954" s="78"/>
    </row>
    <row r="7955" spans="21:21" ht="13.15" customHeight="1" x14ac:dyDescent="0.2">
      <c r="U7955" s="78"/>
    </row>
    <row r="7956" spans="21:21" ht="13.15" customHeight="1" x14ac:dyDescent="0.2">
      <c r="U7956" s="78"/>
    </row>
    <row r="7957" spans="21:21" ht="13.15" customHeight="1" x14ac:dyDescent="0.2">
      <c r="U7957" s="78"/>
    </row>
    <row r="7958" spans="21:21" ht="13.15" customHeight="1" x14ac:dyDescent="0.2">
      <c r="U7958" s="78"/>
    </row>
    <row r="7959" spans="21:21" ht="13.15" customHeight="1" x14ac:dyDescent="0.2">
      <c r="U7959" s="78"/>
    </row>
    <row r="7960" spans="21:21" ht="13.15" customHeight="1" x14ac:dyDescent="0.2">
      <c r="U7960" s="78"/>
    </row>
    <row r="7961" spans="21:21" ht="13.15" customHeight="1" x14ac:dyDescent="0.2">
      <c r="U7961" s="78"/>
    </row>
    <row r="7962" spans="21:21" ht="13.15" customHeight="1" x14ac:dyDescent="0.2">
      <c r="U7962" s="78"/>
    </row>
    <row r="7963" spans="21:21" ht="13.15" customHeight="1" x14ac:dyDescent="0.2">
      <c r="U7963" s="78"/>
    </row>
    <row r="7964" spans="21:21" ht="13.15" customHeight="1" x14ac:dyDescent="0.2">
      <c r="U7964" s="78"/>
    </row>
    <row r="7965" spans="21:21" ht="13.15" customHeight="1" x14ac:dyDescent="0.2">
      <c r="U7965" s="78"/>
    </row>
    <row r="7966" spans="21:21" ht="13.15" customHeight="1" x14ac:dyDescent="0.2">
      <c r="U7966" s="78"/>
    </row>
    <row r="7967" spans="21:21" ht="13.15" customHeight="1" x14ac:dyDescent="0.2">
      <c r="U7967" s="78"/>
    </row>
    <row r="7968" spans="21:21" ht="13.15" customHeight="1" x14ac:dyDescent="0.2">
      <c r="U7968" s="78"/>
    </row>
    <row r="7969" spans="21:21" ht="13.15" customHeight="1" x14ac:dyDescent="0.2">
      <c r="U7969" s="78"/>
    </row>
    <row r="7970" spans="21:21" ht="13.15" customHeight="1" x14ac:dyDescent="0.2">
      <c r="U7970" s="78"/>
    </row>
    <row r="7971" spans="21:21" ht="13.15" customHeight="1" x14ac:dyDescent="0.2">
      <c r="U7971" s="78"/>
    </row>
    <row r="7972" spans="21:21" ht="13.15" customHeight="1" x14ac:dyDescent="0.2">
      <c r="U7972" s="78"/>
    </row>
    <row r="7973" spans="21:21" ht="13.15" customHeight="1" x14ac:dyDescent="0.2">
      <c r="U7973" s="78"/>
    </row>
    <row r="7974" spans="21:21" ht="13.15" customHeight="1" x14ac:dyDescent="0.2">
      <c r="U7974" s="78"/>
    </row>
    <row r="7975" spans="21:21" ht="13.15" customHeight="1" x14ac:dyDescent="0.2">
      <c r="U7975" s="78"/>
    </row>
    <row r="7976" spans="21:21" ht="13.15" customHeight="1" x14ac:dyDescent="0.2">
      <c r="U7976" s="78"/>
    </row>
    <row r="7977" spans="21:21" ht="13.15" customHeight="1" x14ac:dyDescent="0.2">
      <c r="U7977" s="78"/>
    </row>
    <row r="7978" spans="21:21" ht="13.15" customHeight="1" x14ac:dyDescent="0.2">
      <c r="U7978" s="78"/>
    </row>
    <row r="7979" spans="21:21" ht="13.15" customHeight="1" x14ac:dyDescent="0.2">
      <c r="U7979" s="78"/>
    </row>
    <row r="7980" spans="21:21" ht="13.15" customHeight="1" x14ac:dyDescent="0.2">
      <c r="U7980" s="78"/>
    </row>
    <row r="7981" spans="21:21" ht="13.15" customHeight="1" x14ac:dyDescent="0.2">
      <c r="U7981" s="78"/>
    </row>
    <row r="7982" spans="21:21" ht="13.15" customHeight="1" x14ac:dyDescent="0.2">
      <c r="U7982" s="78"/>
    </row>
    <row r="7983" spans="21:21" ht="13.15" customHeight="1" x14ac:dyDescent="0.2">
      <c r="U7983" s="78"/>
    </row>
    <row r="7984" spans="21:21" ht="13.15" customHeight="1" x14ac:dyDescent="0.2">
      <c r="U7984" s="78"/>
    </row>
    <row r="7985" spans="21:21" ht="13.15" customHeight="1" x14ac:dyDescent="0.2">
      <c r="U7985" s="78"/>
    </row>
    <row r="7986" spans="21:21" ht="13.15" customHeight="1" x14ac:dyDescent="0.2">
      <c r="U7986" s="78"/>
    </row>
    <row r="7987" spans="21:21" ht="13.15" customHeight="1" x14ac:dyDescent="0.2">
      <c r="U7987" s="78"/>
    </row>
    <row r="7988" spans="21:21" ht="13.15" customHeight="1" x14ac:dyDescent="0.2">
      <c r="U7988" s="78"/>
    </row>
    <row r="7989" spans="21:21" ht="13.15" customHeight="1" x14ac:dyDescent="0.2">
      <c r="U7989" s="78"/>
    </row>
    <row r="7990" spans="21:21" ht="13.15" customHeight="1" x14ac:dyDescent="0.2">
      <c r="U7990" s="78"/>
    </row>
    <row r="7991" spans="21:21" ht="13.15" customHeight="1" x14ac:dyDescent="0.2">
      <c r="U7991" s="78"/>
    </row>
    <row r="7992" spans="21:21" ht="13.15" customHeight="1" x14ac:dyDescent="0.2">
      <c r="U7992" s="78"/>
    </row>
    <row r="7993" spans="21:21" ht="13.15" customHeight="1" x14ac:dyDescent="0.2">
      <c r="U7993" s="78"/>
    </row>
    <row r="7994" spans="21:21" ht="13.15" customHeight="1" x14ac:dyDescent="0.2">
      <c r="U7994" s="78"/>
    </row>
    <row r="7995" spans="21:21" ht="13.15" customHeight="1" x14ac:dyDescent="0.2">
      <c r="U7995" s="78"/>
    </row>
    <row r="7996" spans="21:21" ht="13.15" customHeight="1" x14ac:dyDescent="0.2">
      <c r="U7996" s="78"/>
    </row>
    <row r="7997" spans="21:21" ht="13.15" customHeight="1" x14ac:dyDescent="0.2">
      <c r="U7997" s="78"/>
    </row>
    <row r="7998" spans="21:21" ht="13.15" customHeight="1" x14ac:dyDescent="0.2">
      <c r="U7998" s="78"/>
    </row>
    <row r="7999" spans="21:21" ht="13.15" customHeight="1" x14ac:dyDescent="0.2">
      <c r="U7999" s="78"/>
    </row>
    <row r="8000" spans="21:21" ht="13.15" customHeight="1" x14ac:dyDescent="0.2">
      <c r="U8000" s="78"/>
    </row>
    <row r="8001" spans="21:21" ht="13.15" customHeight="1" x14ac:dyDescent="0.2">
      <c r="U8001" s="78"/>
    </row>
    <row r="8002" spans="21:21" ht="13.15" customHeight="1" x14ac:dyDescent="0.2">
      <c r="U8002" s="78"/>
    </row>
    <row r="8003" spans="21:21" ht="13.15" customHeight="1" x14ac:dyDescent="0.2">
      <c r="U8003" s="78"/>
    </row>
    <row r="8004" spans="21:21" ht="13.15" customHeight="1" x14ac:dyDescent="0.2">
      <c r="U8004" s="78"/>
    </row>
    <row r="8005" spans="21:21" ht="13.15" customHeight="1" x14ac:dyDescent="0.2">
      <c r="U8005" s="78"/>
    </row>
    <row r="8006" spans="21:21" ht="13.15" customHeight="1" x14ac:dyDescent="0.2">
      <c r="U8006" s="78"/>
    </row>
    <row r="8007" spans="21:21" ht="13.15" customHeight="1" x14ac:dyDescent="0.2">
      <c r="U8007" s="78"/>
    </row>
    <row r="8008" spans="21:21" ht="13.15" customHeight="1" x14ac:dyDescent="0.2">
      <c r="U8008" s="78"/>
    </row>
    <row r="8009" spans="21:21" ht="13.15" customHeight="1" x14ac:dyDescent="0.2">
      <c r="U8009" s="78"/>
    </row>
    <row r="8010" spans="21:21" ht="13.15" customHeight="1" x14ac:dyDescent="0.2">
      <c r="U8010" s="78"/>
    </row>
    <row r="8011" spans="21:21" ht="13.15" customHeight="1" x14ac:dyDescent="0.2">
      <c r="U8011" s="78"/>
    </row>
    <row r="8012" spans="21:21" ht="13.15" customHeight="1" x14ac:dyDescent="0.2">
      <c r="U8012" s="78"/>
    </row>
    <row r="8013" spans="21:21" ht="13.15" customHeight="1" x14ac:dyDescent="0.2">
      <c r="U8013" s="78"/>
    </row>
    <row r="8014" spans="21:21" ht="13.15" customHeight="1" x14ac:dyDescent="0.2">
      <c r="U8014" s="78"/>
    </row>
    <row r="8015" spans="21:21" ht="13.15" customHeight="1" x14ac:dyDescent="0.2">
      <c r="U8015" s="78"/>
    </row>
    <row r="8016" spans="21:21" ht="13.15" customHeight="1" x14ac:dyDescent="0.2">
      <c r="U8016" s="78"/>
    </row>
    <row r="8017" spans="21:21" ht="13.15" customHeight="1" x14ac:dyDescent="0.2">
      <c r="U8017" s="78"/>
    </row>
    <row r="8018" spans="21:21" ht="13.15" customHeight="1" x14ac:dyDescent="0.2">
      <c r="U8018" s="78"/>
    </row>
    <row r="8019" spans="21:21" ht="13.15" customHeight="1" x14ac:dyDescent="0.2">
      <c r="U8019" s="78"/>
    </row>
    <row r="8020" spans="21:21" ht="13.15" customHeight="1" x14ac:dyDescent="0.2">
      <c r="U8020" s="78"/>
    </row>
    <row r="8021" spans="21:21" ht="13.15" customHeight="1" x14ac:dyDescent="0.2">
      <c r="U8021" s="78"/>
    </row>
    <row r="8022" spans="21:21" ht="13.15" customHeight="1" x14ac:dyDescent="0.2">
      <c r="U8022" s="78"/>
    </row>
    <row r="8023" spans="21:21" ht="13.15" customHeight="1" x14ac:dyDescent="0.2">
      <c r="U8023" s="78"/>
    </row>
    <row r="8024" spans="21:21" ht="13.15" customHeight="1" x14ac:dyDescent="0.2">
      <c r="U8024" s="78"/>
    </row>
    <row r="8025" spans="21:21" ht="13.15" customHeight="1" x14ac:dyDescent="0.2">
      <c r="U8025" s="78"/>
    </row>
    <row r="8026" spans="21:21" ht="13.15" customHeight="1" x14ac:dyDescent="0.2">
      <c r="U8026" s="78"/>
    </row>
    <row r="8027" spans="21:21" ht="13.15" customHeight="1" x14ac:dyDescent="0.2">
      <c r="U8027" s="78"/>
    </row>
    <row r="8028" spans="21:21" ht="13.15" customHeight="1" x14ac:dyDescent="0.2">
      <c r="U8028" s="78"/>
    </row>
    <row r="8029" spans="21:21" ht="13.15" customHeight="1" x14ac:dyDescent="0.2">
      <c r="U8029" s="78"/>
    </row>
    <row r="8030" spans="21:21" ht="13.15" customHeight="1" x14ac:dyDescent="0.2">
      <c r="U8030" s="78"/>
    </row>
    <row r="8031" spans="21:21" ht="13.15" customHeight="1" x14ac:dyDescent="0.2">
      <c r="U8031" s="78"/>
    </row>
    <row r="8032" spans="21:21" ht="13.15" customHeight="1" x14ac:dyDescent="0.2">
      <c r="U8032" s="78"/>
    </row>
    <row r="8033" spans="21:21" ht="13.15" customHeight="1" x14ac:dyDescent="0.2">
      <c r="U8033" s="78"/>
    </row>
    <row r="8034" spans="21:21" ht="13.15" customHeight="1" x14ac:dyDescent="0.2">
      <c r="U8034" s="78"/>
    </row>
    <row r="8035" spans="21:21" ht="13.15" customHeight="1" x14ac:dyDescent="0.2">
      <c r="U8035" s="78"/>
    </row>
    <row r="8036" spans="21:21" ht="13.15" customHeight="1" x14ac:dyDescent="0.2">
      <c r="U8036" s="78"/>
    </row>
    <row r="8037" spans="21:21" ht="13.15" customHeight="1" x14ac:dyDescent="0.2">
      <c r="U8037" s="78"/>
    </row>
    <row r="8038" spans="21:21" ht="13.15" customHeight="1" x14ac:dyDescent="0.2">
      <c r="U8038" s="78"/>
    </row>
    <row r="8039" spans="21:21" ht="13.15" customHeight="1" x14ac:dyDescent="0.2">
      <c r="U8039" s="78"/>
    </row>
    <row r="8040" spans="21:21" ht="13.15" customHeight="1" x14ac:dyDescent="0.2">
      <c r="U8040" s="78"/>
    </row>
    <row r="8041" spans="21:21" ht="13.15" customHeight="1" x14ac:dyDescent="0.2">
      <c r="U8041" s="78"/>
    </row>
    <row r="8042" spans="21:21" ht="13.15" customHeight="1" x14ac:dyDescent="0.2">
      <c r="U8042" s="78"/>
    </row>
    <row r="8043" spans="21:21" ht="13.15" customHeight="1" x14ac:dyDescent="0.2">
      <c r="U8043" s="78"/>
    </row>
    <row r="8044" spans="21:21" ht="13.15" customHeight="1" x14ac:dyDescent="0.2">
      <c r="U8044" s="78"/>
    </row>
    <row r="8045" spans="21:21" ht="13.15" customHeight="1" x14ac:dyDescent="0.2">
      <c r="U8045" s="78"/>
    </row>
    <row r="8046" spans="21:21" ht="13.15" customHeight="1" x14ac:dyDescent="0.2">
      <c r="U8046" s="78"/>
    </row>
    <row r="8047" spans="21:21" ht="13.15" customHeight="1" x14ac:dyDescent="0.2">
      <c r="U8047" s="78"/>
    </row>
    <row r="8048" spans="21:21" ht="13.15" customHeight="1" x14ac:dyDescent="0.2">
      <c r="U8048" s="78"/>
    </row>
    <row r="8049" spans="21:21" ht="13.15" customHeight="1" x14ac:dyDescent="0.2">
      <c r="U8049" s="78"/>
    </row>
    <row r="8050" spans="21:21" ht="13.15" customHeight="1" x14ac:dyDescent="0.2">
      <c r="U8050" s="78"/>
    </row>
    <row r="8051" spans="21:21" ht="13.15" customHeight="1" x14ac:dyDescent="0.2">
      <c r="U8051" s="78"/>
    </row>
    <row r="8052" spans="21:21" ht="13.15" customHeight="1" x14ac:dyDescent="0.2">
      <c r="U8052" s="78"/>
    </row>
    <row r="8053" spans="21:21" ht="13.15" customHeight="1" x14ac:dyDescent="0.2">
      <c r="U8053" s="78"/>
    </row>
    <row r="8054" spans="21:21" ht="13.15" customHeight="1" x14ac:dyDescent="0.2">
      <c r="U8054" s="78"/>
    </row>
    <row r="8055" spans="21:21" ht="13.15" customHeight="1" x14ac:dyDescent="0.2">
      <c r="U8055" s="78"/>
    </row>
    <row r="8056" spans="21:21" ht="13.15" customHeight="1" x14ac:dyDescent="0.2">
      <c r="U8056" s="78"/>
    </row>
    <row r="8057" spans="21:21" ht="13.15" customHeight="1" x14ac:dyDescent="0.2">
      <c r="U8057" s="78"/>
    </row>
    <row r="8058" spans="21:21" ht="13.15" customHeight="1" x14ac:dyDescent="0.2">
      <c r="U8058" s="78"/>
    </row>
    <row r="8059" spans="21:21" ht="13.15" customHeight="1" x14ac:dyDescent="0.2">
      <c r="U8059" s="78"/>
    </row>
    <row r="8060" spans="21:21" ht="13.15" customHeight="1" x14ac:dyDescent="0.2">
      <c r="U8060" s="78"/>
    </row>
    <row r="8061" spans="21:21" ht="13.15" customHeight="1" x14ac:dyDescent="0.2">
      <c r="U8061" s="78"/>
    </row>
    <row r="8062" spans="21:21" ht="13.15" customHeight="1" x14ac:dyDescent="0.2">
      <c r="U8062" s="78"/>
    </row>
    <row r="8063" spans="21:21" ht="13.15" customHeight="1" x14ac:dyDescent="0.2">
      <c r="U8063" s="78"/>
    </row>
    <row r="8064" spans="21:21" ht="13.15" customHeight="1" x14ac:dyDescent="0.2">
      <c r="U8064" s="78"/>
    </row>
    <row r="8065" spans="21:21" ht="13.15" customHeight="1" x14ac:dyDescent="0.2">
      <c r="U8065" s="78"/>
    </row>
    <row r="8066" spans="21:21" ht="13.15" customHeight="1" x14ac:dyDescent="0.2">
      <c r="U8066" s="78"/>
    </row>
    <row r="8067" spans="21:21" ht="13.15" customHeight="1" x14ac:dyDescent="0.2">
      <c r="U8067" s="78"/>
    </row>
    <row r="8068" spans="21:21" ht="13.15" customHeight="1" x14ac:dyDescent="0.2">
      <c r="U8068" s="78"/>
    </row>
    <row r="8069" spans="21:21" ht="13.15" customHeight="1" x14ac:dyDescent="0.2">
      <c r="U8069" s="78"/>
    </row>
    <row r="8070" spans="21:21" ht="13.15" customHeight="1" x14ac:dyDescent="0.2">
      <c r="U8070" s="78"/>
    </row>
    <row r="8071" spans="21:21" ht="13.15" customHeight="1" x14ac:dyDescent="0.2">
      <c r="U8071" s="78"/>
    </row>
    <row r="8072" spans="21:21" ht="13.15" customHeight="1" x14ac:dyDescent="0.2">
      <c r="U8072" s="78"/>
    </row>
    <row r="8073" spans="21:21" ht="13.15" customHeight="1" x14ac:dyDescent="0.2">
      <c r="U8073" s="78"/>
    </row>
    <row r="8074" spans="21:21" ht="13.15" customHeight="1" x14ac:dyDescent="0.2">
      <c r="U8074" s="78"/>
    </row>
    <row r="8075" spans="21:21" ht="13.15" customHeight="1" x14ac:dyDescent="0.2">
      <c r="U8075" s="78"/>
    </row>
    <row r="8076" spans="21:21" ht="13.15" customHeight="1" x14ac:dyDescent="0.2">
      <c r="U8076" s="78"/>
    </row>
    <row r="8077" spans="21:21" ht="13.15" customHeight="1" x14ac:dyDescent="0.2">
      <c r="U8077" s="78"/>
    </row>
    <row r="8078" spans="21:21" ht="13.15" customHeight="1" x14ac:dyDescent="0.2">
      <c r="U8078" s="78"/>
    </row>
    <row r="8079" spans="21:21" ht="13.15" customHeight="1" x14ac:dyDescent="0.2">
      <c r="U8079" s="78"/>
    </row>
    <row r="8080" spans="21:21" ht="13.15" customHeight="1" x14ac:dyDescent="0.2">
      <c r="U8080" s="78"/>
    </row>
    <row r="8081" spans="21:21" ht="13.15" customHeight="1" x14ac:dyDescent="0.2">
      <c r="U8081" s="78"/>
    </row>
    <row r="8082" spans="21:21" ht="13.15" customHeight="1" x14ac:dyDescent="0.2">
      <c r="U8082" s="78"/>
    </row>
    <row r="8083" spans="21:21" ht="13.15" customHeight="1" x14ac:dyDescent="0.2">
      <c r="U8083" s="78"/>
    </row>
    <row r="8084" spans="21:21" ht="13.15" customHeight="1" x14ac:dyDescent="0.2">
      <c r="U8084" s="78"/>
    </row>
    <row r="8085" spans="21:21" ht="13.15" customHeight="1" x14ac:dyDescent="0.2">
      <c r="U8085" s="78"/>
    </row>
    <row r="8086" spans="21:21" ht="13.15" customHeight="1" x14ac:dyDescent="0.2">
      <c r="U8086" s="78"/>
    </row>
    <row r="8087" spans="21:21" ht="13.15" customHeight="1" x14ac:dyDescent="0.2">
      <c r="U8087" s="78"/>
    </row>
    <row r="8088" spans="21:21" ht="13.15" customHeight="1" x14ac:dyDescent="0.2">
      <c r="U8088" s="78"/>
    </row>
    <row r="8089" spans="21:21" ht="13.15" customHeight="1" x14ac:dyDescent="0.2">
      <c r="U8089" s="78"/>
    </row>
    <row r="8090" spans="21:21" ht="13.15" customHeight="1" x14ac:dyDescent="0.2">
      <c r="U8090" s="78"/>
    </row>
    <row r="8091" spans="21:21" ht="13.15" customHeight="1" x14ac:dyDescent="0.2">
      <c r="U8091" s="78"/>
    </row>
    <row r="8092" spans="21:21" ht="13.15" customHeight="1" x14ac:dyDescent="0.2">
      <c r="U8092" s="78"/>
    </row>
    <row r="8093" spans="21:21" ht="13.15" customHeight="1" x14ac:dyDescent="0.2">
      <c r="U8093" s="78"/>
    </row>
    <row r="8094" spans="21:21" ht="13.15" customHeight="1" x14ac:dyDescent="0.2">
      <c r="U8094" s="78"/>
    </row>
    <row r="8095" spans="21:21" ht="13.15" customHeight="1" x14ac:dyDescent="0.2">
      <c r="U8095" s="78"/>
    </row>
    <row r="8096" spans="21:21" ht="13.15" customHeight="1" x14ac:dyDescent="0.2">
      <c r="U8096" s="78"/>
    </row>
    <row r="8097" spans="21:21" ht="13.15" customHeight="1" x14ac:dyDescent="0.2">
      <c r="U8097" s="78"/>
    </row>
    <row r="8098" spans="21:21" ht="13.15" customHeight="1" x14ac:dyDescent="0.2">
      <c r="U8098" s="78"/>
    </row>
    <row r="8099" spans="21:21" ht="13.15" customHeight="1" x14ac:dyDescent="0.2">
      <c r="U8099" s="78"/>
    </row>
    <row r="8100" spans="21:21" ht="13.15" customHeight="1" x14ac:dyDescent="0.2">
      <c r="U8100" s="78"/>
    </row>
    <row r="8101" spans="21:21" ht="13.15" customHeight="1" x14ac:dyDescent="0.2">
      <c r="U8101" s="78"/>
    </row>
    <row r="8102" spans="21:21" ht="13.15" customHeight="1" x14ac:dyDescent="0.2">
      <c r="U8102" s="78"/>
    </row>
    <row r="8103" spans="21:21" ht="13.15" customHeight="1" x14ac:dyDescent="0.2">
      <c r="U8103" s="78"/>
    </row>
    <row r="8104" spans="21:21" ht="13.15" customHeight="1" x14ac:dyDescent="0.2">
      <c r="U8104" s="78"/>
    </row>
    <row r="8105" spans="21:21" ht="13.15" customHeight="1" x14ac:dyDescent="0.2">
      <c r="U8105" s="78"/>
    </row>
    <row r="8106" spans="21:21" ht="13.15" customHeight="1" x14ac:dyDescent="0.2">
      <c r="U8106" s="78"/>
    </row>
    <row r="8107" spans="21:21" ht="13.15" customHeight="1" x14ac:dyDescent="0.2">
      <c r="U8107" s="78"/>
    </row>
    <row r="8108" spans="21:21" ht="13.15" customHeight="1" x14ac:dyDescent="0.2">
      <c r="U8108" s="78"/>
    </row>
    <row r="8109" spans="21:21" ht="13.15" customHeight="1" x14ac:dyDescent="0.2">
      <c r="U8109" s="78"/>
    </row>
    <row r="8110" spans="21:21" ht="13.15" customHeight="1" x14ac:dyDescent="0.2">
      <c r="U8110" s="78"/>
    </row>
    <row r="8111" spans="21:21" ht="13.15" customHeight="1" x14ac:dyDescent="0.2">
      <c r="U8111" s="78"/>
    </row>
    <row r="8112" spans="21:21" ht="13.15" customHeight="1" x14ac:dyDescent="0.2">
      <c r="U8112" s="78"/>
    </row>
    <row r="8113" spans="21:21" ht="13.15" customHeight="1" x14ac:dyDescent="0.2">
      <c r="U8113" s="78"/>
    </row>
    <row r="8114" spans="21:21" ht="13.15" customHeight="1" x14ac:dyDescent="0.2">
      <c r="U8114" s="78"/>
    </row>
    <row r="8115" spans="21:21" ht="13.15" customHeight="1" x14ac:dyDescent="0.2">
      <c r="U8115" s="78"/>
    </row>
    <row r="8116" spans="21:21" ht="13.15" customHeight="1" x14ac:dyDescent="0.2">
      <c r="U8116" s="78"/>
    </row>
    <row r="8117" spans="21:21" ht="13.15" customHeight="1" x14ac:dyDescent="0.2">
      <c r="U8117" s="78"/>
    </row>
    <row r="8118" spans="21:21" ht="13.15" customHeight="1" x14ac:dyDescent="0.2">
      <c r="U8118" s="78"/>
    </row>
    <row r="8119" spans="21:21" ht="13.15" customHeight="1" x14ac:dyDescent="0.2">
      <c r="U8119" s="78"/>
    </row>
    <row r="8120" spans="21:21" ht="13.15" customHeight="1" x14ac:dyDescent="0.2">
      <c r="U8120" s="78"/>
    </row>
    <row r="8121" spans="21:21" ht="13.15" customHeight="1" x14ac:dyDescent="0.2">
      <c r="U8121" s="78"/>
    </row>
    <row r="8122" spans="21:21" ht="13.15" customHeight="1" x14ac:dyDescent="0.2">
      <c r="U8122" s="78"/>
    </row>
    <row r="8123" spans="21:21" ht="13.15" customHeight="1" x14ac:dyDescent="0.2">
      <c r="U8123" s="78"/>
    </row>
    <row r="8124" spans="21:21" ht="13.15" customHeight="1" x14ac:dyDescent="0.2">
      <c r="U8124" s="78"/>
    </row>
    <row r="8125" spans="21:21" ht="13.15" customHeight="1" x14ac:dyDescent="0.2">
      <c r="U8125" s="78"/>
    </row>
    <row r="8126" spans="21:21" ht="13.15" customHeight="1" x14ac:dyDescent="0.2">
      <c r="U8126" s="78"/>
    </row>
    <row r="8127" spans="21:21" ht="13.15" customHeight="1" x14ac:dyDescent="0.2">
      <c r="U8127" s="78"/>
    </row>
    <row r="8128" spans="21:21" ht="13.15" customHeight="1" x14ac:dyDescent="0.2">
      <c r="U8128" s="78"/>
    </row>
    <row r="8129" spans="21:21" ht="13.15" customHeight="1" x14ac:dyDescent="0.2">
      <c r="U8129" s="78"/>
    </row>
    <row r="8130" spans="21:21" ht="13.15" customHeight="1" x14ac:dyDescent="0.2">
      <c r="U8130" s="78"/>
    </row>
    <row r="8131" spans="21:21" ht="13.15" customHeight="1" x14ac:dyDescent="0.2">
      <c r="U8131" s="78"/>
    </row>
    <row r="8132" spans="21:21" ht="13.15" customHeight="1" x14ac:dyDescent="0.2">
      <c r="U8132" s="78"/>
    </row>
    <row r="8133" spans="21:21" ht="13.15" customHeight="1" x14ac:dyDescent="0.2">
      <c r="U8133" s="78"/>
    </row>
    <row r="8134" spans="21:21" ht="13.15" customHeight="1" x14ac:dyDescent="0.2">
      <c r="U8134" s="78"/>
    </row>
    <row r="8135" spans="21:21" ht="13.15" customHeight="1" x14ac:dyDescent="0.2">
      <c r="U8135" s="78"/>
    </row>
    <row r="8136" spans="21:21" ht="13.15" customHeight="1" x14ac:dyDescent="0.2">
      <c r="U8136" s="78"/>
    </row>
    <row r="8137" spans="21:21" ht="13.15" customHeight="1" x14ac:dyDescent="0.2">
      <c r="U8137" s="78"/>
    </row>
    <row r="8138" spans="21:21" ht="13.15" customHeight="1" x14ac:dyDescent="0.2">
      <c r="U8138" s="78"/>
    </row>
    <row r="8139" spans="21:21" ht="13.15" customHeight="1" x14ac:dyDescent="0.2">
      <c r="U8139" s="78"/>
    </row>
    <row r="8140" spans="21:21" ht="13.15" customHeight="1" x14ac:dyDescent="0.2">
      <c r="U8140" s="78"/>
    </row>
    <row r="8141" spans="21:21" ht="13.15" customHeight="1" x14ac:dyDescent="0.2">
      <c r="U8141" s="78"/>
    </row>
    <row r="8142" spans="21:21" ht="13.15" customHeight="1" x14ac:dyDescent="0.2">
      <c r="U8142" s="78"/>
    </row>
    <row r="8143" spans="21:21" ht="13.15" customHeight="1" x14ac:dyDescent="0.2">
      <c r="U8143" s="78"/>
    </row>
    <row r="8144" spans="21:21" ht="13.15" customHeight="1" x14ac:dyDescent="0.2">
      <c r="U8144" s="78"/>
    </row>
    <row r="8145" spans="21:21" ht="13.15" customHeight="1" x14ac:dyDescent="0.2">
      <c r="U8145" s="78"/>
    </row>
    <row r="8146" spans="21:21" ht="13.15" customHeight="1" x14ac:dyDescent="0.2">
      <c r="U8146" s="78"/>
    </row>
    <row r="8147" spans="21:21" ht="13.15" customHeight="1" x14ac:dyDescent="0.2">
      <c r="U8147" s="78"/>
    </row>
    <row r="8148" spans="21:21" ht="13.15" customHeight="1" x14ac:dyDescent="0.2">
      <c r="U8148" s="78"/>
    </row>
    <row r="8149" spans="21:21" ht="13.15" customHeight="1" x14ac:dyDescent="0.2">
      <c r="U8149" s="78"/>
    </row>
    <row r="8150" spans="21:21" ht="13.15" customHeight="1" x14ac:dyDescent="0.2">
      <c r="U8150" s="78"/>
    </row>
    <row r="8151" spans="21:21" ht="13.15" customHeight="1" x14ac:dyDescent="0.2">
      <c r="U8151" s="78"/>
    </row>
    <row r="8152" spans="21:21" ht="13.15" customHeight="1" x14ac:dyDescent="0.2">
      <c r="U8152" s="78"/>
    </row>
    <row r="8153" spans="21:21" ht="13.15" customHeight="1" x14ac:dyDescent="0.2">
      <c r="U8153" s="78"/>
    </row>
    <row r="8154" spans="21:21" ht="13.15" customHeight="1" x14ac:dyDescent="0.2">
      <c r="U8154" s="78"/>
    </row>
    <row r="8155" spans="21:21" ht="13.15" customHeight="1" x14ac:dyDescent="0.2">
      <c r="U8155" s="78"/>
    </row>
    <row r="8156" spans="21:21" ht="13.15" customHeight="1" x14ac:dyDescent="0.2">
      <c r="U8156" s="78"/>
    </row>
    <row r="8157" spans="21:21" ht="13.15" customHeight="1" x14ac:dyDescent="0.2">
      <c r="U8157" s="78"/>
    </row>
    <row r="8158" spans="21:21" ht="13.15" customHeight="1" x14ac:dyDescent="0.2">
      <c r="U8158" s="78"/>
    </row>
    <row r="8159" spans="21:21" ht="13.15" customHeight="1" x14ac:dyDescent="0.2">
      <c r="U8159" s="78"/>
    </row>
    <row r="8160" spans="21:21" ht="13.15" customHeight="1" x14ac:dyDescent="0.2">
      <c r="U8160" s="78"/>
    </row>
    <row r="8161" spans="21:21" ht="13.15" customHeight="1" x14ac:dyDescent="0.2">
      <c r="U8161" s="78"/>
    </row>
    <row r="8162" spans="21:21" ht="13.15" customHeight="1" x14ac:dyDescent="0.2">
      <c r="U8162" s="78"/>
    </row>
    <row r="8163" spans="21:21" ht="13.15" customHeight="1" x14ac:dyDescent="0.2">
      <c r="U8163" s="78"/>
    </row>
    <row r="8164" spans="21:21" ht="13.15" customHeight="1" x14ac:dyDescent="0.2">
      <c r="U8164" s="78"/>
    </row>
    <row r="8165" spans="21:21" ht="13.15" customHeight="1" x14ac:dyDescent="0.2">
      <c r="U8165" s="78"/>
    </row>
    <row r="8166" spans="21:21" ht="13.15" customHeight="1" x14ac:dyDescent="0.2">
      <c r="U8166" s="78"/>
    </row>
    <row r="8167" spans="21:21" ht="13.15" customHeight="1" x14ac:dyDescent="0.2">
      <c r="U8167" s="78"/>
    </row>
    <row r="8168" spans="21:21" ht="13.15" customHeight="1" x14ac:dyDescent="0.2">
      <c r="U8168" s="78"/>
    </row>
    <row r="8169" spans="21:21" ht="13.15" customHeight="1" x14ac:dyDescent="0.2">
      <c r="U8169" s="78"/>
    </row>
    <row r="8170" spans="21:21" ht="13.15" customHeight="1" x14ac:dyDescent="0.2">
      <c r="U8170" s="78"/>
    </row>
    <row r="8171" spans="21:21" ht="13.15" customHeight="1" x14ac:dyDescent="0.2">
      <c r="U8171" s="78"/>
    </row>
    <row r="8172" spans="21:21" ht="13.15" customHeight="1" x14ac:dyDescent="0.2">
      <c r="U8172" s="78"/>
    </row>
    <row r="8173" spans="21:21" ht="13.15" customHeight="1" x14ac:dyDescent="0.2">
      <c r="U8173" s="78"/>
    </row>
    <row r="8174" spans="21:21" ht="13.15" customHeight="1" x14ac:dyDescent="0.2">
      <c r="U8174" s="78"/>
    </row>
    <row r="8175" spans="21:21" ht="13.15" customHeight="1" x14ac:dyDescent="0.2">
      <c r="U8175" s="78"/>
    </row>
    <row r="8176" spans="21:21" ht="13.15" customHeight="1" x14ac:dyDescent="0.2">
      <c r="U8176" s="78"/>
    </row>
    <row r="8177" spans="21:21" ht="13.15" customHeight="1" x14ac:dyDescent="0.2">
      <c r="U8177" s="78"/>
    </row>
    <row r="8178" spans="21:21" ht="13.15" customHeight="1" x14ac:dyDescent="0.2">
      <c r="U8178" s="78"/>
    </row>
    <row r="8179" spans="21:21" ht="13.15" customHeight="1" x14ac:dyDescent="0.2">
      <c r="U8179" s="78"/>
    </row>
    <row r="8180" spans="21:21" ht="13.15" customHeight="1" x14ac:dyDescent="0.2">
      <c r="U8180" s="78"/>
    </row>
    <row r="8181" spans="21:21" ht="13.15" customHeight="1" x14ac:dyDescent="0.2">
      <c r="U8181" s="78"/>
    </row>
    <row r="8182" spans="21:21" ht="13.15" customHeight="1" x14ac:dyDescent="0.2">
      <c r="U8182" s="78"/>
    </row>
    <row r="8183" spans="21:21" ht="13.15" customHeight="1" x14ac:dyDescent="0.2">
      <c r="U8183" s="78"/>
    </row>
    <row r="8184" spans="21:21" ht="13.15" customHeight="1" x14ac:dyDescent="0.2">
      <c r="U8184" s="78"/>
    </row>
    <row r="8185" spans="21:21" ht="13.15" customHeight="1" x14ac:dyDescent="0.2">
      <c r="U8185" s="78"/>
    </row>
    <row r="8186" spans="21:21" ht="13.15" customHeight="1" x14ac:dyDescent="0.2">
      <c r="U8186" s="78"/>
    </row>
    <row r="8187" spans="21:21" ht="13.15" customHeight="1" x14ac:dyDescent="0.2">
      <c r="U8187" s="78"/>
    </row>
    <row r="8188" spans="21:21" ht="13.15" customHeight="1" x14ac:dyDescent="0.2">
      <c r="U8188" s="78"/>
    </row>
    <row r="8189" spans="21:21" ht="13.15" customHeight="1" x14ac:dyDescent="0.2">
      <c r="U8189" s="78"/>
    </row>
    <row r="8190" spans="21:21" ht="13.15" customHeight="1" x14ac:dyDescent="0.2">
      <c r="U8190" s="78"/>
    </row>
    <row r="8191" spans="21:21" ht="13.15" customHeight="1" x14ac:dyDescent="0.2">
      <c r="U8191" s="78"/>
    </row>
    <row r="8192" spans="21:21" ht="13.15" customHeight="1" x14ac:dyDescent="0.2">
      <c r="U8192" s="78"/>
    </row>
    <row r="8193" spans="21:21" ht="13.15" customHeight="1" x14ac:dyDescent="0.2">
      <c r="U8193" s="78"/>
    </row>
    <row r="8194" spans="21:21" ht="13.15" customHeight="1" x14ac:dyDescent="0.2">
      <c r="U8194" s="78"/>
    </row>
    <row r="8195" spans="21:21" ht="13.15" customHeight="1" x14ac:dyDescent="0.2">
      <c r="U8195" s="78"/>
    </row>
    <row r="8196" spans="21:21" ht="13.15" customHeight="1" x14ac:dyDescent="0.2">
      <c r="U8196" s="78"/>
    </row>
    <row r="8197" spans="21:21" ht="13.15" customHeight="1" x14ac:dyDescent="0.2">
      <c r="U8197" s="78"/>
    </row>
    <row r="8198" spans="21:21" ht="13.15" customHeight="1" x14ac:dyDescent="0.2">
      <c r="U8198" s="78"/>
    </row>
    <row r="8199" spans="21:21" ht="13.15" customHeight="1" x14ac:dyDescent="0.2">
      <c r="U8199" s="78"/>
    </row>
    <row r="8200" spans="21:21" ht="13.15" customHeight="1" x14ac:dyDescent="0.2">
      <c r="U8200" s="78"/>
    </row>
    <row r="8201" spans="21:21" ht="13.15" customHeight="1" x14ac:dyDescent="0.2">
      <c r="U8201" s="78"/>
    </row>
    <row r="8202" spans="21:21" ht="13.15" customHeight="1" x14ac:dyDescent="0.2">
      <c r="U8202" s="78"/>
    </row>
    <row r="8203" spans="21:21" ht="13.15" customHeight="1" x14ac:dyDescent="0.2">
      <c r="U8203" s="78"/>
    </row>
    <row r="8204" spans="21:21" ht="13.15" customHeight="1" x14ac:dyDescent="0.2">
      <c r="U8204" s="78"/>
    </row>
    <row r="8205" spans="21:21" ht="13.15" customHeight="1" x14ac:dyDescent="0.2">
      <c r="U8205" s="78"/>
    </row>
    <row r="8206" spans="21:21" ht="13.15" customHeight="1" x14ac:dyDescent="0.2">
      <c r="U8206" s="78"/>
    </row>
    <row r="8207" spans="21:21" ht="13.15" customHeight="1" x14ac:dyDescent="0.2">
      <c r="U8207" s="78"/>
    </row>
    <row r="8208" spans="21:21" ht="13.15" customHeight="1" x14ac:dyDescent="0.2">
      <c r="U8208" s="78"/>
    </row>
    <row r="8209" spans="21:21" ht="13.15" customHeight="1" x14ac:dyDescent="0.2">
      <c r="U8209" s="78"/>
    </row>
    <row r="8210" spans="21:21" ht="13.15" customHeight="1" x14ac:dyDescent="0.2">
      <c r="U8210" s="78"/>
    </row>
    <row r="8211" spans="21:21" ht="13.15" customHeight="1" x14ac:dyDescent="0.2">
      <c r="U8211" s="78"/>
    </row>
    <row r="8212" spans="21:21" ht="13.15" customHeight="1" x14ac:dyDescent="0.2">
      <c r="U8212" s="78"/>
    </row>
    <row r="8213" spans="21:21" ht="13.15" customHeight="1" x14ac:dyDescent="0.2">
      <c r="U8213" s="78"/>
    </row>
    <row r="8214" spans="21:21" ht="13.15" customHeight="1" x14ac:dyDescent="0.2">
      <c r="U8214" s="78"/>
    </row>
    <row r="8215" spans="21:21" ht="13.15" customHeight="1" x14ac:dyDescent="0.2">
      <c r="U8215" s="78"/>
    </row>
    <row r="8216" spans="21:21" ht="13.15" customHeight="1" x14ac:dyDescent="0.2">
      <c r="U8216" s="78"/>
    </row>
    <row r="8217" spans="21:21" ht="13.15" customHeight="1" x14ac:dyDescent="0.2">
      <c r="U8217" s="78"/>
    </row>
    <row r="8218" spans="21:21" ht="13.15" customHeight="1" x14ac:dyDescent="0.2">
      <c r="U8218" s="78"/>
    </row>
    <row r="8219" spans="21:21" ht="13.15" customHeight="1" x14ac:dyDescent="0.2">
      <c r="U8219" s="78"/>
    </row>
    <row r="8220" spans="21:21" ht="13.15" customHeight="1" x14ac:dyDescent="0.2">
      <c r="U8220" s="78"/>
    </row>
    <row r="8221" spans="21:21" ht="13.15" customHeight="1" x14ac:dyDescent="0.2">
      <c r="U8221" s="78"/>
    </row>
    <row r="8222" spans="21:21" ht="13.15" customHeight="1" x14ac:dyDescent="0.2">
      <c r="U8222" s="78"/>
    </row>
    <row r="8223" spans="21:21" ht="13.15" customHeight="1" x14ac:dyDescent="0.2">
      <c r="U8223" s="78"/>
    </row>
    <row r="8224" spans="21:21" ht="13.15" customHeight="1" x14ac:dyDescent="0.2">
      <c r="U8224" s="78"/>
    </row>
    <row r="8225" spans="21:21" ht="13.15" customHeight="1" x14ac:dyDescent="0.2">
      <c r="U8225" s="78"/>
    </row>
    <row r="8226" spans="21:21" ht="13.15" customHeight="1" x14ac:dyDescent="0.2">
      <c r="U8226" s="78"/>
    </row>
    <row r="8227" spans="21:21" ht="13.15" customHeight="1" x14ac:dyDescent="0.2">
      <c r="U8227" s="78"/>
    </row>
    <row r="8228" spans="21:21" ht="13.15" customHeight="1" x14ac:dyDescent="0.2">
      <c r="U8228" s="78"/>
    </row>
    <row r="8229" spans="21:21" ht="13.15" customHeight="1" x14ac:dyDescent="0.2">
      <c r="U8229" s="78"/>
    </row>
    <row r="8230" spans="21:21" ht="13.15" customHeight="1" x14ac:dyDescent="0.2">
      <c r="U8230" s="78"/>
    </row>
    <row r="8231" spans="21:21" ht="13.15" customHeight="1" x14ac:dyDescent="0.2">
      <c r="U8231" s="78"/>
    </row>
    <row r="8232" spans="21:21" ht="13.15" customHeight="1" x14ac:dyDescent="0.2">
      <c r="U8232" s="78"/>
    </row>
    <row r="8233" spans="21:21" ht="13.15" customHeight="1" x14ac:dyDescent="0.2">
      <c r="U8233" s="78"/>
    </row>
    <row r="8234" spans="21:21" ht="13.15" customHeight="1" x14ac:dyDescent="0.2">
      <c r="U8234" s="78"/>
    </row>
    <row r="8235" spans="21:21" ht="13.15" customHeight="1" x14ac:dyDescent="0.2">
      <c r="U8235" s="78"/>
    </row>
    <row r="8236" spans="21:21" ht="13.15" customHeight="1" x14ac:dyDescent="0.2">
      <c r="U8236" s="78"/>
    </row>
    <row r="8237" spans="21:21" ht="13.15" customHeight="1" x14ac:dyDescent="0.2">
      <c r="U8237" s="78"/>
    </row>
    <row r="8238" spans="21:21" ht="13.15" customHeight="1" x14ac:dyDescent="0.2">
      <c r="U8238" s="78"/>
    </row>
    <row r="8239" spans="21:21" ht="13.15" customHeight="1" x14ac:dyDescent="0.2">
      <c r="U8239" s="78"/>
    </row>
    <row r="8240" spans="21:21" ht="13.15" customHeight="1" x14ac:dyDescent="0.2">
      <c r="U8240" s="78"/>
    </row>
    <row r="8241" spans="21:21" ht="13.15" customHeight="1" x14ac:dyDescent="0.2">
      <c r="U8241" s="78"/>
    </row>
    <row r="8242" spans="21:21" ht="13.15" customHeight="1" x14ac:dyDescent="0.2">
      <c r="U8242" s="78"/>
    </row>
    <row r="8243" spans="21:21" ht="13.15" customHeight="1" x14ac:dyDescent="0.2">
      <c r="U8243" s="78"/>
    </row>
    <row r="8244" spans="21:21" ht="13.15" customHeight="1" x14ac:dyDescent="0.2">
      <c r="U8244" s="78"/>
    </row>
    <row r="8245" spans="21:21" ht="13.15" customHeight="1" x14ac:dyDescent="0.2">
      <c r="U8245" s="78"/>
    </row>
    <row r="8246" spans="21:21" ht="13.15" customHeight="1" x14ac:dyDescent="0.2">
      <c r="U8246" s="78"/>
    </row>
    <row r="8247" spans="21:21" ht="13.15" customHeight="1" x14ac:dyDescent="0.2">
      <c r="U8247" s="78"/>
    </row>
    <row r="8248" spans="21:21" ht="13.15" customHeight="1" x14ac:dyDescent="0.2">
      <c r="U8248" s="78"/>
    </row>
    <row r="8249" spans="21:21" ht="13.15" customHeight="1" x14ac:dyDescent="0.2">
      <c r="U8249" s="78"/>
    </row>
    <row r="8250" spans="21:21" ht="13.15" customHeight="1" x14ac:dyDescent="0.2">
      <c r="U8250" s="78"/>
    </row>
    <row r="8251" spans="21:21" ht="13.15" customHeight="1" x14ac:dyDescent="0.2">
      <c r="U8251" s="78"/>
    </row>
    <row r="8252" spans="21:21" ht="13.15" customHeight="1" x14ac:dyDescent="0.2">
      <c r="U8252" s="78"/>
    </row>
    <row r="8253" spans="21:21" ht="13.15" customHeight="1" x14ac:dyDescent="0.2">
      <c r="U8253" s="78"/>
    </row>
    <row r="8254" spans="21:21" ht="13.15" customHeight="1" x14ac:dyDescent="0.2">
      <c r="U8254" s="78"/>
    </row>
    <row r="8255" spans="21:21" ht="13.15" customHeight="1" x14ac:dyDescent="0.2">
      <c r="U8255" s="78"/>
    </row>
    <row r="8256" spans="21:21" ht="13.15" customHeight="1" x14ac:dyDescent="0.2">
      <c r="U8256" s="78"/>
    </row>
    <row r="8257" spans="21:21" ht="13.15" customHeight="1" x14ac:dyDescent="0.2">
      <c r="U8257" s="78"/>
    </row>
    <row r="8258" spans="21:21" ht="13.15" customHeight="1" x14ac:dyDescent="0.2">
      <c r="U8258" s="78"/>
    </row>
    <row r="8259" spans="21:21" ht="13.15" customHeight="1" x14ac:dyDescent="0.2">
      <c r="U8259" s="78"/>
    </row>
    <row r="8260" spans="21:21" ht="13.15" customHeight="1" x14ac:dyDescent="0.2">
      <c r="U8260" s="78"/>
    </row>
    <row r="8261" spans="21:21" ht="13.15" customHeight="1" x14ac:dyDescent="0.2">
      <c r="U8261" s="78"/>
    </row>
    <row r="8262" spans="21:21" ht="13.15" customHeight="1" x14ac:dyDescent="0.2">
      <c r="U8262" s="78"/>
    </row>
    <row r="8263" spans="21:21" ht="13.15" customHeight="1" x14ac:dyDescent="0.2">
      <c r="U8263" s="78"/>
    </row>
    <row r="8264" spans="21:21" ht="13.15" customHeight="1" x14ac:dyDescent="0.2">
      <c r="U8264" s="78"/>
    </row>
    <row r="8265" spans="21:21" ht="13.15" customHeight="1" x14ac:dyDescent="0.2">
      <c r="U8265" s="78"/>
    </row>
    <row r="8266" spans="21:21" ht="13.15" customHeight="1" x14ac:dyDescent="0.2">
      <c r="U8266" s="78"/>
    </row>
    <row r="8267" spans="21:21" ht="13.15" customHeight="1" x14ac:dyDescent="0.2">
      <c r="U8267" s="78"/>
    </row>
    <row r="8268" spans="21:21" ht="13.15" customHeight="1" x14ac:dyDescent="0.2">
      <c r="U8268" s="78"/>
    </row>
    <row r="8269" spans="21:21" ht="13.15" customHeight="1" x14ac:dyDescent="0.2">
      <c r="U8269" s="78"/>
    </row>
    <row r="8270" spans="21:21" ht="13.15" customHeight="1" x14ac:dyDescent="0.2">
      <c r="U8270" s="78"/>
    </row>
    <row r="8271" spans="21:21" ht="13.15" customHeight="1" x14ac:dyDescent="0.2">
      <c r="U8271" s="78"/>
    </row>
    <row r="8272" spans="21:21" ht="13.15" customHeight="1" x14ac:dyDescent="0.2">
      <c r="U8272" s="78"/>
    </row>
    <row r="8273" spans="21:21" ht="13.15" customHeight="1" x14ac:dyDescent="0.2">
      <c r="U8273" s="78"/>
    </row>
    <row r="8274" spans="21:21" ht="13.15" customHeight="1" x14ac:dyDescent="0.2">
      <c r="U8274" s="78"/>
    </row>
    <row r="8275" spans="21:21" ht="13.15" customHeight="1" x14ac:dyDescent="0.2">
      <c r="U8275" s="78"/>
    </row>
    <row r="8276" spans="21:21" ht="13.15" customHeight="1" x14ac:dyDescent="0.2">
      <c r="U8276" s="78"/>
    </row>
    <row r="8277" spans="21:21" ht="13.15" customHeight="1" x14ac:dyDescent="0.2">
      <c r="U8277" s="78"/>
    </row>
    <row r="8278" spans="21:21" ht="13.15" customHeight="1" x14ac:dyDescent="0.2">
      <c r="U8278" s="78"/>
    </row>
    <row r="8279" spans="21:21" ht="13.15" customHeight="1" x14ac:dyDescent="0.2">
      <c r="U8279" s="78"/>
    </row>
    <row r="8280" spans="21:21" ht="13.15" customHeight="1" x14ac:dyDescent="0.2">
      <c r="U8280" s="78"/>
    </row>
    <row r="8281" spans="21:21" ht="13.15" customHeight="1" x14ac:dyDescent="0.2">
      <c r="U8281" s="78"/>
    </row>
    <row r="8282" spans="21:21" ht="13.15" customHeight="1" x14ac:dyDescent="0.2">
      <c r="U8282" s="78"/>
    </row>
    <row r="8283" spans="21:21" ht="13.15" customHeight="1" x14ac:dyDescent="0.2">
      <c r="U8283" s="78"/>
    </row>
    <row r="8284" spans="21:21" ht="13.15" customHeight="1" x14ac:dyDescent="0.2">
      <c r="U8284" s="78"/>
    </row>
    <row r="8285" spans="21:21" ht="13.15" customHeight="1" x14ac:dyDescent="0.2">
      <c r="U8285" s="78"/>
    </row>
    <row r="8286" spans="21:21" ht="13.15" customHeight="1" x14ac:dyDescent="0.2">
      <c r="U8286" s="78"/>
    </row>
    <row r="8287" spans="21:21" ht="13.15" customHeight="1" x14ac:dyDescent="0.2">
      <c r="U8287" s="78"/>
    </row>
    <row r="8288" spans="21:21" ht="13.15" customHeight="1" x14ac:dyDescent="0.2">
      <c r="U8288" s="78"/>
    </row>
    <row r="8289" spans="21:21" ht="13.15" customHeight="1" x14ac:dyDescent="0.2">
      <c r="U8289" s="78"/>
    </row>
    <row r="8290" spans="21:21" ht="13.15" customHeight="1" x14ac:dyDescent="0.2">
      <c r="U8290" s="78"/>
    </row>
    <row r="8291" spans="21:21" ht="13.15" customHeight="1" x14ac:dyDescent="0.2">
      <c r="U8291" s="78"/>
    </row>
    <row r="8292" spans="21:21" ht="13.15" customHeight="1" x14ac:dyDescent="0.2">
      <c r="U8292" s="78"/>
    </row>
    <row r="8293" spans="21:21" ht="13.15" customHeight="1" x14ac:dyDescent="0.2">
      <c r="U8293" s="78"/>
    </row>
    <row r="8294" spans="21:21" ht="13.15" customHeight="1" x14ac:dyDescent="0.2">
      <c r="U8294" s="78"/>
    </row>
    <row r="8295" spans="21:21" ht="13.15" customHeight="1" x14ac:dyDescent="0.2">
      <c r="U8295" s="78"/>
    </row>
    <row r="8296" spans="21:21" ht="13.15" customHeight="1" x14ac:dyDescent="0.2">
      <c r="U8296" s="78"/>
    </row>
    <row r="8297" spans="21:21" ht="13.15" customHeight="1" x14ac:dyDescent="0.2">
      <c r="U8297" s="78"/>
    </row>
    <row r="8298" spans="21:21" ht="13.15" customHeight="1" x14ac:dyDescent="0.2">
      <c r="U8298" s="78"/>
    </row>
    <row r="8299" spans="21:21" ht="13.15" customHeight="1" x14ac:dyDescent="0.2">
      <c r="U8299" s="78"/>
    </row>
    <row r="8300" spans="21:21" ht="13.15" customHeight="1" x14ac:dyDescent="0.2">
      <c r="U8300" s="78"/>
    </row>
    <row r="8301" spans="21:21" ht="13.15" customHeight="1" x14ac:dyDescent="0.2">
      <c r="U8301" s="78"/>
    </row>
    <row r="8302" spans="21:21" ht="13.15" customHeight="1" x14ac:dyDescent="0.2">
      <c r="U8302" s="78"/>
    </row>
    <row r="8303" spans="21:21" ht="13.15" customHeight="1" x14ac:dyDescent="0.2">
      <c r="U8303" s="78"/>
    </row>
    <row r="8304" spans="21:21" ht="13.15" customHeight="1" x14ac:dyDescent="0.2">
      <c r="U8304" s="78"/>
    </row>
    <row r="8305" spans="21:21" ht="13.15" customHeight="1" x14ac:dyDescent="0.2">
      <c r="U8305" s="78"/>
    </row>
    <row r="8306" spans="21:21" ht="13.15" customHeight="1" x14ac:dyDescent="0.2">
      <c r="U8306" s="78"/>
    </row>
    <row r="8307" spans="21:21" ht="13.15" customHeight="1" x14ac:dyDescent="0.2">
      <c r="U8307" s="78"/>
    </row>
    <row r="8308" spans="21:21" ht="13.15" customHeight="1" x14ac:dyDescent="0.2">
      <c r="U8308" s="78"/>
    </row>
    <row r="8309" spans="21:21" ht="13.15" customHeight="1" x14ac:dyDescent="0.2">
      <c r="U8309" s="78"/>
    </row>
    <row r="8310" spans="21:21" ht="13.15" customHeight="1" x14ac:dyDescent="0.2">
      <c r="U8310" s="78"/>
    </row>
    <row r="8311" spans="21:21" ht="13.15" customHeight="1" x14ac:dyDescent="0.2">
      <c r="U8311" s="78"/>
    </row>
    <row r="8312" spans="21:21" ht="13.15" customHeight="1" x14ac:dyDescent="0.2">
      <c r="U8312" s="78"/>
    </row>
    <row r="8313" spans="21:21" ht="13.15" customHeight="1" x14ac:dyDescent="0.2">
      <c r="U8313" s="78"/>
    </row>
    <row r="8314" spans="21:21" ht="13.15" customHeight="1" x14ac:dyDescent="0.2">
      <c r="U8314" s="78"/>
    </row>
    <row r="8315" spans="21:21" ht="13.15" customHeight="1" x14ac:dyDescent="0.2">
      <c r="U8315" s="78"/>
    </row>
    <row r="8316" spans="21:21" ht="13.15" customHeight="1" x14ac:dyDescent="0.2">
      <c r="U8316" s="78"/>
    </row>
    <row r="8317" spans="21:21" ht="13.15" customHeight="1" x14ac:dyDescent="0.2">
      <c r="U8317" s="78"/>
    </row>
    <row r="8318" spans="21:21" ht="13.15" customHeight="1" x14ac:dyDescent="0.2">
      <c r="U8318" s="78"/>
    </row>
    <row r="8319" spans="21:21" ht="13.15" customHeight="1" x14ac:dyDescent="0.2">
      <c r="U8319" s="78"/>
    </row>
    <row r="8320" spans="21:21" ht="13.15" customHeight="1" x14ac:dyDescent="0.2">
      <c r="U8320" s="78"/>
    </row>
    <row r="8321" spans="21:21" ht="13.15" customHeight="1" x14ac:dyDescent="0.2">
      <c r="U8321" s="78"/>
    </row>
    <row r="8322" spans="21:21" ht="13.15" customHeight="1" x14ac:dyDescent="0.2">
      <c r="U8322" s="78"/>
    </row>
    <row r="8323" spans="21:21" ht="13.15" customHeight="1" x14ac:dyDescent="0.2">
      <c r="U8323" s="78"/>
    </row>
    <row r="8324" spans="21:21" ht="13.15" customHeight="1" x14ac:dyDescent="0.2">
      <c r="U8324" s="78"/>
    </row>
    <row r="8325" spans="21:21" ht="13.15" customHeight="1" x14ac:dyDescent="0.2">
      <c r="U8325" s="78"/>
    </row>
    <row r="8326" spans="21:21" ht="13.15" customHeight="1" x14ac:dyDescent="0.2">
      <c r="U8326" s="78"/>
    </row>
    <row r="8327" spans="21:21" ht="13.15" customHeight="1" x14ac:dyDescent="0.2">
      <c r="U8327" s="78"/>
    </row>
    <row r="8328" spans="21:21" ht="13.15" customHeight="1" x14ac:dyDescent="0.2">
      <c r="U8328" s="78"/>
    </row>
    <row r="8329" spans="21:21" ht="13.15" customHeight="1" x14ac:dyDescent="0.2">
      <c r="U8329" s="78"/>
    </row>
    <row r="8330" spans="21:21" ht="13.15" customHeight="1" x14ac:dyDescent="0.2">
      <c r="U8330" s="78"/>
    </row>
    <row r="8331" spans="21:21" ht="13.15" customHeight="1" x14ac:dyDescent="0.2">
      <c r="U8331" s="78"/>
    </row>
    <row r="8332" spans="21:21" ht="13.15" customHeight="1" x14ac:dyDescent="0.2">
      <c r="U8332" s="78"/>
    </row>
    <row r="8333" spans="21:21" ht="13.15" customHeight="1" x14ac:dyDescent="0.2">
      <c r="U8333" s="78"/>
    </row>
    <row r="8334" spans="21:21" ht="13.15" customHeight="1" x14ac:dyDescent="0.2">
      <c r="U8334" s="78"/>
    </row>
    <row r="8335" spans="21:21" ht="13.15" customHeight="1" x14ac:dyDescent="0.2">
      <c r="U8335" s="78"/>
    </row>
    <row r="8336" spans="21:21" ht="13.15" customHeight="1" x14ac:dyDescent="0.2">
      <c r="U8336" s="78"/>
    </row>
    <row r="8337" spans="21:21" ht="13.15" customHeight="1" x14ac:dyDescent="0.2">
      <c r="U8337" s="78"/>
    </row>
    <row r="8338" spans="21:21" ht="13.15" customHeight="1" x14ac:dyDescent="0.2">
      <c r="U8338" s="78"/>
    </row>
    <row r="8339" spans="21:21" ht="13.15" customHeight="1" x14ac:dyDescent="0.2">
      <c r="U8339" s="78"/>
    </row>
    <row r="8340" spans="21:21" ht="13.15" customHeight="1" x14ac:dyDescent="0.2">
      <c r="U8340" s="78"/>
    </row>
    <row r="8341" spans="21:21" ht="13.15" customHeight="1" x14ac:dyDescent="0.2">
      <c r="U8341" s="78"/>
    </row>
    <row r="8342" spans="21:21" ht="13.15" customHeight="1" x14ac:dyDescent="0.2">
      <c r="U8342" s="78"/>
    </row>
    <row r="8343" spans="21:21" ht="13.15" customHeight="1" x14ac:dyDescent="0.2">
      <c r="U8343" s="78"/>
    </row>
    <row r="8344" spans="21:21" ht="13.15" customHeight="1" x14ac:dyDescent="0.2">
      <c r="U8344" s="78"/>
    </row>
    <row r="8345" spans="21:21" ht="13.15" customHeight="1" x14ac:dyDescent="0.2">
      <c r="U8345" s="78"/>
    </row>
    <row r="8346" spans="21:21" ht="13.15" customHeight="1" x14ac:dyDescent="0.2">
      <c r="U8346" s="78"/>
    </row>
    <row r="8347" spans="21:21" ht="13.15" customHeight="1" x14ac:dyDescent="0.2">
      <c r="U8347" s="78"/>
    </row>
    <row r="8348" spans="21:21" ht="13.15" customHeight="1" x14ac:dyDescent="0.2">
      <c r="U8348" s="78"/>
    </row>
    <row r="8349" spans="21:21" ht="13.15" customHeight="1" x14ac:dyDescent="0.2">
      <c r="U8349" s="78"/>
    </row>
    <row r="8350" spans="21:21" ht="13.15" customHeight="1" x14ac:dyDescent="0.2">
      <c r="U8350" s="78"/>
    </row>
    <row r="8351" spans="21:21" ht="13.15" customHeight="1" x14ac:dyDescent="0.2">
      <c r="U8351" s="78"/>
    </row>
    <row r="8352" spans="21:21" ht="13.15" customHeight="1" x14ac:dyDescent="0.2">
      <c r="U8352" s="78"/>
    </row>
    <row r="8353" spans="21:21" ht="13.15" customHeight="1" x14ac:dyDescent="0.2">
      <c r="U8353" s="78"/>
    </row>
    <row r="8354" spans="21:21" ht="13.15" customHeight="1" x14ac:dyDescent="0.2">
      <c r="U8354" s="78"/>
    </row>
    <row r="8355" spans="21:21" ht="13.15" customHeight="1" x14ac:dyDescent="0.2">
      <c r="U8355" s="78"/>
    </row>
    <row r="8356" spans="21:21" ht="13.15" customHeight="1" x14ac:dyDescent="0.2">
      <c r="U8356" s="78"/>
    </row>
    <row r="8357" spans="21:21" ht="13.15" customHeight="1" x14ac:dyDescent="0.2">
      <c r="U8357" s="78"/>
    </row>
    <row r="8358" spans="21:21" ht="13.15" customHeight="1" x14ac:dyDescent="0.2">
      <c r="U8358" s="78"/>
    </row>
    <row r="8359" spans="21:21" ht="13.15" customHeight="1" x14ac:dyDescent="0.2">
      <c r="U8359" s="78"/>
    </row>
    <row r="8360" spans="21:21" ht="13.15" customHeight="1" x14ac:dyDescent="0.2">
      <c r="U8360" s="78"/>
    </row>
    <row r="8361" spans="21:21" ht="13.15" customHeight="1" x14ac:dyDescent="0.2">
      <c r="U8361" s="78"/>
    </row>
    <row r="8362" spans="21:21" ht="13.15" customHeight="1" x14ac:dyDescent="0.2">
      <c r="U8362" s="78"/>
    </row>
    <row r="8363" spans="21:21" ht="13.15" customHeight="1" x14ac:dyDescent="0.2">
      <c r="U8363" s="78"/>
    </row>
    <row r="8364" spans="21:21" ht="13.15" customHeight="1" x14ac:dyDescent="0.2">
      <c r="U8364" s="78"/>
    </row>
    <row r="8365" spans="21:21" ht="13.15" customHeight="1" x14ac:dyDescent="0.2">
      <c r="U8365" s="78"/>
    </row>
    <row r="8366" spans="21:21" ht="13.15" customHeight="1" x14ac:dyDescent="0.2">
      <c r="U8366" s="78"/>
    </row>
    <row r="8367" spans="21:21" ht="13.15" customHeight="1" x14ac:dyDescent="0.2">
      <c r="U8367" s="78"/>
    </row>
    <row r="8368" spans="21:21" ht="13.15" customHeight="1" x14ac:dyDescent="0.2">
      <c r="U8368" s="78"/>
    </row>
    <row r="8369" spans="21:21" ht="13.15" customHeight="1" x14ac:dyDescent="0.2">
      <c r="U8369" s="78"/>
    </row>
    <row r="8370" spans="21:21" ht="13.15" customHeight="1" x14ac:dyDescent="0.2">
      <c r="U8370" s="78"/>
    </row>
    <row r="8371" spans="21:21" ht="13.15" customHeight="1" x14ac:dyDescent="0.2">
      <c r="U8371" s="78"/>
    </row>
    <row r="8372" spans="21:21" ht="13.15" customHeight="1" x14ac:dyDescent="0.2">
      <c r="U8372" s="78"/>
    </row>
    <row r="8373" spans="21:21" ht="13.15" customHeight="1" x14ac:dyDescent="0.2">
      <c r="U8373" s="78"/>
    </row>
    <row r="8374" spans="21:21" ht="13.15" customHeight="1" x14ac:dyDescent="0.2">
      <c r="U8374" s="78"/>
    </row>
    <row r="8375" spans="21:21" ht="13.15" customHeight="1" x14ac:dyDescent="0.2">
      <c r="U8375" s="78"/>
    </row>
    <row r="8376" spans="21:21" ht="13.15" customHeight="1" x14ac:dyDescent="0.2">
      <c r="U8376" s="78"/>
    </row>
    <row r="8377" spans="21:21" ht="13.15" customHeight="1" x14ac:dyDescent="0.2">
      <c r="U8377" s="78"/>
    </row>
    <row r="8378" spans="21:21" ht="13.15" customHeight="1" x14ac:dyDescent="0.2">
      <c r="U8378" s="78"/>
    </row>
    <row r="8379" spans="21:21" ht="13.15" customHeight="1" x14ac:dyDescent="0.2">
      <c r="U8379" s="78"/>
    </row>
    <row r="8380" spans="21:21" ht="13.15" customHeight="1" x14ac:dyDescent="0.2">
      <c r="U8380" s="78"/>
    </row>
    <row r="8381" spans="21:21" ht="13.15" customHeight="1" x14ac:dyDescent="0.2">
      <c r="U8381" s="78"/>
    </row>
    <row r="8382" spans="21:21" ht="13.15" customHeight="1" x14ac:dyDescent="0.2">
      <c r="U8382" s="78"/>
    </row>
    <row r="8383" spans="21:21" ht="13.15" customHeight="1" x14ac:dyDescent="0.2">
      <c r="U8383" s="78"/>
    </row>
    <row r="8384" spans="21:21" ht="13.15" customHeight="1" x14ac:dyDescent="0.2">
      <c r="U8384" s="78"/>
    </row>
    <row r="8385" spans="21:21" ht="13.15" customHeight="1" x14ac:dyDescent="0.2">
      <c r="U8385" s="78"/>
    </row>
    <row r="8386" spans="21:21" ht="13.15" customHeight="1" x14ac:dyDescent="0.2">
      <c r="U8386" s="78"/>
    </row>
    <row r="8387" spans="21:21" ht="13.15" customHeight="1" x14ac:dyDescent="0.2">
      <c r="U8387" s="78"/>
    </row>
    <row r="8388" spans="21:21" ht="13.15" customHeight="1" x14ac:dyDescent="0.2">
      <c r="U8388" s="78"/>
    </row>
    <row r="8389" spans="21:21" ht="13.15" customHeight="1" x14ac:dyDescent="0.2">
      <c r="U8389" s="78"/>
    </row>
    <row r="8390" spans="21:21" ht="13.15" customHeight="1" x14ac:dyDescent="0.2">
      <c r="U8390" s="78"/>
    </row>
    <row r="8391" spans="21:21" ht="13.15" customHeight="1" x14ac:dyDescent="0.2">
      <c r="U8391" s="78"/>
    </row>
    <row r="8392" spans="21:21" ht="13.15" customHeight="1" x14ac:dyDescent="0.2">
      <c r="U8392" s="78"/>
    </row>
    <row r="8393" spans="21:21" ht="13.15" customHeight="1" x14ac:dyDescent="0.2">
      <c r="U8393" s="78"/>
    </row>
    <row r="8394" spans="21:21" ht="13.15" customHeight="1" x14ac:dyDescent="0.2">
      <c r="U8394" s="78"/>
    </row>
    <row r="8395" spans="21:21" ht="13.15" customHeight="1" x14ac:dyDescent="0.2">
      <c r="U8395" s="78"/>
    </row>
    <row r="8396" spans="21:21" ht="13.15" customHeight="1" x14ac:dyDescent="0.2">
      <c r="U8396" s="78"/>
    </row>
    <row r="8397" spans="21:21" ht="13.15" customHeight="1" x14ac:dyDescent="0.2">
      <c r="U8397" s="78"/>
    </row>
    <row r="8398" spans="21:21" ht="13.15" customHeight="1" x14ac:dyDescent="0.2">
      <c r="U8398" s="78"/>
    </row>
    <row r="8399" spans="21:21" ht="13.15" customHeight="1" x14ac:dyDescent="0.2">
      <c r="U8399" s="78"/>
    </row>
    <row r="8400" spans="21:21" ht="13.15" customHeight="1" x14ac:dyDescent="0.2">
      <c r="U8400" s="78"/>
    </row>
    <row r="8401" spans="21:21" ht="13.15" customHeight="1" x14ac:dyDescent="0.2">
      <c r="U8401" s="78"/>
    </row>
    <row r="8402" spans="21:21" ht="13.15" customHeight="1" x14ac:dyDescent="0.2">
      <c r="U8402" s="78"/>
    </row>
    <row r="8403" spans="21:21" ht="13.15" customHeight="1" x14ac:dyDescent="0.2">
      <c r="U8403" s="78"/>
    </row>
    <row r="8404" spans="21:21" ht="13.15" customHeight="1" x14ac:dyDescent="0.2">
      <c r="U8404" s="78"/>
    </row>
    <row r="8405" spans="21:21" ht="13.15" customHeight="1" x14ac:dyDescent="0.2">
      <c r="U8405" s="78"/>
    </row>
    <row r="8406" spans="21:21" ht="13.15" customHeight="1" x14ac:dyDescent="0.2">
      <c r="U8406" s="78"/>
    </row>
    <row r="8407" spans="21:21" ht="13.15" customHeight="1" x14ac:dyDescent="0.2">
      <c r="U8407" s="78"/>
    </row>
    <row r="8408" spans="21:21" ht="13.15" customHeight="1" x14ac:dyDescent="0.2">
      <c r="U8408" s="78"/>
    </row>
    <row r="8409" spans="21:21" ht="13.15" customHeight="1" x14ac:dyDescent="0.2">
      <c r="U8409" s="78"/>
    </row>
    <row r="8410" spans="21:21" ht="13.15" customHeight="1" x14ac:dyDescent="0.2">
      <c r="U8410" s="78"/>
    </row>
    <row r="8411" spans="21:21" ht="13.15" customHeight="1" x14ac:dyDescent="0.2">
      <c r="U8411" s="78"/>
    </row>
    <row r="8412" spans="21:21" ht="13.15" customHeight="1" x14ac:dyDescent="0.2">
      <c r="U8412" s="78"/>
    </row>
    <row r="8413" spans="21:21" ht="13.15" customHeight="1" x14ac:dyDescent="0.2">
      <c r="U8413" s="78"/>
    </row>
    <row r="8414" spans="21:21" ht="13.15" customHeight="1" x14ac:dyDescent="0.2">
      <c r="U8414" s="78"/>
    </row>
    <row r="8415" spans="21:21" ht="13.15" customHeight="1" x14ac:dyDescent="0.2">
      <c r="U8415" s="78"/>
    </row>
    <row r="8416" spans="21:21" ht="13.15" customHeight="1" x14ac:dyDescent="0.2">
      <c r="U8416" s="78"/>
    </row>
    <row r="8417" spans="21:21" ht="13.15" customHeight="1" x14ac:dyDescent="0.2">
      <c r="U8417" s="78"/>
    </row>
    <row r="8418" spans="21:21" ht="13.15" customHeight="1" x14ac:dyDescent="0.2">
      <c r="U8418" s="78"/>
    </row>
    <row r="8419" spans="21:21" ht="13.15" customHeight="1" x14ac:dyDescent="0.2">
      <c r="U8419" s="78"/>
    </row>
    <row r="8420" spans="21:21" ht="13.15" customHeight="1" x14ac:dyDescent="0.2">
      <c r="U8420" s="78"/>
    </row>
    <row r="8421" spans="21:21" ht="13.15" customHeight="1" x14ac:dyDescent="0.2">
      <c r="U8421" s="78"/>
    </row>
    <row r="8422" spans="21:21" ht="13.15" customHeight="1" x14ac:dyDescent="0.2">
      <c r="U8422" s="78"/>
    </row>
    <row r="8423" spans="21:21" ht="13.15" customHeight="1" x14ac:dyDescent="0.2">
      <c r="U8423" s="78"/>
    </row>
    <row r="8424" spans="21:21" ht="13.15" customHeight="1" x14ac:dyDescent="0.2">
      <c r="U8424" s="78"/>
    </row>
    <row r="8425" spans="21:21" ht="13.15" customHeight="1" x14ac:dyDescent="0.2">
      <c r="U8425" s="78"/>
    </row>
    <row r="8426" spans="21:21" ht="13.15" customHeight="1" x14ac:dyDescent="0.2">
      <c r="U8426" s="78"/>
    </row>
    <row r="8427" spans="21:21" ht="13.15" customHeight="1" x14ac:dyDescent="0.2">
      <c r="U8427" s="78"/>
    </row>
    <row r="8428" spans="21:21" ht="13.15" customHeight="1" x14ac:dyDescent="0.2">
      <c r="U8428" s="78"/>
    </row>
    <row r="8429" spans="21:21" ht="13.15" customHeight="1" x14ac:dyDescent="0.2">
      <c r="U8429" s="78"/>
    </row>
    <row r="8430" spans="21:21" ht="13.15" customHeight="1" x14ac:dyDescent="0.2">
      <c r="U8430" s="78"/>
    </row>
    <row r="8431" spans="21:21" ht="13.15" customHeight="1" x14ac:dyDescent="0.2">
      <c r="U8431" s="78"/>
    </row>
    <row r="8432" spans="21:21" ht="13.15" customHeight="1" x14ac:dyDescent="0.2">
      <c r="U8432" s="78"/>
    </row>
    <row r="8433" spans="21:21" ht="13.15" customHeight="1" x14ac:dyDescent="0.2">
      <c r="U8433" s="78"/>
    </row>
    <row r="8434" spans="21:21" ht="13.15" customHeight="1" x14ac:dyDescent="0.2">
      <c r="U8434" s="78"/>
    </row>
    <row r="8435" spans="21:21" ht="13.15" customHeight="1" x14ac:dyDescent="0.2">
      <c r="U8435" s="78"/>
    </row>
    <row r="8436" spans="21:21" ht="13.15" customHeight="1" x14ac:dyDescent="0.2">
      <c r="U8436" s="78"/>
    </row>
    <row r="8437" spans="21:21" ht="13.15" customHeight="1" x14ac:dyDescent="0.2">
      <c r="U8437" s="78"/>
    </row>
    <row r="8438" spans="21:21" ht="13.15" customHeight="1" x14ac:dyDescent="0.2">
      <c r="U8438" s="78"/>
    </row>
    <row r="8439" spans="21:21" ht="13.15" customHeight="1" x14ac:dyDescent="0.2">
      <c r="U8439" s="78"/>
    </row>
    <row r="8440" spans="21:21" ht="13.15" customHeight="1" x14ac:dyDescent="0.2">
      <c r="U8440" s="78"/>
    </row>
    <row r="8441" spans="21:21" ht="13.15" customHeight="1" x14ac:dyDescent="0.2">
      <c r="U8441" s="78"/>
    </row>
    <row r="8442" spans="21:21" ht="13.15" customHeight="1" x14ac:dyDescent="0.2">
      <c r="U8442" s="78"/>
    </row>
    <row r="8443" spans="21:21" ht="13.15" customHeight="1" x14ac:dyDescent="0.2">
      <c r="U8443" s="78"/>
    </row>
    <row r="8444" spans="21:21" ht="13.15" customHeight="1" x14ac:dyDescent="0.2">
      <c r="U8444" s="78"/>
    </row>
    <row r="8445" spans="21:21" ht="13.15" customHeight="1" x14ac:dyDescent="0.2">
      <c r="U8445" s="78"/>
    </row>
    <row r="8446" spans="21:21" ht="13.15" customHeight="1" x14ac:dyDescent="0.2">
      <c r="U8446" s="78"/>
    </row>
    <row r="8447" spans="21:21" ht="13.15" customHeight="1" x14ac:dyDescent="0.2">
      <c r="U8447" s="78"/>
    </row>
    <row r="8448" spans="21:21" ht="13.15" customHeight="1" x14ac:dyDescent="0.2">
      <c r="U8448" s="78"/>
    </row>
    <row r="8449" spans="21:21" ht="13.15" customHeight="1" x14ac:dyDescent="0.2">
      <c r="U8449" s="78"/>
    </row>
    <row r="8450" spans="21:21" ht="13.15" customHeight="1" x14ac:dyDescent="0.2">
      <c r="U8450" s="78"/>
    </row>
    <row r="8451" spans="21:21" ht="13.15" customHeight="1" x14ac:dyDescent="0.2">
      <c r="U8451" s="78"/>
    </row>
    <row r="8452" spans="21:21" ht="13.15" customHeight="1" x14ac:dyDescent="0.2">
      <c r="U8452" s="78"/>
    </row>
    <row r="8453" spans="21:21" ht="13.15" customHeight="1" x14ac:dyDescent="0.2">
      <c r="U8453" s="78"/>
    </row>
    <row r="8454" spans="21:21" ht="13.15" customHeight="1" x14ac:dyDescent="0.2">
      <c r="U8454" s="78"/>
    </row>
    <row r="8455" spans="21:21" ht="13.15" customHeight="1" x14ac:dyDescent="0.2">
      <c r="U8455" s="78"/>
    </row>
    <row r="8456" spans="21:21" ht="13.15" customHeight="1" x14ac:dyDescent="0.2">
      <c r="U8456" s="78"/>
    </row>
    <row r="8457" spans="21:21" ht="13.15" customHeight="1" x14ac:dyDescent="0.2">
      <c r="U8457" s="78"/>
    </row>
    <row r="8458" spans="21:21" ht="13.15" customHeight="1" x14ac:dyDescent="0.2">
      <c r="U8458" s="78"/>
    </row>
    <row r="8459" spans="21:21" ht="13.15" customHeight="1" x14ac:dyDescent="0.2">
      <c r="U8459" s="78"/>
    </row>
    <row r="8460" spans="21:21" ht="13.15" customHeight="1" x14ac:dyDescent="0.2">
      <c r="U8460" s="78"/>
    </row>
    <row r="8461" spans="21:21" ht="13.15" customHeight="1" x14ac:dyDescent="0.2">
      <c r="U8461" s="78"/>
    </row>
    <row r="8462" spans="21:21" ht="13.15" customHeight="1" x14ac:dyDescent="0.2">
      <c r="U8462" s="78"/>
    </row>
    <row r="8463" spans="21:21" ht="13.15" customHeight="1" x14ac:dyDescent="0.2">
      <c r="U8463" s="78"/>
    </row>
    <row r="8464" spans="21:21" ht="13.15" customHeight="1" x14ac:dyDescent="0.2">
      <c r="U8464" s="78"/>
    </row>
    <row r="8465" spans="21:21" ht="13.15" customHeight="1" x14ac:dyDescent="0.2">
      <c r="U8465" s="78"/>
    </row>
    <row r="8466" spans="21:21" ht="13.15" customHeight="1" x14ac:dyDescent="0.2">
      <c r="U8466" s="78"/>
    </row>
    <row r="8467" spans="21:21" ht="13.15" customHeight="1" x14ac:dyDescent="0.2">
      <c r="U8467" s="78"/>
    </row>
    <row r="8468" spans="21:21" ht="13.15" customHeight="1" x14ac:dyDescent="0.2">
      <c r="U8468" s="78"/>
    </row>
    <row r="8469" spans="21:21" ht="13.15" customHeight="1" x14ac:dyDescent="0.2">
      <c r="U8469" s="78"/>
    </row>
    <row r="8470" spans="21:21" ht="13.15" customHeight="1" x14ac:dyDescent="0.2">
      <c r="U8470" s="78"/>
    </row>
    <row r="8471" spans="21:21" ht="13.15" customHeight="1" x14ac:dyDescent="0.2">
      <c r="U8471" s="78"/>
    </row>
    <row r="8472" spans="21:21" ht="13.15" customHeight="1" x14ac:dyDescent="0.2">
      <c r="U8472" s="78"/>
    </row>
    <row r="8473" spans="21:21" ht="13.15" customHeight="1" x14ac:dyDescent="0.2">
      <c r="U8473" s="78"/>
    </row>
    <row r="8474" spans="21:21" ht="13.15" customHeight="1" x14ac:dyDescent="0.2">
      <c r="U8474" s="78"/>
    </row>
    <row r="8475" spans="21:21" ht="13.15" customHeight="1" x14ac:dyDescent="0.2">
      <c r="U8475" s="78"/>
    </row>
    <row r="8476" spans="21:21" ht="13.15" customHeight="1" x14ac:dyDescent="0.2">
      <c r="U8476" s="78"/>
    </row>
    <row r="8477" spans="21:21" ht="13.15" customHeight="1" x14ac:dyDescent="0.2">
      <c r="U8477" s="78"/>
    </row>
    <row r="8478" spans="21:21" ht="13.15" customHeight="1" x14ac:dyDescent="0.2">
      <c r="U8478" s="78"/>
    </row>
    <row r="8479" spans="21:21" ht="13.15" customHeight="1" x14ac:dyDescent="0.2">
      <c r="U8479" s="78"/>
    </row>
    <row r="8480" spans="21:21" ht="13.15" customHeight="1" x14ac:dyDescent="0.2">
      <c r="U8480" s="78"/>
    </row>
    <row r="8481" spans="21:21" ht="13.15" customHeight="1" x14ac:dyDescent="0.2">
      <c r="U8481" s="78"/>
    </row>
    <row r="8482" spans="21:21" ht="13.15" customHeight="1" x14ac:dyDescent="0.2">
      <c r="U8482" s="78"/>
    </row>
    <row r="8483" spans="21:21" ht="13.15" customHeight="1" x14ac:dyDescent="0.2">
      <c r="U8483" s="78"/>
    </row>
    <row r="8484" spans="21:21" ht="13.15" customHeight="1" x14ac:dyDescent="0.2">
      <c r="U8484" s="78"/>
    </row>
    <row r="8485" spans="21:21" ht="13.15" customHeight="1" x14ac:dyDescent="0.2">
      <c r="U8485" s="78"/>
    </row>
    <row r="8486" spans="21:21" ht="13.15" customHeight="1" x14ac:dyDescent="0.2">
      <c r="U8486" s="78"/>
    </row>
    <row r="8487" spans="21:21" ht="13.15" customHeight="1" x14ac:dyDescent="0.2">
      <c r="U8487" s="78"/>
    </row>
    <row r="8488" spans="21:21" ht="13.15" customHeight="1" x14ac:dyDescent="0.2">
      <c r="U8488" s="78"/>
    </row>
    <row r="8489" spans="21:21" ht="13.15" customHeight="1" x14ac:dyDescent="0.2">
      <c r="U8489" s="78"/>
    </row>
    <row r="8490" spans="21:21" ht="13.15" customHeight="1" x14ac:dyDescent="0.2">
      <c r="U8490" s="78"/>
    </row>
    <row r="8491" spans="21:21" ht="13.15" customHeight="1" x14ac:dyDescent="0.2">
      <c r="U8491" s="78"/>
    </row>
    <row r="8492" spans="21:21" ht="13.15" customHeight="1" x14ac:dyDescent="0.2">
      <c r="U8492" s="78"/>
    </row>
    <row r="8493" spans="21:21" ht="13.15" customHeight="1" x14ac:dyDescent="0.2">
      <c r="U8493" s="78"/>
    </row>
    <row r="8494" spans="21:21" ht="13.15" customHeight="1" x14ac:dyDescent="0.2">
      <c r="U8494" s="78"/>
    </row>
    <row r="8495" spans="21:21" ht="13.15" customHeight="1" x14ac:dyDescent="0.2">
      <c r="U8495" s="78"/>
    </row>
    <row r="8496" spans="21:21" ht="13.15" customHeight="1" x14ac:dyDescent="0.2">
      <c r="U8496" s="78"/>
    </row>
    <row r="8497" spans="21:21" ht="13.15" customHeight="1" x14ac:dyDescent="0.2">
      <c r="U8497" s="78"/>
    </row>
    <row r="8498" spans="21:21" ht="13.15" customHeight="1" x14ac:dyDescent="0.2">
      <c r="U8498" s="78"/>
    </row>
    <row r="8499" spans="21:21" ht="13.15" customHeight="1" x14ac:dyDescent="0.2">
      <c r="U8499" s="78"/>
    </row>
    <row r="8500" spans="21:21" ht="13.15" customHeight="1" x14ac:dyDescent="0.2">
      <c r="U8500" s="78"/>
    </row>
    <row r="8501" spans="21:21" ht="13.15" customHeight="1" x14ac:dyDescent="0.2">
      <c r="U8501" s="78"/>
    </row>
    <row r="8502" spans="21:21" ht="13.15" customHeight="1" x14ac:dyDescent="0.2">
      <c r="U8502" s="78"/>
    </row>
    <row r="8503" spans="21:21" ht="13.15" customHeight="1" x14ac:dyDescent="0.2">
      <c r="U8503" s="78"/>
    </row>
    <row r="8504" spans="21:21" ht="13.15" customHeight="1" x14ac:dyDescent="0.2">
      <c r="U8504" s="78"/>
    </row>
    <row r="8505" spans="21:21" ht="13.15" customHeight="1" x14ac:dyDescent="0.2">
      <c r="U8505" s="78"/>
    </row>
    <row r="8506" spans="21:21" ht="13.15" customHeight="1" x14ac:dyDescent="0.2">
      <c r="U8506" s="78"/>
    </row>
    <row r="8507" spans="21:21" ht="13.15" customHeight="1" x14ac:dyDescent="0.2">
      <c r="U8507" s="78"/>
    </row>
    <row r="8508" spans="21:21" ht="13.15" customHeight="1" x14ac:dyDescent="0.2">
      <c r="U8508" s="78"/>
    </row>
    <row r="8509" spans="21:21" ht="13.15" customHeight="1" x14ac:dyDescent="0.2">
      <c r="U8509" s="78"/>
    </row>
    <row r="8510" spans="21:21" ht="13.15" customHeight="1" x14ac:dyDescent="0.2">
      <c r="U8510" s="78"/>
    </row>
    <row r="8511" spans="21:21" ht="13.15" customHeight="1" x14ac:dyDescent="0.2">
      <c r="U8511" s="78"/>
    </row>
    <row r="8512" spans="21:21" ht="13.15" customHeight="1" x14ac:dyDescent="0.2">
      <c r="U8512" s="78"/>
    </row>
    <row r="8513" spans="21:21" ht="13.15" customHeight="1" x14ac:dyDescent="0.2">
      <c r="U8513" s="78"/>
    </row>
    <row r="8514" spans="21:21" ht="13.15" customHeight="1" x14ac:dyDescent="0.2">
      <c r="U8514" s="78"/>
    </row>
    <row r="8515" spans="21:21" ht="13.15" customHeight="1" x14ac:dyDescent="0.2">
      <c r="U8515" s="78"/>
    </row>
    <row r="8516" spans="21:21" ht="13.15" customHeight="1" x14ac:dyDescent="0.2">
      <c r="U8516" s="78"/>
    </row>
    <row r="8517" spans="21:21" ht="13.15" customHeight="1" x14ac:dyDescent="0.2">
      <c r="U8517" s="78"/>
    </row>
    <row r="8518" spans="21:21" ht="13.15" customHeight="1" x14ac:dyDescent="0.2">
      <c r="U8518" s="78"/>
    </row>
    <row r="8519" spans="21:21" ht="13.15" customHeight="1" x14ac:dyDescent="0.2">
      <c r="U8519" s="78"/>
    </row>
    <row r="8520" spans="21:21" ht="13.15" customHeight="1" x14ac:dyDescent="0.2">
      <c r="U8520" s="78"/>
    </row>
    <row r="8521" spans="21:21" ht="13.15" customHeight="1" x14ac:dyDescent="0.2">
      <c r="U8521" s="78"/>
    </row>
    <row r="8522" spans="21:21" ht="13.15" customHeight="1" x14ac:dyDescent="0.2">
      <c r="U8522" s="78"/>
    </row>
    <row r="8523" spans="21:21" ht="13.15" customHeight="1" x14ac:dyDescent="0.2">
      <c r="U8523" s="78"/>
    </row>
    <row r="8524" spans="21:21" ht="13.15" customHeight="1" x14ac:dyDescent="0.2">
      <c r="U8524" s="78"/>
    </row>
    <row r="8525" spans="21:21" ht="13.15" customHeight="1" x14ac:dyDescent="0.2">
      <c r="U8525" s="78"/>
    </row>
    <row r="8526" spans="21:21" ht="13.15" customHeight="1" x14ac:dyDescent="0.2">
      <c r="U8526" s="78"/>
    </row>
    <row r="8527" spans="21:21" ht="13.15" customHeight="1" x14ac:dyDescent="0.2">
      <c r="U8527" s="78"/>
    </row>
    <row r="8528" spans="21:21" ht="13.15" customHeight="1" x14ac:dyDescent="0.2">
      <c r="U8528" s="78"/>
    </row>
    <row r="8529" spans="21:21" ht="13.15" customHeight="1" x14ac:dyDescent="0.2">
      <c r="U8529" s="78"/>
    </row>
    <row r="8530" spans="21:21" ht="13.15" customHeight="1" x14ac:dyDescent="0.2">
      <c r="U8530" s="78"/>
    </row>
    <row r="8531" spans="21:21" ht="13.15" customHeight="1" x14ac:dyDescent="0.2">
      <c r="U8531" s="78"/>
    </row>
    <row r="8532" spans="21:21" ht="13.15" customHeight="1" x14ac:dyDescent="0.2">
      <c r="U8532" s="78"/>
    </row>
    <row r="8533" spans="21:21" ht="13.15" customHeight="1" x14ac:dyDescent="0.2">
      <c r="U8533" s="78"/>
    </row>
    <row r="8534" spans="21:21" ht="13.15" customHeight="1" x14ac:dyDescent="0.2">
      <c r="U8534" s="78"/>
    </row>
    <row r="8535" spans="21:21" ht="13.15" customHeight="1" x14ac:dyDescent="0.2">
      <c r="U8535" s="78"/>
    </row>
    <row r="8536" spans="21:21" ht="13.15" customHeight="1" x14ac:dyDescent="0.2">
      <c r="U8536" s="78"/>
    </row>
    <row r="8537" spans="21:21" ht="13.15" customHeight="1" x14ac:dyDescent="0.2">
      <c r="U8537" s="78"/>
    </row>
    <row r="8538" spans="21:21" ht="13.15" customHeight="1" x14ac:dyDescent="0.2">
      <c r="U8538" s="78"/>
    </row>
    <row r="8539" spans="21:21" ht="13.15" customHeight="1" x14ac:dyDescent="0.2">
      <c r="U8539" s="78"/>
    </row>
    <row r="8540" spans="21:21" ht="13.15" customHeight="1" x14ac:dyDescent="0.2">
      <c r="U8540" s="78"/>
    </row>
    <row r="8541" spans="21:21" ht="13.15" customHeight="1" x14ac:dyDescent="0.2">
      <c r="U8541" s="78"/>
    </row>
    <row r="8542" spans="21:21" ht="13.15" customHeight="1" x14ac:dyDescent="0.2">
      <c r="U8542" s="78"/>
    </row>
    <row r="8543" spans="21:21" ht="13.15" customHeight="1" x14ac:dyDescent="0.2">
      <c r="U8543" s="78"/>
    </row>
    <row r="8544" spans="21:21" ht="13.15" customHeight="1" x14ac:dyDescent="0.2">
      <c r="U8544" s="78"/>
    </row>
    <row r="8545" spans="21:21" ht="13.15" customHeight="1" x14ac:dyDescent="0.2">
      <c r="U8545" s="78"/>
    </row>
    <row r="8546" spans="21:21" ht="13.15" customHeight="1" x14ac:dyDescent="0.2">
      <c r="U8546" s="78"/>
    </row>
    <row r="8547" spans="21:21" ht="13.15" customHeight="1" x14ac:dyDescent="0.2">
      <c r="U8547" s="78"/>
    </row>
    <row r="8548" spans="21:21" ht="13.15" customHeight="1" x14ac:dyDescent="0.2">
      <c r="U8548" s="78"/>
    </row>
    <row r="8549" spans="21:21" ht="13.15" customHeight="1" x14ac:dyDescent="0.2">
      <c r="U8549" s="78"/>
    </row>
    <row r="8550" spans="21:21" ht="13.15" customHeight="1" x14ac:dyDescent="0.2">
      <c r="U8550" s="78"/>
    </row>
    <row r="8551" spans="21:21" ht="13.15" customHeight="1" x14ac:dyDescent="0.2">
      <c r="U8551" s="78"/>
    </row>
    <row r="8552" spans="21:21" ht="13.15" customHeight="1" x14ac:dyDescent="0.2">
      <c r="U8552" s="78"/>
    </row>
    <row r="8553" spans="21:21" ht="13.15" customHeight="1" x14ac:dyDescent="0.2">
      <c r="U8553" s="78"/>
    </row>
    <row r="8554" spans="21:21" ht="13.15" customHeight="1" x14ac:dyDescent="0.2">
      <c r="U8554" s="78"/>
    </row>
    <row r="8555" spans="21:21" ht="13.15" customHeight="1" x14ac:dyDescent="0.2">
      <c r="U8555" s="78"/>
    </row>
    <row r="8556" spans="21:21" ht="13.15" customHeight="1" x14ac:dyDescent="0.2">
      <c r="U8556" s="78"/>
    </row>
    <row r="8557" spans="21:21" ht="13.15" customHeight="1" x14ac:dyDescent="0.2">
      <c r="U8557" s="78"/>
    </row>
    <row r="8558" spans="21:21" ht="13.15" customHeight="1" x14ac:dyDescent="0.2">
      <c r="U8558" s="78"/>
    </row>
    <row r="8559" spans="21:21" ht="13.15" customHeight="1" x14ac:dyDescent="0.2">
      <c r="U8559" s="78"/>
    </row>
    <row r="8560" spans="21:21" ht="13.15" customHeight="1" x14ac:dyDescent="0.2">
      <c r="U8560" s="78"/>
    </row>
    <row r="8561" spans="21:21" ht="13.15" customHeight="1" x14ac:dyDescent="0.2">
      <c r="U8561" s="78"/>
    </row>
    <row r="8562" spans="21:21" ht="13.15" customHeight="1" x14ac:dyDescent="0.2">
      <c r="U8562" s="78"/>
    </row>
    <row r="8563" spans="21:21" ht="13.15" customHeight="1" x14ac:dyDescent="0.2">
      <c r="U8563" s="78"/>
    </row>
    <row r="8564" spans="21:21" ht="13.15" customHeight="1" x14ac:dyDescent="0.2">
      <c r="U8564" s="78"/>
    </row>
    <row r="8565" spans="21:21" ht="13.15" customHeight="1" x14ac:dyDescent="0.2">
      <c r="U8565" s="78"/>
    </row>
    <row r="8566" spans="21:21" ht="13.15" customHeight="1" x14ac:dyDescent="0.2">
      <c r="U8566" s="78"/>
    </row>
    <row r="8567" spans="21:21" ht="13.15" customHeight="1" x14ac:dyDescent="0.2">
      <c r="U8567" s="78"/>
    </row>
    <row r="8568" spans="21:21" ht="13.15" customHeight="1" x14ac:dyDescent="0.2">
      <c r="U8568" s="78"/>
    </row>
    <row r="8569" spans="21:21" ht="13.15" customHeight="1" x14ac:dyDescent="0.2">
      <c r="U8569" s="78"/>
    </row>
    <row r="8570" spans="21:21" ht="13.15" customHeight="1" x14ac:dyDescent="0.2">
      <c r="U8570" s="78"/>
    </row>
    <row r="8571" spans="21:21" ht="13.15" customHeight="1" x14ac:dyDescent="0.2">
      <c r="U8571" s="78"/>
    </row>
    <row r="8572" spans="21:21" ht="13.15" customHeight="1" x14ac:dyDescent="0.2">
      <c r="U8572" s="78"/>
    </row>
    <row r="8573" spans="21:21" ht="13.15" customHeight="1" x14ac:dyDescent="0.2">
      <c r="U8573" s="78"/>
    </row>
    <row r="8574" spans="21:21" ht="13.15" customHeight="1" x14ac:dyDescent="0.2">
      <c r="U8574" s="78"/>
    </row>
    <row r="8575" spans="21:21" ht="13.15" customHeight="1" x14ac:dyDescent="0.2">
      <c r="U8575" s="78"/>
    </row>
    <row r="8576" spans="21:21" ht="13.15" customHeight="1" x14ac:dyDescent="0.2">
      <c r="U8576" s="78"/>
    </row>
    <row r="8577" spans="21:21" ht="13.15" customHeight="1" x14ac:dyDescent="0.2">
      <c r="U8577" s="78"/>
    </row>
    <row r="8578" spans="21:21" ht="13.15" customHeight="1" x14ac:dyDescent="0.2">
      <c r="U8578" s="78"/>
    </row>
    <row r="8579" spans="21:21" ht="13.15" customHeight="1" x14ac:dyDescent="0.2">
      <c r="U8579" s="78"/>
    </row>
    <row r="8580" spans="21:21" ht="13.15" customHeight="1" x14ac:dyDescent="0.2">
      <c r="U8580" s="78"/>
    </row>
    <row r="8581" spans="21:21" ht="13.15" customHeight="1" x14ac:dyDescent="0.2">
      <c r="U8581" s="78"/>
    </row>
    <row r="8582" spans="21:21" ht="13.15" customHeight="1" x14ac:dyDescent="0.2">
      <c r="U8582" s="78"/>
    </row>
    <row r="8583" spans="21:21" ht="13.15" customHeight="1" x14ac:dyDescent="0.2">
      <c r="U8583" s="78"/>
    </row>
    <row r="8584" spans="21:21" ht="13.15" customHeight="1" x14ac:dyDescent="0.2">
      <c r="U8584" s="78"/>
    </row>
    <row r="8585" spans="21:21" ht="13.15" customHeight="1" x14ac:dyDescent="0.2">
      <c r="U8585" s="78"/>
    </row>
    <row r="8586" spans="21:21" ht="13.15" customHeight="1" x14ac:dyDescent="0.2">
      <c r="U8586" s="78"/>
    </row>
    <row r="8587" spans="21:21" ht="13.15" customHeight="1" x14ac:dyDescent="0.2">
      <c r="U8587" s="78"/>
    </row>
    <row r="8588" spans="21:21" ht="13.15" customHeight="1" x14ac:dyDescent="0.2">
      <c r="U8588" s="78"/>
    </row>
    <row r="8589" spans="21:21" ht="13.15" customHeight="1" x14ac:dyDescent="0.2">
      <c r="U8589" s="78"/>
    </row>
    <row r="8590" spans="21:21" ht="13.15" customHeight="1" x14ac:dyDescent="0.2">
      <c r="U8590" s="78"/>
    </row>
    <row r="8591" spans="21:21" ht="13.15" customHeight="1" x14ac:dyDescent="0.2">
      <c r="U8591" s="78"/>
    </row>
    <row r="8592" spans="21:21" ht="13.15" customHeight="1" x14ac:dyDescent="0.2">
      <c r="U8592" s="78"/>
    </row>
    <row r="8593" spans="21:21" ht="13.15" customHeight="1" x14ac:dyDescent="0.2">
      <c r="U8593" s="78"/>
    </row>
    <row r="8594" spans="21:21" ht="13.15" customHeight="1" x14ac:dyDescent="0.2">
      <c r="U8594" s="78"/>
    </row>
    <row r="8595" spans="21:21" ht="13.15" customHeight="1" x14ac:dyDescent="0.2">
      <c r="U8595" s="78"/>
    </row>
    <row r="8596" spans="21:21" ht="13.15" customHeight="1" x14ac:dyDescent="0.2">
      <c r="U8596" s="78"/>
    </row>
    <row r="8597" spans="21:21" ht="13.15" customHeight="1" x14ac:dyDescent="0.2">
      <c r="U8597" s="78"/>
    </row>
    <row r="8598" spans="21:21" ht="13.15" customHeight="1" x14ac:dyDescent="0.2">
      <c r="U8598" s="78"/>
    </row>
    <row r="8599" spans="21:21" ht="13.15" customHeight="1" x14ac:dyDescent="0.2">
      <c r="U8599" s="78"/>
    </row>
    <row r="8600" spans="21:21" ht="13.15" customHeight="1" x14ac:dyDescent="0.2">
      <c r="U8600" s="78"/>
    </row>
    <row r="8601" spans="21:21" ht="13.15" customHeight="1" x14ac:dyDescent="0.2">
      <c r="U8601" s="78"/>
    </row>
    <row r="8602" spans="21:21" ht="13.15" customHeight="1" x14ac:dyDescent="0.2">
      <c r="U8602" s="78"/>
    </row>
    <row r="8603" spans="21:21" ht="13.15" customHeight="1" x14ac:dyDescent="0.2">
      <c r="U8603" s="78"/>
    </row>
    <row r="8604" spans="21:21" ht="13.15" customHeight="1" x14ac:dyDescent="0.2">
      <c r="U8604" s="78"/>
    </row>
    <row r="8605" spans="21:21" ht="13.15" customHeight="1" x14ac:dyDescent="0.2">
      <c r="U8605" s="78"/>
    </row>
    <row r="8606" spans="21:21" ht="13.15" customHeight="1" x14ac:dyDescent="0.2">
      <c r="U8606" s="78"/>
    </row>
    <row r="8607" spans="21:21" ht="13.15" customHeight="1" x14ac:dyDescent="0.2">
      <c r="U8607" s="78"/>
    </row>
    <row r="8608" spans="21:21" ht="13.15" customHeight="1" x14ac:dyDescent="0.2">
      <c r="U8608" s="78"/>
    </row>
    <row r="8609" spans="21:21" ht="13.15" customHeight="1" x14ac:dyDescent="0.2">
      <c r="U8609" s="78"/>
    </row>
    <row r="8610" spans="21:21" ht="13.15" customHeight="1" x14ac:dyDescent="0.2">
      <c r="U8610" s="78"/>
    </row>
    <row r="8611" spans="21:21" ht="13.15" customHeight="1" x14ac:dyDescent="0.2">
      <c r="U8611" s="78"/>
    </row>
    <row r="8612" spans="21:21" ht="13.15" customHeight="1" x14ac:dyDescent="0.2">
      <c r="U8612" s="78"/>
    </row>
    <row r="8613" spans="21:21" ht="13.15" customHeight="1" x14ac:dyDescent="0.2">
      <c r="U8613" s="78"/>
    </row>
    <row r="8614" spans="21:21" ht="13.15" customHeight="1" x14ac:dyDescent="0.2">
      <c r="U8614" s="78"/>
    </row>
    <row r="8615" spans="21:21" ht="13.15" customHeight="1" x14ac:dyDescent="0.2">
      <c r="U8615" s="78"/>
    </row>
    <row r="8616" spans="21:21" ht="13.15" customHeight="1" x14ac:dyDescent="0.2">
      <c r="U8616" s="78"/>
    </row>
    <row r="8617" spans="21:21" ht="13.15" customHeight="1" x14ac:dyDescent="0.2">
      <c r="U8617" s="78"/>
    </row>
    <row r="8618" spans="21:21" ht="13.15" customHeight="1" x14ac:dyDescent="0.2">
      <c r="U8618" s="78"/>
    </row>
    <row r="8619" spans="21:21" ht="13.15" customHeight="1" x14ac:dyDescent="0.2">
      <c r="U8619" s="78"/>
    </row>
    <row r="8620" spans="21:21" ht="13.15" customHeight="1" x14ac:dyDescent="0.2">
      <c r="U8620" s="78"/>
    </row>
    <row r="8621" spans="21:21" ht="13.15" customHeight="1" x14ac:dyDescent="0.2">
      <c r="U8621" s="78"/>
    </row>
    <row r="8622" spans="21:21" ht="13.15" customHeight="1" x14ac:dyDescent="0.2">
      <c r="U8622" s="78"/>
    </row>
    <row r="8623" spans="21:21" ht="13.15" customHeight="1" x14ac:dyDescent="0.2">
      <c r="U8623" s="78"/>
    </row>
    <row r="8624" spans="21:21" ht="13.15" customHeight="1" x14ac:dyDescent="0.2">
      <c r="U8624" s="78"/>
    </row>
    <row r="8625" spans="21:21" ht="13.15" customHeight="1" x14ac:dyDescent="0.2">
      <c r="U8625" s="78"/>
    </row>
    <row r="8626" spans="21:21" ht="13.15" customHeight="1" x14ac:dyDescent="0.2">
      <c r="U8626" s="78"/>
    </row>
    <row r="8627" spans="21:21" ht="13.15" customHeight="1" x14ac:dyDescent="0.2">
      <c r="U8627" s="78"/>
    </row>
    <row r="8628" spans="21:21" ht="13.15" customHeight="1" x14ac:dyDescent="0.2">
      <c r="U8628" s="78"/>
    </row>
    <row r="8629" spans="21:21" ht="13.15" customHeight="1" x14ac:dyDescent="0.2">
      <c r="U8629" s="78"/>
    </row>
    <row r="8630" spans="21:21" ht="13.15" customHeight="1" x14ac:dyDescent="0.2">
      <c r="U8630" s="78"/>
    </row>
    <row r="8631" spans="21:21" ht="13.15" customHeight="1" x14ac:dyDescent="0.2">
      <c r="U8631" s="78"/>
    </row>
    <row r="8632" spans="21:21" ht="13.15" customHeight="1" x14ac:dyDescent="0.2">
      <c r="U8632" s="78"/>
    </row>
    <row r="8633" spans="21:21" ht="13.15" customHeight="1" x14ac:dyDescent="0.2">
      <c r="U8633" s="78"/>
    </row>
    <row r="8634" spans="21:21" ht="13.15" customHeight="1" x14ac:dyDescent="0.2">
      <c r="U8634" s="78"/>
    </row>
    <row r="8635" spans="21:21" ht="13.15" customHeight="1" x14ac:dyDescent="0.2">
      <c r="U8635" s="78"/>
    </row>
    <row r="8636" spans="21:21" ht="13.15" customHeight="1" x14ac:dyDescent="0.2">
      <c r="U8636" s="78"/>
    </row>
    <row r="8637" spans="21:21" ht="13.15" customHeight="1" x14ac:dyDescent="0.2">
      <c r="U8637" s="78"/>
    </row>
    <row r="8638" spans="21:21" ht="13.15" customHeight="1" x14ac:dyDescent="0.2">
      <c r="U8638" s="78"/>
    </row>
    <row r="8639" spans="21:21" ht="13.15" customHeight="1" x14ac:dyDescent="0.2">
      <c r="U8639" s="78"/>
    </row>
    <row r="8640" spans="21:21" ht="13.15" customHeight="1" x14ac:dyDescent="0.2">
      <c r="U8640" s="78"/>
    </row>
    <row r="8641" spans="21:21" ht="13.15" customHeight="1" x14ac:dyDescent="0.2">
      <c r="U8641" s="78"/>
    </row>
    <row r="8642" spans="21:21" ht="13.15" customHeight="1" x14ac:dyDescent="0.2">
      <c r="U8642" s="78"/>
    </row>
    <row r="8643" spans="21:21" ht="13.15" customHeight="1" x14ac:dyDescent="0.2">
      <c r="U8643" s="78"/>
    </row>
    <row r="8644" spans="21:21" ht="13.15" customHeight="1" x14ac:dyDescent="0.2">
      <c r="U8644" s="78"/>
    </row>
    <row r="8645" spans="21:21" ht="13.15" customHeight="1" x14ac:dyDescent="0.2">
      <c r="U8645" s="78"/>
    </row>
    <row r="8646" spans="21:21" ht="13.15" customHeight="1" x14ac:dyDescent="0.2">
      <c r="U8646" s="78"/>
    </row>
    <row r="8647" spans="21:21" ht="13.15" customHeight="1" x14ac:dyDescent="0.2">
      <c r="U8647" s="78"/>
    </row>
    <row r="8648" spans="21:21" ht="13.15" customHeight="1" x14ac:dyDescent="0.2">
      <c r="U8648" s="78"/>
    </row>
    <row r="8649" spans="21:21" ht="13.15" customHeight="1" x14ac:dyDescent="0.2">
      <c r="U8649" s="78"/>
    </row>
    <row r="8650" spans="21:21" ht="13.15" customHeight="1" x14ac:dyDescent="0.2">
      <c r="U8650" s="78"/>
    </row>
    <row r="8651" spans="21:21" ht="13.15" customHeight="1" x14ac:dyDescent="0.2">
      <c r="U8651" s="78"/>
    </row>
    <row r="8652" spans="21:21" ht="13.15" customHeight="1" x14ac:dyDescent="0.2">
      <c r="U8652" s="78"/>
    </row>
    <row r="8653" spans="21:21" ht="13.15" customHeight="1" x14ac:dyDescent="0.2">
      <c r="U8653" s="78"/>
    </row>
    <row r="8654" spans="21:21" ht="13.15" customHeight="1" x14ac:dyDescent="0.2">
      <c r="U8654" s="78"/>
    </row>
    <row r="8655" spans="21:21" ht="13.15" customHeight="1" x14ac:dyDescent="0.2">
      <c r="U8655" s="78"/>
    </row>
    <row r="8656" spans="21:21" ht="13.15" customHeight="1" x14ac:dyDescent="0.2">
      <c r="U8656" s="78"/>
    </row>
    <row r="8657" spans="21:21" ht="13.15" customHeight="1" x14ac:dyDescent="0.2">
      <c r="U8657" s="78"/>
    </row>
    <row r="8658" spans="21:21" ht="13.15" customHeight="1" x14ac:dyDescent="0.2">
      <c r="U8658" s="78"/>
    </row>
    <row r="8659" spans="21:21" ht="13.15" customHeight="1" x14ac:dyDescent="0.2">
      <c r="U8659" s="78"/>
    </row>
    <row r="8660" spans="21:21" ht="13.15" customHeight="1" x14ac:dyDescent="0.2">
      <c r="U8660" s="78"/>
    </row>
    <row r="8661" spans="21:21" ht="13.15" customHeight="1" x14ac:dyDescent="0.2">
      <c r="U8661" s="78"/>
    </row>
    <row r="8662" spans="21:21" ht="13.15" customHeight="1" x14ac:dyDescent="0.2">
      <c r="U8662" s="78"/>
    </row>
    <row r="8663" spans="21:21" ht="13.15" customHeight="1" x14ac:dyDescent="0.2">
      <c r="U8663" s="78"/>
    </row>
    <row r="8664" spans="21:21" ht="13.15" customHeight="1" x14ac:dyDescent="0.2">
      <c r="U8664" s="78"/>
    </row>
    <row r="8665" spans="21:21" ht="13.15" customHeight="1" x14ac:dyDescent="0.2">
      <c r="U8665" s="78"/>
    </row>
    <row r="8666" spans="21:21" ht="13.15" customHeight="1" x14ac:dyDescent="0.2">
      <c r="U8666" s="78"/>
    </row>
    <row r="8667" spans="21:21" ht="13.15" customHeight="1" x14ac:dyDescent="0.2">
      <c r="U8667" s="78"/>
    </row>
    <row r="8668" spans="21:21" ht="13.15" customHeight="1" x14ac:dyDescent="0.2">
      <c r="U8668" s="78"/>
    </row>
    <row r="8669" spans="21:21" ht="13.15" customHeight="1" x14ac:dyDescent="0.2">
      <c r="U8669" s="78"/>
    </row>
    <row r="8670" spans="21:21" ht="13.15" customHeight="1" x14ac:dyDescent="0.2">
      <c r="U8670" s="78"/>
    </row>
    <row r="8671" spans="21:21" ht="13.15" customHeight="1" x14ac:dyDescent="0.2">
      <c r="U8671" s="78"/>
    </row>
    <row r="8672" spans="21:21" ht="13.15" customHeight="1" x14ac:dyDescent="0.2">
      <c r="U8672" s="78"/>
    </row>
    <row r="8673" spans="21:21" ht="13.15" customHeight="1" x14ac:dyDescent="0.2">
      <c r="U8673" s="78"/>
    </row>
    <row r="8674" spans="21:21" ht="13.15" customHeight="1" x14ac:dyDescent="0.2">
      <c r="U8674" s="78"/>
    </row>
    <row r="8675" spans="21:21" ht="13.15" customHeight="1" x14ac:dyDescent="0.2">
      <c r="U8675" s="78"/>
    </row>
    <row r="8676" spans="21:21" ht="13.15" customHeight="1" x14ac:dyDescent="0.2">
      <c r="U8676" s="78"/>
    </row>
    <row r="8677" spans="21:21" ht="13.15" customHeight="1" x14ac:dyDescent="0.2">
      <c r="U8677" s="78"/>
    </row>
    <row r="8678" spans="21:21" ht="13.15" customHeight="1" x14ac:dyDescent="0.2">
      <c r="U8678" s="78"/>
    </row>
    <row r="8679" spans="21:21" ht="13.15" customHeight="1" x14ac:dyDescent="0.2">
      <c r="U8679" s="78"/>
    </row>
    <row r="8680" spans="21:21" ht="13.15" customHeight="1" x14ac:dyDescent="0.2">
      <c r="U8680" s="78"/>
    </row>
    <row r="8681" spans="21:21" ht="13.15" customHeight="1" x14ac:dyDescent="0.2">
      <c r="U8681" s="78"/>
    </row>
    <row r="8682" spans="21:21" ht="13.15" customHeight="1" x14ac:dyDescent="0.2">
      <c r="U8682" s="78"/>
    </row>
    <row r="8683" spans="21:21" ht="13.15" customHeight="1" x14ac:dyDescent="0.2">
      <c r="U8683" s="78"/>
    </row>
    <row r="8684" spans="21:21" ht="13.15" customHeight="1" x14ac:dyDescent="0.2">
      <c r="U8684" s="78"/>
    </row>
    <row r="8685" spans="21:21" ht="13.15" customHeight="1" x14ac:dyDescent="0.2">
      <c r="U8685" s="78"/>
    </row>
    <row r="8686" spans="21:21" ht="13.15" customHeight="1" x14ac:dyDescent="0.2">
      <c r="U8686" s="78"/>
    </row>
    <row r="8687" spans="21:21" ht="13.15" customHeight="1" x14ac:dyDescent="0.2">
      <c r="U8687" s="78"/>
    </row>
    <row r="8688" spans="21:21" ht="13.15" customHeight="1" x14ac:dyDescent="0.2">
      <c r="U8688" s="78"/>
    </row>
    <row r="8689" spans="21:21" ht="13.15" customHeight="1" x14ac:dyDescent="0.2">
      <c r="U8689" s="78"/>
    </row>
    <row r="8690" spans="21:21" ht="13.15" customHeight="1" x14ac:dyDescent="0.2">
      <c r="U8690" s="78"/>
    </row>
    <row r="8691" spans="21:21" ht="13.15" customHeight="1" x14ac:dyDescent="0.2">
      <c r="U8691" s="78"/>
    </row>
    <row r="8692" spans="21:21" ht="13.15" customHeight="1" x14ac:dyDescent="0.2">
      <c r="U8692" s="78"/>
    </row>
    <row r="8693" spans="21:21" ht="13.15" customHeight="1" x14ac:dyDescent="0.2">
      <c r="U8693" s="78"/>
    </row>
    <row r="8694" spans="21:21" ht="13.15" customHeight="1" x14ac:dyDescent="0.2">
      <c r="U8694" s="78"/>
    </row>
    <row r="8695" spans="21:21" ht="13.15" customHeight="1" x14ac:dyDescent="0.2">
      <c r="U8695" s="78"/>
    </row>
    <row r="8696" spans="21:21" ht="13.15" customHeight="1" x14ac:dyDescent="0.2">
      <c r="U8696" s="78"/>
    </row>
    <row r="8697" spans="21:21" ht="13.15" customHeight="1" x14ac:dyDescent="0.2">
      <c r="U8697" s="78"/>
    </row>
    <row r="8698" spans="21:21" ht="13.15" customHeight="1" x14ac:dyDescent="0.2">
      <c r="U8698" s="78"/>
    </row>
    <row r="8699" spans="21:21" ht="13.15" customHeight="1" x14ac:dyDescent="0.2">
      <c r="U8699" s="78"/>
    </row>
    <row r="8700" spans="21:21" ht="13.15" customHeight="1" x14ac:dyDescent="0.2">
      <c r="U8700" s="78"/>
    </row>
    <row r="8701" spans="21:21" ht="13.15" customHeight="1" x14ac:dyDescent="0.2">
      <c r="U8701" s="78"/>
    </row>
    <row r="8702" spans="21:21" ht="13.15" customHeight="1" x14ac:dyDescent="0.2">
      <c r="U8702" s="78"/>
    </row>
    <row r="8703" spans="21:21" ht="13.15" customHeight="1" x14ac:dyDescent="0.2">
      <c r="U8703" s="78"/>
    </row>
    <row r="8704" spans="21:21" ht="13.15" customHeight="1" x14ac:dyDescent="0.2">
      <c r="U8704" s="78"/>
    </row>
    <row r="8705" spans="21:21" ht="13.15" customHeight="1" x14ac:dyDescent="0.2">
      <c r="U8705" s="78"/>
    </row>
    <row r="8706" spans="21:21" ht="13.15" customHeight="1" x14ac:dyDescent="0.2">
      <c r="U8706" s="78"/>
    </row>
    <row r="8707" spans="21:21" ht="13.15" customHeight="1" x14ac:dyDescent="0.2">
      <c r="U8707" s="78"/>
    </row>
    <row r="8708" spans="21:21" ht="13.15" customHeight="1" x14ac:dyDescent="0.2">
      <c r="U8708" s="78"/>
    </row>
    <row r="8709" spans="21:21" ht="13.15" customHeight="1" x14ac:dyDescent="0.2">
      <c r="U8709" s="78"/>
    </row>
    <row r="8710" spans="21:21" ht="13.15" customHeight="1" x14ac:dyDescent="0.2">
      <c r="U8710" s="78"/>
    </row>
    <row r="8711" spans="21:21" ht="13.15" customHeight="1" x14ac:dyDescent="0.2">
      <c r="U8711" s="78"/>
    </row>
    <row r="8712" spans="21:21" ht="13.15" customHeight="1" x14ac:dyDescent="0.2">
      <c r="U8712" s="78"/>
    </row>
    <row r="8713" spans="21:21" ht="13.15" customHeight="1" x14ac:dyDescent="0.2">
      <c r="U8713" s="78"/>
    </row>
    <row r="8714" spans="21:21" ht="13.15" customHeight="1" x14ac:dyDescent="0.2">
      <c r="U8714" s="78"/>
    </row>
    <row r="8715" spans="21:21" ht="13.15" customHeight="1" x14ac:dyDescent="0.2">
      <c r="U8715" s="78"/>
    </row>
    <row r="8716" spans="21:21" ht="13.15" customHeight="1" x14ac:dyDescent="0.2">
      <c r="U8716" s="78"/>
    </row>
    <row r="8717" spans="21:21" ht="13.15" customHeight="1" x14ac:dyDescent="0.2">
      <c r="U8717" s="78"/>
    </row>
    <row r="8718" spans="21:21" ht="13.15" customHeight="1" x14ac:dyDescent="0.2">
      <c r="U8718" s="78"/>
    </row>
    <row r="8719" spans="21:21" ht="13.15" customHeight="1" x14ac:dyDescent="0.2">
      <c r="U8719" s="78"/>
    </row>
    <row r="8720" spans="21:21" ht="13.15" customHeight="1" x14ac:dyDescent="0.2">
      <c r="U8720" s="78"/>
    </row>
    <row r="8721" spans="21:21" ht="13.15" customHeight="1" x14ac:dyDescent="0.2">
      <c r="U8721" s="78"/>
    </row>
    <row r="8722" spans="21:21" ht="13.15" customHeight="1" x14ac:dyDescent="0.2">
      <c r="U8722" s="78"/>
    </row>
    <row r="8723" spans="21:21" ht="13.15" customHeight="1" x14ac:dyDescent="0.2">
      <c r="U8723" s="78"/>
    </row>
    <row r="8724" spans="21:21" ht="13.15" customHeight="1" x14ac:dyDescent="0.2">
      <c r="U8724" s="78"/>
    </row>
    <row r="8725" spans="21:21" ht="13.15" customHeight="1" x14ac:dyDescent="0.2">
      <c r="U8725" s="78"/>
    </row>
    <row r="8726" spans="21:21" ht="13.15" customHeight="1" x14ac:dyDescent="0.2">
      <c r="U8726" s="78"/>
    </row>
    <row r="8727" spans="21:21" ht="13.15" customHeight="1" x14ac:dyDescent="0.2">
      <c r="U8727" s="78"/>
    </row>
    <row r="8728" spans="21:21" ht="13.15" customHeight="1" x14ac:dyDescent="0.2">
      <c r="U8728" s="78"/>
    </row>
    <row r="8729" spans="21:21" ht="13.15" customHeight="1" x14ac:dyDescent="0.2">
      <c r="U8729" s="78"/>
    </row>
    <row r="8730" spans="21:21" ht="13.15" customHeight="1" x14ac:dyDescent="0.2">
      <c r="U8730" s="78"/>
    </row>
    <row r="8731" spans="21:21" ht="13.15" customHeight="1" x14ac:dyDescent="0.2">
      <c r="U8731" s="78"/>
    </row>
    <row r="8732" spans="21:21" ht="13.15" customHeight="1" x14ac:dyDescent="0.2">
      <c r="U8732" s="78"/>
    </row>
    <row r="8733" spans="21:21" ht="13.15" customHeight="1" x14ac:dyDescent="0.2">
      <c r="U8733" s="78"/>
    </row>
    <row r="8734" spans="21:21" ht="13.15" customHeight="1" x14ac:dyDescent="0.2">
      <c r="U8734" s="78"/>
    </row>
    <row r="8735" spans="21:21" ht="13.15" customHeight="1" x14ac:dyDescent="0.2">
      <c r="U8735" s="78"/>
    </row>
    <row r="8736" spans="21:21" ht="13.15" customHeight="1" x14ac:dyDescent="0.2">
      <c r="U8736" s="78"/>
    </row>
    <row r="8737" spans="21:21" ht="13.15" customHeight="1" x14ac:dyDescent="0.2">
      <c r="U8737" s="78"/>
    </row>
    <row r="8738" spans="21:21" ht="13.15" customHeight="1" x14ac:dyDescent="0.2">
      <c r="U8738" s="78"/>
    </row>
    <row r="8739" spans="21:21" ht="13.15" customHeight="1" x14ac:dyDescent="0.2">
      <c r="U8739" s="78"/>
    </row>
    <row r="8740" spans="21:21" ht="13.15" customHeight="1" x14ac:dyDescent="0.2">
      <c r="U8740" s="78"/>
    </row>
    <row r="8741" spans="21:21" ht="13.15" customHeight="1" x14ac:dyDescent="0.2">
      <c r="U8741" s="78"/>
    </row>
    <row r="8742" spans="21:21" ht="13.15" customHeight="1" x14ac:dyDescent="0.2">
      <c r="U8742" s="78"/>
    </row>
    <row r="8743" spans="21:21" ht="13.15" customHeight="1" x14ac:dyDescent="0.2">
      <c r="U8743" s="78"/>
    </row>
    <row r="8744" spans="21:21" ht="13.15" customHeight="1" x14ac:dyDescent="0.2">
      <c r="U8744" s="78"/>
    </row>
    <row r="8745" spans="21:21" ht="13.15" customHeight="1" x14ac:dyDescent="0.2">
      <c r="U8745" s="78"/>
    </row>
    <row r="8746" spans="21:21" ht="13.15" customHeight="1" x14ac:dyDescent="0.2">
      <c r="U8746" s="78"/>
    </row>
    <row r="8747" spans="21:21" ht="13.15" customHeight="1" x14ac:dyDescent="0.2">
      <c r="U8747" s="78"/>
    </row>
    <row r="8748" spans="21:21" ht="13.15" customHeight="1" x14ac:dyDescent="0.2">
      <c r="U8748" s="78"/>
    </row>
    <row r="8749" spans="21:21" ht="13.15" customHeight="1" x14ac:dyDescent="0.2">
      <c r="U8749" s="78"/>
    </row>
    <row r="8750" spans="21:21" ht="13.15" customHeight="1" x14ac:dyDescent="0.2">
      <c r="U8750" s="78"/>
    </row>
    <row r="8751" spans="21:21" ht="13.15" customHeight="1" x14ac:dyDescent="0.2">
      <c r="U8751" s="78"/>
    </row>
    <row r="8752" spans="21:21" ht="13.15" customHeight="1" x14ac:dyDescent="0.2">
      <c r="U8752" s="78"/>
    </row>
    <row r="8753" spans="21:21" ht="13.15" customHeight="1" x14ac:dyDescent="0.2">
      <c r="U8753" s="78"/>
    </row>
    <row r="8754" spans="21:21" ht="13.15" customHeight="1" x14ac:dyDescent="0.2">
      <c r="U8754" s="78"/>
    </row>
    <row r="8755" spans="21:21" ht="13.15" customHeight="1" x14ac:dyDescent="0.2">
      <c r="U8755" s="78"/>
    </row>
    <row r="8756" spans="21:21" ht="13.15" customHeight="1" x14ac:dyDescent="0.2">
      <c r="U8756" s="78"/>
    </row>
    <row r="8757" spans="21:21" ht="13.15" customHeight="1" x14ac:dyDescent="0.2">
      <c r="U8757" s="78"/>
    </row>
    <row r="8758" spans="21:21" ht="13.15" customHeight="1" x14ac:dyDescent="0.2">
      <c r="U8758" s="78"/>
    </row>
    <row r="8759" spans="21:21" ht="13.15" customHeight="1" x14ac:dyDescent="0.2">
      <c r="U8759" s="78"/>
    </row>
    <row r="8760" spans="21:21" ht="13.15" customHeight="1" x14ac:dyDescent="0.2">
      <c r="U8760" s="78"/>
    </row>
    <row r="8761" spans="21:21" ht="13.15" customHeight="1" x14ac:dyDescent="0.2">
      <c r="U8761" s="78"/>
    </row>
    <row r="8762" spans="21:21" ht="13.15" customHeight="1" x14ac:dyDescent="0.2">
      <c r="U8762" s="78"/>
    </row>
    <row r="8763" spans="21:21" ht="13.15" customHeight="1" x14ac:dyDescent="0.2">
      <c r="U8763" s="78"/>
    </row>
    <row r="8764" spans="21:21" ht="13.15" customHeight="1" x14ac:dyDescent="0.2">
      <c r="U8764" s="78"/>
    </row>
    <row r="8765" spans="21:21" ht="13.15" customHeight="1" x14ac:dyDescent="0.2">
      <c r="U8765" s="78"/>
    </row>
    <row r="8766" spans="21:21" ht="13.15" customHeight="1" x14ac:dyDescent="0.2">
      <c r="U8766" s="78"/>
    </row>
    <row r="8767" spans="21:21" ht="13.15" customHeight="1" x14ac:dyDescent="0.2">
      <c r="U8767" s="78"/>
    </row>
    <row r="8768" spans="21:21" ht="13.15" customHeight="1" x14ac:dyDescent="0.2">
      <c r="U8768" s="78"/>
    </row>
    <row r="8769" spans="21:21" ht="13.15" customHeight="1" x14ac:dyDescent="0.2">
      <c r="U8769" s="78"/>
    </row>
    <row r="8770" spans="21:21" ht="13.15" customHeight="1" x14ac:dyDescent="0.2">
      <c r="U8770" s="78"/>
    </row>
    <row r="8771" spans="21:21" ht="13.15" customHeight="1" x14ac:dyDescent="0.2">
      <c r="U8771" s="78"/>
    </row>
    <row r="8772" spans="21:21" ht="13.15" customHeight="1" x14ac:dyDescent="0.2">
      <c r="U8772" s="78"/>
    </row>
    <row r="8773" spans="21:21" ht="13.15" customHeight="1" x14ac:dyDescent="0.2">
      <c r="U8773" s="78"/>
    </row>
    <row r="8774" spans="21:21" ht="13.15" customHeight="1" x14ac:dyDescent="0.2">
      <c r="U8774" s="78"/>
    </row>
    <row r="8775" spans="21:21" ht="13.15" customHeight="1" x14ac:dyDescent="0.2">
      <c r="U8775" s="78"/>
    </row>
    <row r="8776" spans="21:21" ht="13.15" customHeight="1" x14ac:dyDescent="0.2">
      <c r="U8776" s="78"/>
    </row>
    <row r="8777" spans="21:21" ht="13.15" customHeight="1" x14ac:dyDescent="0.2">
      <c r="U8777" s="78"/>
    </row>
    <row r="8778" spans="21:21" ht="13.15" customHeight="1" x14ac:dyDescent="0.2">
      <c r="U8778" s="78"/>
    </row>
    <row r="8779" spans="21:21" ht="13.15" customHeight="1" x14ac:dyDescent="0.2">
      <c r="U8779" s="78"/>
    </row>
    <row r="8780" spans="21:21" ht="13.15" customHeight="1" x14ac:dyDescent="0.2">
      <c r="U8780" s="78"/>
    </row>
    <row r="8781" spans="21:21" ht="13.15" customHeight="1" x14ac:dyDescent="0.2">
      <c r="U8781" s="78"/>
    </row>
    <row r="8782" spans="21:21" ht="13.15" customHeight="1" x14ac:dyDescent="0.2">
      <c r="U8782" s="78"/>
    </row>
    <row r="8783" spans="21:21" ht="13.15" customHeight="1" x14ac:dyDescent="0.2">
      <c r="U8783" s="78"/>
    </row>
    <row r="8784" spans="21:21" ht="13.15" customHeight="1" x14ac:dyDescent="0.2">
      <c r="U8784" s="78"/>
    </row>
    <row r="8785" spans="21:21" ht="13.15" customHeight="1" x14ac:dyDescent="0.2">
      <c r="U8785" s="78"/>
    </row>
    <row r="8786" spans="21:21" ht="13.15" customHeight="1" x14ac:dyDescent="0.2">
      <c r="U8786" s="78"/>
    </row>
    <row r="8787" spans="21:21" ht="13.15" customHeight="1" x14ac:dyDescent="0.2">
      <c r="U8787" s="78"/>
    </row>
    <row r="8788" spans="21:21" ht="13.15" customHeight="1" x14ac:dyDescent="0.2">
      <c r="U8788" s="78"/>
    </row>
    <row r="8789" spans="21:21" ht="13.15" customHeight="1" x14ac:dyDescent="0.2">
      <c r="U8789" s="78"/>
    </row>
    <row r="8790" spans="21:21" ht="13.15" customHeight="1" x14ac:dyDescent="0.2">
      <c r="U8790" s="78"/>
    </row>
    <row r="8791" spans="21:21" ht="13.15" customHeight="1" x14ac:dyDescent="0.2">
      <c r="U8791" s="78"/>
    </row>
    <row r="8792" spans="21:21" ht="13.15" customHeight="1" x14ac:dyDescent="0.2">
      <c r="U8792" s="78"/>
    </row>
    <row r="8793" spans="21:21" ht="13.15" customHeight="1" x14ac:dyDescent="0.2">
      <c r="U8793" s="78"/>
    </row>
    <row r="8794" spans="21:21" ht="13.15" customHeight="1" x14ac:dyDescent="0.2">
      <c r="U8794" s="78"/>
    </row>
    <row r="8795" spans="21:21" ht="13.15" customHeight="1" x14ac:dyDescent="0.2">
      <c r="U8795" s="78"/>
    </row>
    <row r="8796" spans="21:21" ht="13.15" customHeight="1" x14ac:dyDescent="0.2">
      <c r="U8796" s="78"/>
    </row>
    <row r="8797" spans="21:21" ht="13.15" customHeight="1" x14ac:dyDescent="0.2">
      <c r="U8797" s="78"/>
    </row>
    <row r="8798" spans="21:21" ht="13.15" customHeight="1" x14ac:dyDescent="0.2">
      <c r="U8798" s="78"/>
    </row>
    <row r="8799" spans="21:21" ht="13.15" customHeight="1" x14ac:dyDescent="0.2">
      <c r="U8799" s="78"/>
    </row>
    <row r="8800" spans="21:21" ht="13.15" customHeight="1" x14ac:dyDescent="0.2">
      <c r="U8800" s="78"/>
    </row>
    <row r="8801" spans="21:21" ht="13.15" customHeight="1" x14ac:dyDescent="0.2">
      <c r="U8801" s="78"/>
    </row>
    <row r="8802" spans="21:21" ht="13.15" customHeight="1" x14ac:dyDescent="0.2">
      <c r="U8802" s="78"/>
    </row>
    <row r="8803" spans="21:21" ht="13.15" customHeight="1" x14ac:dyDescent="0.2">
      <c r="U8803" s="78"/>
    </row>
    <row r="8804" spans="21:21" ht="13.15" customHeight="1" x14ac:dyDescent="0.2">
      <c r="U8804" s="78"/>
    </row>
    <row r="8805" spans="21:21" ht="13.15" customHeight="1" x14ac:dyDescent="0.2">
      <c r="U8805" s="78"/>
    </row>
    <row r="8806" spans="21:21" ht="13.15" customHeight="1" x14ac:dyDescent="0.2">
      <c r="U8806" s="78"/>
    </row>
    <row r="8807" spans="21:21" ht="13.15" customHeight="1" x14ac:dyDescent="0.2">
      <c r="U8807" s="78"/>
    </row>
    <row r="8808" spans="21:21" ht="13.15" customHeight="1" x14ac:dyDescent="0.2">
      <c r="U8808" s="78"/>
    </row>
    <row r="8809" spans="21:21" ht="13.15" customHeight="1" x14ac:dyDescent="0.2">
      <c r="U8809" s="78"/>
    </row>
    <row r="8810" spans="21:21" ht="13.15" customHeight="1" x14ac:dyDescent="0.2">
      <c r="U8810" s="78"/>
    </row>
    <row r="8811" spans="21:21" ht="13.15" customHeight="1" x14ac:dyDescent="0.2">
      <c r="U8811" s="78"/>
    </row>
    <row r="8812" spans="21:21" ht="13.15" customHeight="1" x14ac:dyDescent="0.2">
      <c r="U8812" s="78"/>
    </row>
    <row r="8813" spans="21:21" ht="13.15" customHeight="1" x14ac:dyDescent="0.2">
      <c r="U8813" s="78"/>
    </row>
    <row r="8814" spans="21:21" ht="13.15" customHeight="1" x14ac:dyDescent="0.2">
      <c r="U8814" s="78"/>
    </row>
    <row r="8815" spans="21:21" ht="13.15" customHeight="1" x14ac:dyDescent="0.2">
      <c r="U8815" s="78"/>
    </row>
    <row r="8816" spans="21:21" ht="13.15" customHeight="1" x14ac:dyDescent="0.2">
      <c r="U8816" s="78"/>
    </row>
    <row r="8817" spans="21:21" ht="13.15" customHeight="1" x14ac:dyDescent="0.2">
      <c r="U8817" s="78"/>
    </row>
    <row r="8818" spans="21:21" ht="13.15" customHeight="1" x14ac:dyDescent="0.2">
      <c r="U8818" s="78"/>
    </row>
    <row r="8819" spans="21:21" ht="13.15" customHeight="1" x14ac:dyDescent="0.2">
      <c r="U8819" s="78"/>
    </row>
    <row r="8820" spans="21:21" ht="13.15" customHeight="1" x14ac:dyDescent="0.2">
      <c r="U8820" s="78"/>
    </row>
    <row r="8821" spans="21:21" ht="13.15" customHeight="1" x14ac:dyDescent="0.2">
      <c r="U8821" s="78"/>
    </row>
    <row r="8822" spans="21:21" ht="13.15" customHeight="1" x14ac:dyDescent="0.2">
      <c r="U8822" s="78"/>
    </row>
    <row r="8823" spans="21:21" ht="13.15" customHeight="1" x14ac:dyDescent="0.2">
      <c r="U8823" s="78"/>
    </row>
    <row r="8824" spans="21:21" ht="13.15" customHeight="1" x14ac:dyDescent="0.2">
      <c r="U8824" s="78"/>
    </row>
    <row r="8825" spans="21:21" ht="13.15" customHeight="1" x14ac:dyDescent="0.2">
      <c r="U8825" s="78"/>
    </row>
    <row r="8826" spans="21:21" ht="13.15" customHeight="1" x14ac:dyDescent="0.2">
      <c r="U8826" s="78"/>
    </row>
    <row r="8827" spans="21:21" ht="13.15" customHeight="1" x14ac:dyDescent="0.2">
      <c r="U8827" s="78"/>
    </row>
    <row r="8828" spans="21:21" ht="13.15" customHeight="1" x14ac:dyDescent="0.2">
      <c r="U8828" s="78"/>
    </row>
    <row r="8829" spans="21:21" ht="13.15" customHeight="1" x14ac:dyDescent="0.2">
      <c r="U8829" s="78"/>
    </row>
    <row r="8830" spans="21:21" ht="13.15" customHeight="1" x14ac:dyDescent="0.2">
      <c r="U8830" s="78"/>
    </row>
    <row r="8831" spans="21:21" ht="13.15" customHeight="1" x14ac:dyDescent="0.2">
      <c r="U8831" s="78"/>
    </row>
    <row r="8832" spans="21:21" ht="13.15" customHeight="1" x14ac:dyDescent="0.2">
      <c r="U8832" s="78"/>
    </row>
    <row r="8833" spans="21:21" ht="13.15" customHeight="1" x14ac:dyDescent="0.2">
      <c r="U8833" s="78"/>
    </row>
    <row r="8834" spans="21:21" ht="13.15" customHeight="1" x14ac:dyDescent="0.2">
      <c r="U8834" s="78"/>
    </row>
    <row r="8835" spans="21:21" ht="13.15" customHeight="1" x14ac:dyDescent="0.2">
      <c r="U8835" s="78"/>
    </row>
    <row r="8836" spans="21:21" ht="13.15" customHeight="1" x14ac:dyDescent="0.2">
      <c r="U8836" s="78"/>
    </row>
    <row r="8837" spans="21:21" ht="13.15" customHeight="1" x14ac:dyDescent="0.2">
      <c r="U8837" s="78"/>
    </row>
    <row r="8838" spans="21:21" ht="13.15" customHeight="1" x14ac:dyDescent="0.2">
      <c r="U8838" s="78"/>
    </row>
    <row r="8839" spans="21:21" ht="13.15" customHeight="1" x14ac:dyDescent="0.2">
      <c r="U8839" s="78"/>
    </row>
    <row r="8840" spans="21:21" ht="13.15" customHeight="1" x14ac:dyDescent="0.2">
      <c r="U8840" s="78"/>
    </row>
    <row r="8841" spans="21:21" ht="13.15" customHeight="1" x14ac:dyDescent="0.2">
      <c r="U8841" s="78"/>
    </row>
    <row r="8842" spans="21:21" ht="13.15" customHeight="1" x14ac:dyDescent="0.2">
      <c r="U8842" s="78"/>
    </row>
    <row r="8843" spans="21:21" ht="13.15" customHeight="1" x14ac:dyDescent="0.2">
      <c r="U8843" s="78"/>
    </row>
    <row r="8844" spans="21:21" ht="13.15" customHeight="1" x14ac:dyDescent="0.2">
      <c r="U8844" s="78"/>
    </row>
    <row r="8845" spans="21:21" ht="13.15" customHeight="1" x14ac:dyDescent="0.2">
      <c r="U8845" s="78"/>
    </row>
    <row r="8846" spans="21:21" ht="13.15" customHeight="1" x14ac:dyDescent="0.2">
      <c r="U8846" s="78"/>
    </row>
    <row r="8847" spans="21:21" ht="13.15" customHeight="1" x14ac:dyDescent="0.2">
      <c r="U8847" s="78"/>
    </row>
    <row r="8848" spans="21:21" ht="13.15" customHeight="1" x14ac:dyDescent="0.2">
      <c r="U8848" s="78"/>
    </row>
    <row r="8849" spans="21:21" ht="13.15" customHeight="1" x14ac:dyDescent="0.2">
      <c r="U8849" s="78"/>
    </row>
    <row r="8850" spans="21:21" ht="13.15" customHeight="1" x14ac:dyDescent="0.2">
      <c r="U8850" s="78"/>
    </row>
    <row r="8851" spans="21:21" ht="13.15" customHeight="1" x14ac:dyDescent="0.2">
      <c r="U8851" s="78"/>
    </row>
    <row r="8852" spans="21:21" ht="13.15" customHeight="1" x14ac:dyDescent="0.2">
      <c r="U8852" s="78"/>
    </row>
    <row r="8853" spans="21:21" ht="13.15" customHeight="1" x14ac:dyDescent="0.2">
      <c r="U8853" s="78"/>
    </row>
    <row r="8854" spans="21:21" ht="13.15" customHeight="1" x14ac:dyDescent="0.2">
      <c r="U8854" s="78"/>
    </row>
    <row r="8855" spans="21:21" ht="13.15" customHeight="1" x14ac:dyDescent="0.2">
      <c r="U8855" s="78"/>
    </row>
    <row r="8856" spans="21:21" ht="13.15" customHeight="1" x14ac:dyDescent="0.2">
      <c r="U8856" s="78"/>
    </row>
    <row r="8857" spans="21:21" ht="13.15" customHeight="1" x14ac:dyDescent="0.2">
      <c r="U8857" s="78"/>
    </row>
    <row r="8858" spans="21:21" ht="13.15" customHeight="1" x14ac:dyDescent="0.2">
      <c r="U8858" s="78"/>
    </row>
    <row r="8859" spans="21:21" ht="13.15" customHeight="1" x14ac:dyDescent="0.2">
      <c r="U8859" s="78"/>
    </row>
    <row r="8860" spans="21:21" ht="13.15" customHeight="1" x14ac:dyDescent="0.2">
      <c r="U8860" s="78"/>
    </row>
    <row r="8861" spans="21:21" ht="13.15" customHeight="1" x14ac:dyDescent="0.2">
      <c r="U8861" s="78"/>
    </row>
    <row r="8862" spans="21:21" ht="13.15" customHeight="1" x14ac:dyDescent="0.2">
      <c r="U8862" s="78"/>
    </row>
    <row r="8863" spans="21:21" ht="13.15" customHeight="1" x14ac:dyDescent="0.2">
      <c r="U8863" s="78"/>
    </row>
    <row r="8864" spans="21:21" ht="13.15" customHeight="1" x14ac:dyDescent="0.2">
      <c r="U8864" s="78"/>
    </row>
    <row r="8865" spans="21:21" ht="13.15" customHeight="1" x14ac:dyDescent="0.2">
      <c r="U8865" s="78"/>
    </row>
    <row r="8866" spans="21:21" ht="13.15" customHeight="1" x14ac:dyDescent="0.2">
      <c r="U8866" s="78"/>
    </row>
    <row r="8867" spans="21:21" ht="13.15" customHeight="1" x14ac:dyDescent="0.2">
      <c r="U8867" s="78"/>
    </row>
    <row r="8868" spans="21:21" ht="13.15" customHeight="1" x14ac:dyDescent="0.2">
      <c r="U8868" s="78"/>
    </row>
    <row r="8869" spans="21:21" ht="13.15" customHeight="1" x14ac:dyDescent="0.2">
      <c r="U8869" s="78"/>
    </row>
    <row r="8870" spans="21:21" ht="13.15" customHeight="1" x14ac:dyDescent="0.2">
      <c r="U8870" s="78"/>
    </row>
    <row r="8871" spans="21:21" ht="13.15" customHeight="1" x14ac:dyDescent="0.2">
      <c r="U8871" s="78"/>
    </row>
    <row r="8872" spans="21:21" ht="13.15" customHeight="1" x14ac:dyDescent="0.2">
      <c r="U8872" s="78"/>
    </row>
    <row r="8873" spans="21:21" ht="13.15" customHeight="1" x14ac:dyDescent="0.2">
      <c r="U8873" s="78"/>
    </row>
    <row r="8874" spans="21:21" ht="13.15" customHeight="1" x14ac:dyDescent="0.2">
      <c r="U8874" s="78"/>
    </row>
    <row r="8875" spans="21:21" ht="13.15" customHeight="1" x14ac:dyDescent="0.2">
      <c r="U8875" s="78"/>
    </row>
    <row r="8876" spans="21:21" ht="13.15" customHeight="1" x14ac:dyDescent="0.2">
      <c r="U8876" s="78"/>
    </row>
    <row r="8877" spans="21:21" ht="13.15" customHeight="1" x14ac:dyDescent="0.2">
      <c r="U8877" s="78"/>
    </row>
    <row r="8878" spans="21:21" ht="13.15" customHeight="1" x14ac:dyDescent="0.2">
      <c r="U8878" s="78"/>
    </row>
    <row r="8879" spans="21:21" ht="13.15" customHeight="1" x14ac:dyDescent="0.2">
      <c r="U8879" s="78"/>
    </row>
    <row r="8880" spans="21:21" ht="13.15" customHeight="1" x14ac:dyDescent="0.2">
      <c r="U8880" s="78"/>
    </row>
    <row r="8881" spans="21:21" ht="13.15" customHeight="1" x14ac:dyDescent="0.2">
      <c r="U8881" s="78"/>
    </row>
    <row r="8882" spans="21:21" ht="13.15" customHeight="1" x14ac:dyDescent="0.2">
      <c r="U8882" s="78"/>
    </row>
    <row r="8883" spans="21:21" ht="13.15" customHeight="1" x14ac:dyDescent="0.2">
      <c r="U8883" s="78"/>
    </row>
    <row r="8884" spans="21:21" ht="13.15" customHeight="1" x14ac:dyDescent="0.2">
      <c r="U8884" s="78"/>
    </row>
    <row r="8885" spans="21:21" ht="13.15" customHeight="1" x14ac:dyDescent="0.2">
      <c r="U8885" s="78"/>
    </row>
    <row r="8886" spans="21:21" ht="13.15" customHeight="1" x14ac:dyDescent="0.2">
      <c r="U8886" s="78"/>
    </row>
    <row r="8887" spans="21:21" ht="13.15" customHeight="1" x14ac:dyDescent="0.2">
      <c r="U8887" s="78"/>
    </row>
    <row r="8888" spans="21:21" ht="13.15" customHeight="1" x14ac:dyDescent="0.2">
      <c r="U8888" s="78"/>
    </row>
    <row r="8889" spans="21:21" ht="13.15" customHeight="1" x14ac:dyDescent="0.2">
      <c r="U8889" s="78"/>
    </row>
    <row r="8890" spans="21:21" ht="13.15" customHeight="1" x14ac:dyDescent="0.2">
      <c r="U8890" s="78"/>
    </row>
    <row r="8891" spans="21:21" ht="13.15" customHeight="1" x14ac:dyDescent="0.2">
      <c r="U8891" s="78"/>
    </row>
    <row r="8892" spans="21:21" ht="13.15" customHeight="1" x14ac:dyDescent="0.2">
      <c r="U8892" s="78"/>
    </row>
    <row r="8893" spans="21:21" ht="13.15" customHeight="1" x14ac:dyDescent="0.2">
      <c r="U8893" s="78"/>
    </row>
    <row r="8894" spans="21:21" ht="13.15" customHeight="1" x14ac:dyDescent="0.2">
      <c r="U8894" s="78"/>
    </row>
    <row r="8895" spans="21:21" ht="13.15" customHeight="1" x14ac:dyDescent="0.2">
      <c r="U8895" s="78"/>
    </row>
    <row r="8896" spans="21:21" ht="13.15" customHeight="1" x14ac:dyDescent="0.2">
      <c r="U8896" s="78"/>
    </row>
    <row r="8897" spans="21:21" ht="13.15" customHeight="1" x14ac:dyDescent="0.2">
      <c r="U8897" s="78"/>
    </row>
    <row r="8898" spans="21:21" ht="13.15" customHeight="1" x14ac:dyDescent="0.2">
      <c r="U8898" s="78"/>
    </row>
    <row r="8899" spans="21:21" ht="13.15" customHeight="1" x14ac:dyDescent="0.2">
      <c r="U8899" s="78"/>
    </row>
    <row r="8900" spans="21:21" ht="13.15" customHeight="1" x14ac:dyDescent="0.2">
      <c r="U8900" s="78"/>
    </row>
    <row r="8901" spans="21:21" ht="13.15" customHeight="1" x14ac:dyDescent="0.2">
      <c r="U8901" s="78"/>
    </row>
    <row r="8902" spans="21:21" ht="13.15" customHeight="1" x14ac:dyDescent="0.2">
      <c r="U8902" s="78"/>
    </row>
    <row r="8903" spans="21:21" ht="13.15" customHeight="1" x14ac:dyDescent="0.2">
      <c r="U8903" s="78"/>
    </row>
    <row r="8904" spans="21:21" ht="13.15" customHeight="1" x14ac:dyDescent="0.2">
      <c r="U8904" s="78"/>
    </row>
    <row r="8905" spans="21:21" ht="13.15" customHeight="1" x14ac:dyDescent="0.2">
      <c r="U8905" s="78"/>
    </row>
    <row r="8906" spans="21:21" ht="13.15" customHeight="1" x14ac:dyDescent="0.2">
      <c r="U8906" s="78"/>
    </row>
    <row r="8907" spans="21:21" ht="13.15" customHeight="1" x14ac:dyDescent="0.2">
      <c r="U8907" s="78"/>
    </row>
    <row r="8908" spans="21:21" ht="13.15" customHeight="1" x14ac:dyDescent="0.2">
      <c r="U8908" s="78"/>
    </row>
    <row r="8909" spans="21:21" ht="13.15" customHeight="1" x14ac:dyDescent="0.2">
      <c r="U8909" s="78"/>
    </row>
    <row r="8910" spans="21:21" ht="13.15" customHeight="1" x14ac:dyDescent="0.2">
      <c r="U8910" s="78"/>
    </row>
    <row r="8911" spans="21:21" ht="13.15" customHeight="1" x14ac:dyDescent="0.2">
      <c r="U8911" s="78"/>
    </row>
    <row r="8912" spans="21:21" ht="13.15" customHeight="1" x14ac:dyDescent="0.2">
      <c r="U8912" s="78"/>
    </row>
    <row r="8913" spans="21:21" ht="13.15" customHeight="1" x14ac:dyDescent="0.2">
      <c r="U8913" s="78"/>
    </row>
    <row r="8914" spans="21:21" ht="13.15" customHeight="1" x14ac:dyDescent="0.2">
      <c r="U8914" s="78"/>
    </row>
    <row r="8915" spans="21:21" ht="13.15" customHeight="1" x14ac:dyDescent="0.2">
      <c r="U8915" s="78"/>
    </row>
    <row r="8916" spans="21:21" ht="13.15" customHeight="1" x14ac:dyDescent="0.2">
      <c r="U8916" s="78"/>
    </row>
    <row r="8917" spans="21:21" ht="13.15" customHeight="1" x14ac:dyDescent="0.2">
      <c r="U8917" s="78"/>
    </row>
    <row r="8918" spans="21:21" ht="13.15" customHeight="1" x14ac:dyDescent="0.2">
      <c r="U8918" s="78"/>
    </row>
    <row r="8919" spans="21:21" ht="13.15" customHeight="1" x14ac:dyDescent="0.2">
      <c r="U8919" s="78"/>
    </row>
    <row r="8920" spans="21:21" ht="13.15" customHeight="1" x14ac:dyDescent="0.2">
      <c r="U8920" s="78"/>
    </row>
    <row r="8921" spans="21:21" ht="13.15" customHeight="1" x14ac:dyDescent="0.2">
      <c r="U8921" s="78"/>
    </row>
    <row r="8922" spans="21:21" ht="13.15" customHeight="1" x14ac:dyDescent="0.2">
      <c r="U8922" s="78"/>
    </row>
    <row r="8923" spans="21:21" ht="13.15" customHeight="1" x14ac:dyDescent="0.2">
      <c r="U8923" s="78"/>
    </row>
    <row r="8924" spans="21:21" ht="13.15" customHeight="1" x14ac:dyDescent="0.2">
      <c r="U8924" s="78"/>
    </row>
    <row r="8925" spans="21:21" ht="13.15" customHeight="1" x14ac:dyDescent="0.2">
      <c r="U8925" s="78"/>
    </row>
    <row r="8926" spans="21:21" ht="13.15" customHeight="1" x14ac:dyDescent="0.2">
      <c r="U8926" s="78"/>
    </row>
    <row r="8927" spans="21:21" ht="13.15" customHeight="1" x14ac:dyDescent="0.2">
      <c r="U8927" s="78"/>
    </row>
    <row r="8928" spans="21:21" ht="13.15" customHeight="1" x14ac:dyDescent="0.2">
      <c r="U8928" s="78"/>
    </row>
    <row r="8929" spans="21:21" ht="13.15" customHeight="1" x14ac:dyDescent="0.2">
      <c r="U8929" s="78"/>
    </row>
    <row r="8930" spans="21:21" ht="13.15" customHeight="1" x14ac:dyDescent="0.2">
      <c r="U8930" s="78"/>
    </row>
    <row r="8931" spans="21:21" ht="13.15" customHeight="1" x14ac:dyDescent="0.2">
      <c r="U8931" s="78"/>
    </row>
    <row r="8932" spans="21:21" ht="13.15" customHeight="1" x14ac:dyDescent="0.2">
      <c r="U8932" s="78"/>
    </row>
    <row r="8933" spans="21:21" ht="13.15" customHeight="1" x14ac:dyDescent="0.2">
      <c r="U8933" s="78"/>
    </row>
    <row r="8934" spans="21:21" ht="13.15" customHeight="1" x14ac:dyDescent="0.2">
      <c r="U8934" s="78"/>
    </row>
    <row r="8935" spans="21:21" ht="13.15" customHeight="1" x14ac:dyDescent="0.2">
      <c r="U8935" s="78"/>
    </row>
    <row r="8936" spans="21:21" ht="13.15" customHeight="1" x14ac:dyDescent="0.2">
      <c r="U8936" s="78"/>
    </row>
    <row r="8937" spans="21:21" ht="13.15" customHeight="1" x14ac:dyDescent="0.2">
      <c r="U8937" s="78"/>
    </row>
    <row r="8938" spans="21:21" ht="13.15" customHeight="1" x14ac:dyDescent="0.2">
      <c r="U8938" s="78"/>
    </row>
    <row r="8939" spans="21:21" ht="13.15" customHeight="1" x14ac:dyDescent="0.2">
      <c r="U8939" s="78"/>
    </row>
    <row r="8940" spans="21:21" ht="13.15" customHeight="1" x14ac:dyDescent="0.2">
      <c r="U8940" s="78"/>
    </row>
    <row r="8941" spans="21:21" ht="13.15" customHeight="1" x14ac:dyDescent="0.2">
      <c r="U8941" s="78"/>
    </row>
    <row r="8942" spans="21:21" ht="13.15" customHeight="1" x14ac:dyDescent="0.2">
      <c r="U8942" s="78"/>
    </row>
    <row r="8943" spans="21:21" ht="13.15" customHeight="1" x14ac:dyDescent="0.2">
      <c r="U8943" s="78"/>
    </row>
    <row r="8944" spans="21:21" ht="13.15" customHeight="1" x14ac:dyDescent="0.2">
      <c r="U8944" s="78"/>
    </row>
    <row r="8945" spans="21:21" ht="13.15" customHeight="1" x14ac:dyDescent="0.2">
      <c r="U8945" s="78"/>
    </row>
    <row r="8946" spans="21:21" ht="13.15" customHeight="1" x14ac:dyDescent="0.2">
      <c r="U8946" s="78"/>
    </row>
    <row r="8947" spans="21:21" ht="13.15" customHeight="1" x14ac:dyDescent="0.2">
      <c r="U8947" s="78"/>
    </row>
    <row r="8948" spans="21:21" ht="13.15" customHeight="1" x14ac:dyDescent="0.2">
      <c r="U8948" s="78"/>
    </row>
    <row r="8949" spans="21:21" ht="13.15" customHeight="1" x14ac:dyDescent="0.2">
      <c r="U8949" s="78"/>
    </row>
    <row r="8950" spans="21:21" ht="13.15" customHeight="1" x14ac:dyDescent="0.2">
      <c r="U8950" s="78"/>
    </row>
    <row r="8951" spans="21:21" ht="13.15" customHeight="1" x14ac:dyDescent="0.2">
      <c r="U8951" s="78"/>
    </row>
    <row r="8952" spans="21:21" ht="13.15" customHeight="1" x14ac:dyDescent="0.2">
      <c r="U8952" s="78"/>
    </row>
    <row r="8953" spans="21:21" ht="13.15" customHeight="1" x14ac:dyDescent="0.2">
      <c r="U8953" s="78"/>
    </row>
    <row r="8954" spans="21:21" ht="13.15" customHeight="1" x14ac:dyDescent="0.2">
      <c r="U8954" s="78"/>
    </row>
    <row r="8955" spans="21:21" ht="13.15" customHeight="1" x14ac:dyDescent="0.2">
      <c r="U8955" s="78"/>
    </row>
    <row r="8956" spans="21:21" ht="13.15" customHeight="1" x14ac:dyDescent="0.2">
      <c r="U8956" s="78"/>
    </row>
    <row r="8957" spans="21:21" ht="13.15" customHeight="1" x14ac:dyDescent="0.2">
      <c r="U8957" s="78"/>
    </row>
    <row r="8958" spans="21:21" ht="13.15" customHeight="1" x14ac:dyDescent="0.2">
      <c r="U8958" s="78"/>
    </row>
    <row r="8959" spans="21:21" ht="13.15" customHeight="1" x14ac:dyDescent="0.2">
      <c r="U8959" s="78"/>
    </row>
    <row r="8960" spans="21:21" ht="13.15" customHeight="1" x14ac:dyDescent="0.2">
      <c r="U8960" s="78"/>
    </row>
    <row r="8961" spans="21:21" ht="13.15" customHeight="1" x14ac:dyDescent="0.2">
      <c r="U8961" s="78"/>
    </row>
    <row r="8962" spans="21:21" ht="13.15" customHeight="1" x14ac:dyDescent="0.2">
      <c r="U8962" s="78"/>
    </row>
    <row r="8963" spans="21:21" ht="13.15" customHeight="1" x14ac:dyDescent="0.2">
      <c r="U8963" s="78"/>
    </row>
    <row r="8964" spans="21:21" ht="13.15" customHeight="1" x14ac:dyDescent="0.2">
      <c r="U8964" s="78"/>
    </row>
    <row r="8965" spans="21:21" ht="13.15" customHeight="1" x14ac:dyDescent="0.2">
      <c r="U8965" s="78"/>
    </row>
    <row r="8966" spans="21:21" ht="13.15" customHeight="1" x14ac:dyDescent="0.2">
      <c r="U8966" s="78"/>
    </row>
    <row r="8967" spans="21:21" ht="13.15" customHeight="1" x14ac:dyDescent="0.2">
      <c r="U8967" s="78"/>
    </row>
    <row r="8968" spans="21:21" ht="13.15" customHeight="1" x14ac:dyDescent="0.2">
      <c r="U8968" s="78"/>
    </row>
    <row r="8969" spans="21:21" ht="13.15" customHeight="1" x14ac:dyDescent="0.2">
      <c r="U8969" s="78"/>
    </row>
    <row r="8970" spans="21:21" ht="13.15" customHeight="1" x14ac:dyDescent="0.2">
      <c r="U8970" s="78"/>
    </row>
    <row r="8971" spans="21:21" ht="13.15" customHeight="1" x14ac:dyDescent="0.2">
      <c r="U8971" s="78"/>
    </row>
    <row r="8972" spans="21:21" ht="13.15" customHeight="1" x14ac:dyDescent="0.2">
      <c r="U8972" s="78"/>
    </row>
    <row r="8973" spans="21:21" ht="13.15" customHeight="1" x14ac:dyDescent="0.2">
      <c r="U8973" s="78"/>
    </row>
    <row r="8974" spans="21:21" ht="13.15" customHeight="1" x14ac:dyDescent="0.2">
      <c r="U8974" s="78"/>
    </row>
    <row r="8975" spans="21:21" ht="13.15" customHeight="1" x14ac:dyDescent="0.2">
      <c r="U8975" s="78"/>
    </row>
    <row r="8976" spans="21:21" ht="13.15" customHeight="1" x14ac:dyDescent="0.2">
      <c r="U8976" s="78"/>
    </row>
    <row r="8977" spans="21:21" ht="13.15" customHeight="1" x14ac:dyDescent="0.2">
      <c r="U8977" s="78"/>
    </row>
    <row r="8978" spans="21:21" ht="13.15" customHeight="1" x14ac:dyDescent="0.2">
      <c r="U8978" s="78"/>
    </row>
    <row r="8979" spans="21:21" ht="13.15" customHeight="1" x14ac:dyDescent="0.2">
      <c r="U8979" s="78"/>
    </row>
    <row r="8980" spans="21:21" ht="13.15" customHeight="1" x14ac:dyDescent="0.2">
      <c r="U8980" s="78"/>
    </row>
    <row r="8981" spans="21:21" ht="13.15" customHeight="1" x14ac:dyDescent="0.2">
      <c r="U8981" s="78"/>
    </row>
    <row r="8982" spans="21:21" ht="13.15" customHeight="1" x14ac:dyDescent="0.2">
      <c r="U8982" s="78"/>
    </row>
    <row r="8983" spans="21:21" ht="13.15" customHeight="1" x14ac:dyDescent="0.2">
      <c r="U8983" s="78"/>
    </row>
    <row r="8984" spans="21:21" ht="13.15" customHeight="1" x14ac:dyDescent="0.2">
      <c r="U8984" s="78"/>
    </row>
    <row r="8985" spans="21:21" ht="13.15" customHeight="1" x14ac:dyDescent="0.2">
      <c r="U8985" s="78"/>
    </row>
    <row r="8986" spans="21:21" ht="13.15" customHeight="1" x14ac:dyDescent="0.2">
      <c r="U8986" s="78"/>
    </row>
    <row r="8987" spans="21:21" ht="13.15" customHeight="1" x14ac:dyDescent="0.2">
      <c r="U8987" s="78"/>
    </row>
    <row r="8988" spans="21:21" ht="13.15" customHeight="1" x14ac:dyDescent="0.2">
      <c r="U8988" s="78"/>
    </row>
    <row r="8989" spans="21:21" ht="13.15" customHeight="1" x14ac:dyDescent="0.2">
      <c r="U8989" s="78"/>
    </row>
    <row r="8990" spans="21:21" ht="13.15" customHeight="1" x14ac:dyDescent="0.2">
      <c r="U8990" s="78"/>
    </row>
    <row r="8991" spans="21:21" ht="13.15" customHeight="1" x14ac:dyDescent="0.2">
      <c r="U8991" s="78"/>
    </row>
    <row r="8992" spans="21:21" ht="13.15" customHeight="1" x14ac:dyDescent="0.2">
      <c r="U8992" s="78"/>
    </row>
    <row r="8993" spans="21:21" ht="13.15" customHeight="1" x14ac:dyDescent="0.2">
      <c r="U8993" s="78"/>
    </row>
    <row r="8994" spans="21:21" ht="13.15" customHeight="1" x14ac:dyDescent="0.2">
      <c r="U8994" s="78"/>
    </row>
    <row r="8995" spans="21:21" ht="13.15" customHeight="1" x14ac:dyDescent="0.2">
      <c r="U8995" s="78"/>
    </row>
    <row r="8996" spans="21:21" ht="13.15" customHeight="1" x14ac:dyDescent="0.2">
      <c r="U8996" s="78"/>
    </row>
    <row r="8997" spans="21:21" ht="13.15" customHeight="1" x14ac:dyDescent="0.2">
      <c r="U8997" s="78"/>
    </row>
    <row r="8998" spans="21:21" ht="13.15" customHeight="1" x14ac:dyDescent="0.2">
      <c r="U8998" s="78"/>
    </row>
    <row r="8999" spans="21:21" ht="13.15" customHeight="1" x14ac:dyDescent="0.2">
      <c r="U8999" s="78"/>
    </row>
    <row r="9000" spans="21:21" ht="13.15" customHeight="1" x14ac:dyDescent="0.2">
      <c r="U9000" s="78"/>
    </row>
    <row r="9001" spans="21:21" ht="13.15" customHeight="1" x14ac:dyDescent="0.2">
      <c r="U9001" s="78"/>
    </row>
    <row r="9002" spans="21:21" ht="13.15" customHeight="1" x14ac:dyDescent="0.2">
      <c r="U9002" s="78"/>
    </row>
    <row r="9003" spans="21:21" ht="13.15" customHeight="1" x14ac:dyDescent="0.2">
      <c r="U9003" s="78"/>
    </row>
    <row r="9004" spans="21:21" ht="13.15" customHeight="1" x14ac:dyDescent="0.2">
      <c r="U9004" s="78"/>
    </row>
    <row r="9005" spans="21:21" ht="13.15" customHeight="1" x14ac:dyDescent="0.2">
      <c r="U9005" s="78"/>
    </row>
    <row r="9006" spans="21:21" ht="13.15" customHeight="1" x14ac:dyDescent="0.2">
      <c r="U9006" s="78"/>
    </row>
    <row r="9007" spans="21:21" ht="13.15" customHeight="1" x14ac:dyDescent="0.2">
      <c r="U9007" s="78"/>
    </row>
    <row r="9008" spans="21:21" ht="13.15" customHeight="1" x14ac:dyDescent="0.2">
      <c r="U9008" s="78"/>
    </row>
    <row r="9009" spans="21:21" ht="13.15" customHeight="1" x14ac:dyDescent="0.2">
      <c r="U9009" s="78"/>
    </row>
    <row r="9010" spans="21:21" ht="13.15" customHeight="1" x14ac:dyDescent="0.2">
      <c r="U9010" s="78"/>
    </row>
    <row r="9011" spans="21:21" ht="13.15" customHeight="1" x14ac:dyDescent="0.2">
      <c r="U9011" s="78"/>
    </row>
    <row r="9012" spans="21:21" ht="13.15" customHeight="1" x14ac:dyDescent="0.2">
      <c r="U9012" s="78"/>
    </row>
    <row r="9013" spans="21:21" ht="13.15" customHeight="1" x14ac:dyDescent="0.2">
      <c r="U9013" s="78"/>
    </row>
    <row r="9014" spans="21:21" ht="13.15" customHeight="1" x14ac:dyDescent="0.2">
      <c r="U9014" s="78"/>
    </row>
    <row r="9015" spans="21:21" ht="13.15" customHeight="1" x14ac:dyDescent="0.2">
      <c r="U9015" s="78"/>
    </row>
    <row r="9016" spans="21:21" ht="13.15" customHeight="1" x14ac:dyDescent="0.2">
      <c r="U9016" s="78"/>
    </row>
    <row r="9017" spans="21:21" ht="13.15" customHeight="1" x14ac:dyDescent="0.2">
      <c r="U9017" s="78"/>
    </row>
    <row r="9018" spans="21:21" ht="13.15" customHeight="1" x14ac:dyDescent="0.2">
      <c r="U9018" s="78"/>
    </row>
    <row r="9019" spans="21:21" ht="13.15" customHeight="1" x14ac:dyDescent="0.2">
      <c r="U9019" s="78"/>
    </row>
    <row r="9020" spans="21:21" ht="13.15" customHeight="1" x14ac:dyDescent="0.2">
      <c r="U9020" s="78"/>
    </row>
    <row r="9021" spans="21:21" ht="13.15" customHeight="1" x14ac:dyDescent="0.2">
      <c r="U9021" s="78"/>
    </row>
    <row r="9022" spans="21:21" ht="13.15" customHeight="1" x14ac:dyDescent="0.2">
      <c r="U9022" s="78"/>
    </row>
    <row r="9023" spans="21:21" ht="13.15" customHeight="1" x14ac:dyDescent="0.2">
      <c r="U9023" s="78"/>
    </row>
    <row r="9024" spans="21:21" ht="13.15" customHeight="1" x14ac:dyDescent="0.2">
      <c r="U9024" s="78"/>
    </row>
    <row r="9025" spans="21:21" ht="13.15" customHeight="1" x14ac:dyDescent="0.2">
      <c r="U9025" s="78"/>
    </row>
    <row r="9026" spans="21:21" ht="13.15" customHeight="1" x14ac:dyDescent="0.2">
      <c r="U9026" s="78"/>
    </row>
    <row r="9027" spans="21:21" ht="13.15" customHeight="1" x14ac:dyDescent="0.2">
      <c r="U9027" s="78"/>
    </row>
    <row r="9028" spans="21:21" ht="13.15" customHeight="1" x14ac:dyDescent="0.2">
      <c r="U9028" s="78"/>
    </row>
    <row r="9029" spans="21:21" ht="13.15" customHeight="1" x14ac:dyDescent="0.2">
      <c r="U9029" s="78"/>
    </row>
    <row r="9030" spans="21:21" ht="13.15" customHeight="1" x14ac:dyDescent="0.2">
      <c r="U9030" s="78"/>
    </row>
    <row r="9031" spans="21:21" ht="13.15" customHeight="1" x14ac:dyDescent="0.2">
      <c r="U9031" s="78"/>
    </row>
    <row r="9032" spans="21:21" ht="13.15" customHeight="1" x14ac:dyDescent="0.2">
      <c r="U9032" s="78"/>
    </row>
    <row r="9033" spans="21:21" ht="13.15" customHeight="1" x14ac:dyDescent="0.2">
      <c r="U9033" s="78"/>
    </row>
    <row r="9034" spans="21:21" ht="13.15" customHeight="1" x14ac:dyDescent="0.2">
      <c r="U9034" s="78"/>
    </row>
    <row r="9035" spans="21:21" ht="13.15" customHeight="1" x14ac:dyDescent="0.2">
      <c r="U9035" s="78"/>
    </row>
    <row r="9036" spans="21:21" ht="13.15" customHeight="1" x14ac:dyDescent="0.2">
      <c r="U9036" s="78"/>
    </row>
    <row r="9037" spans="21:21" ht="13.15" customHeight="1" x14ac:dyDescent="0.2">
      <c r="U9037" s="78"/>
    </row>
    <row r="9038" spans="21:21" ht="13.15" customHeight="1" x14ac:dyDescent="0.2">
      <c r="U9038" s="78"/>
    </row>
    <row r="9039" spans="21:21" ht="13.15" customHeight="1" x14ac:dyDescent="0.2">
      <c r="U9039" s="78"/>
    </row>
    <row r="9040" spans="21:21" ht="13.15" customHeight="1" x14ac:dyDescent="0.2">
      <c r="U9040" s="78"/>
    </row>
    <row r="9041" spans="21:21" ht="13.15" customHeight="1" x14ac:dyDescent="0.2">
      <c r="U9041" s="78"/>
    </row>
    <row r="9042" spans="21:21" ht="13.15" customHeight="1" x14ac:dyDescent="0.2">
      <c r="U9042" s="78"/>
    </row>
    <row r="9043" spans="21:21" ht="13.15" customHeight="1" x14ac:dyDescent="0.2">
      <c r="U9043" s="78"/>
    </row>
    <row r="9044" spans="21:21" ht="13.15" customHeight="1" x14ac:dyDescent="0.2">
      <c r="U9044" s="78"/>
    </row>
    <row r="9045" spans="21:21" ht="13.15" customHeight="1" x14ac:dyDescent="0.2">
      <c r="U9045" s="78"/>
    </row>
    <row r="9046" spans="21:21" ht="13.15" customHeight="1" x14ac:dyDescent="0.2">
      <c r="U9046" s="78"/>
    </row>
    <row r="9047" spans="21:21" ht="13.15" customHeight="1" x14ac:dyDescent="0.2">
      <c r="U9047" s="78"/>
    </row>
    <row r="9048" spans="21:21" ht="13.15" customHeight="1" x14ac:dyDescent="0.2">
      <c r="U9048" s="78"/>
    </row>
    <row r="9049" spans="21:21" ht="13.15" customHeight="1" x14ac:dyDescent="0.2">
      <c r="U9049" s="78"/>
    </row>
    <row r="9050" spans="21:21" ht="13.15" customHeight="1" x14ac:dyDescent="0.2">
      <c r="U9050" s="78"/>
    </row>
    <row r="9051" spans="21:21" ht="13.15" customHeight="1" x14ac:dyDescent="0.2">
      <c r="U9051" s="78"/>
    </row>
    <row r="9052" spans="21:21" ht="13.15" customHeight="1" x14ac:dyDescent="0.2">
      <c r="U9052" s="78"/>
    </row>
    <row r="9053" spans="21:21" ht="13.15" customHeight="1" x14ac:dyDescent="0.2">
      <c r="U9053" s="78"/>
    </row>
    <row r="9054" spans="21:21" ht="13.15" customHeight="1" x14ac:dyDescent="0.2">
      <c r="U9054" s="78"/>
    </row>
    <row r="9055" spans="21:21" ht="13.15" customHeight="1" x14ac:dyDescent="0.2">
      <c r="U9055" s="78"/>
    </row>
    <row r="9056" spans="21:21" ht="13.15" customHeight="1" x14ac:dyDescent="0.2">
      <c r="U9056" s="78"/>
    </row>
    <row r="9057" spans="21:21" ht="13.15" customHeight="1" x14ac:dyDescent="0.2">
      <c r="U9057" s="78"/>
    </row>
    <row r="9058" spans="21:21" ht="13.15" customHeight="1" x14ac:dyDescent="0.2">
      <c r="U9058" s="78"/>
    </row>
    <row r="9059" spans="21:21" ht="13.15" customHeight="1" x14ac:dyDescent="0.2">
      <c r="U9059" s="78"/>
    </row>
    <row r="9060" spans="21:21" ht="13.15" customHeight="1" x14ac:dyDescent="0.2">
      <c r="U9060" s="78"/>
    </row>
    <row r="9061" spans="21:21" ht="13.15" customHeight="1" x14ac:dyDescent="0.2">
      <c r="U9061" s="78"/>
    </row>
    <row r="9062" spans="21:21" ht="13.15" customHeight="1" x14ac:dyDescent="0.2">
      <c r="U9062" s="78"/>
    </row>
    <row r="9063" spans="21:21" ht="13.15" customHeight="1" x14ac:dyDescent="0.2">
      <c r="U9063" s="78"/>
    </row>
    <row r="9064" spans="21:21" ht="13.15" customHeight="1" x14ac:dyDescent="0.2">
      <c r="U9064" s="78"/>
    </row>
    <row r="9065" spans="21:21" ht="13.15" customHeight="1" x14ac:dyDescent="0.2">
      <c r="U9065" s="78"/>
    </row>
    <row r="9066" spans="21:21" ht="13.15" customHeight="1" x14ac:dyDescent="0.2">
      <c r="U9066" s="78"/>
    </row>
    <row r="9067" spans="21:21" ht="13.15" customHeight="1" x14ac:dyDescent="0.2">
      <c r="U9067" s="78"/>
    </row>
    <row r="9068" spans="21:21" ht="13.15" customHeight="1" x14ac:dyDescent="0.2">
      <c r="U9068" s="78"/>
    </row>
    <row r="9069" spans="21:21" ht="13.15" customHeight="1" x14ac:dyDescent="0.2">
      <c r="U9069" s="78"/>
    </row>
    <row r="9070" spans="21:21" ht="13.15" customHeight="1" x14ac:dyDescent="0.2">
      <c r="U9070" s="78"/>
    </row>
    <row r="9071" spans="21:21" ht="13.15" customHeight="1" x14ac:dyDescent="0.2">
      <c r="U9071" s="78"/>
    </row>
    <row r="9072" spans="21:21" ht="13.15" customHeight="1" x14ac:dyDescent="0.2">
      <c r="U9072" s="78"/>
    </row>
    <row r="9073" spans="21:21" ht="13.15" customHeight="1" x14ac:dyDescent="0.2">
      <c r="U9073" s="78"/>
    </row>
    <row r="9074" spans="21:21" ht="13.15" customHeight="1" x14ac:dyDescent="0.2">
      <c r="U9074" s="78"/>
    </row>
    <row r="9075" spans="21:21" ht="13.15" customHeight="1" x14ac:dyDescent="0.2">
      <c r="U9075" s="78"/>
    </row>
    <row r="9076" spans="21:21" ht="13.15" customHeight="1" x14ac:dyDescent="0.2">
      <c r="U9076" s="78"/>
    </row>
    <row r="9077" spans="21:21" ht="13.15" customHeight="1" x14ac:dyDescent="0.2">
      <c r="U9077" s="78"/>
    </row>
    <row r="9078" spans="21:21" ht="13.15" customHeight="1" x14ac:dyDescent="0.2">
      <c r="U9078" s="78"/>
    </row>
    <row r="9079" spans="21:21" ht="13.15" customHeight="1" x14ac:dyDescent="0.2">
      <c r="U9079" s="78"/>
    </row>
    <row r="9080" spans="21:21" ht="13.15" customHeight="1" x14ac:dyDescent="0.2">
      <c r="U9080" s="78"/>
    </row>
    <row r="9081" spans="21:21" ht="13.15" customHeight="1" x14ac:dyDescent="0.2">
      <c r="U9081" s="78"/>
    </row>
    <row r="9082" spans="21:21" ht="13.15" customHeight="1" x14ac:dyDescent="0.2">
      <c r="U9082" s="78"/>
    </row>
    <row r="9083" spans="21:21" ht="13.15" customHeight="1" x14ac:dyDescent="0.2">
      <c r="U9083" s="78"/>
    </row>
    <row r="9084" spans="21:21" ht="13.15" customHeight="1" x14ac:dyDescent="0.2">
      <c r="U9084" s="78"/>
    </row>
    <row r="9085" spans="21:21" ht="13.15" customHeight="1" x14ac:dyDescent="0.2">
      <c r="U9085" s="78"/>
    </row>
    <row r="9086" spans="21:21" ht="13.15" customHeight="1" x14ac:dyDescent="0.2">
      <c r="U9086" s="78"/>
    </row>
    <row r="9087" spans="21:21" ht="13.15" customHeight="1" x14ac:dyDescent="0.2">
      <c r="U9087" s="78"/>
    </row>
    <row r="9088" spans="21:21" ht="13.15" customHeight="1" x14ac:dyDescent="0.2">
      <c r="U9088" s="78"/>
    </row>
    <row r="9089" spans="21:21" ht="13.15" customHeight="1" x14ac:dyDescent="0.2">
      <c r="U9089" s="78"/>
    </row>
    <row r="9090" spans="21:21" ht="13.15" customHeight="1" x14ac:dyDescent="0.2">
      <c r="U9090" s="78"/>
    </row>
    <row r="9091" spans="21:21" ht="13.15" customHeight="1" x14ac:dyDescent="0.2">
      <c r="U9091" s="78"/>
    </row>
    <row r="9092" spans="21:21" ht="13.15" customHeight="1" x14ac:dyDescent="0.2">
      <c r="U9092" s="78"/>
    </row>
    <row r="9093" spans="21:21" ht="13.15" customHeight="1" x14ac:dyDescent="0.2">
      <c r="U9093" s="78"/>
    </row>
    <row r="9094" spans="21:21" ht="13.15" customHeight="1" x14ac:dyDescent="0.2">
      <c r="U9094" s="78"/>
    </row>
    <row r="9095" spans="21:21" ht="13.15" customHeight="1" x14ac:dyDescent="0.2">
      <c r="U9095" s="78"/>
    </row>
    <row r="9096" spans="21:21" ht="13.15" customHeight="1" x14ac:dyDescent="0.2">
      <c r="U9096" s="78"/>
    </row>
    <row r="9097" spans="21:21" ht="13.15" customHeight="1" x14ac:dyDescent="0.2">
      <c r="U9097" s="78"/>
    </row>
    <row r="9098" spans="21:21" ht="13.15" customHeight="1" x14ac:dyDescent="0.2">
      <c r="U9098" s="78"/>
    </row>
    <row r="9099" spans="21:21" ht="13.15" customHeight="1" x14ac:dyDescent="0.2">
      <c r="U9099" s="78"/>
    </row>
    <row r="9100" spans="21:21" ht="13.15" customHeight="1" x14ac:dyDescent="0.2">
      <c r="U9100" s="78"/>
    </row>
    <row r="9101" spans="21:21" ht="13.15" customHeight="1" x14ac:dyDescent="0.2">
      <c r="U9101" s="78"/>
    </row>
    <row r="9102" spans="21:21" ht="13.15" customHeight="1" x14ac:dyDescent="0.2">
      <c r="U9102" s="78"/>
    </row>
    <row r="9103" spans="21:21" ht="13.15" customHeight="1" x14ac:dyDescent="0.2">
      <c r="U9103" s="78"/>
    </row>
    <row r="9104" spans="21:21" ht="13.15" customHeight="1" x14ac:dyDescent="0.2">
      <c r="U9104" s="78"/>
    </row>
    <row r="9105" spans="21:21" ht="13.15" customHeight="1" x14ac:dyDescent="0.2">
      <c r="U9105" s="78"/>
    </row>
    <row r="9106" spans="21:21" ht="13.15" customHeight="1" x14ac:dyDescent="0.2">
      <c r="U9106" s="78"/>
    </row>
    <row r="9107" spans="21:21" ht="13.15" customHeight="1" x14ac:dyDescent="0.2">
      <c r="U9107" s="78"/>
    </row>
    <row r="9108" spans="21:21" ht="13.15" customHeight="1" x14ac:dyDescent="0.2">
      <c r="U9108" s="78"/>
    </row>
    <row r="9109" spans="21:21" ht="13.15" customHeight="1" x14ac:dyDescent="0.2">
      <c r="U9109" s="78"/>
    </row>
    <row r="9110" spans="21:21" ht="13.15" customHeight="1" x14ac:dyDescent="0.2">
      <c r="U9110" s="78"/>
    </row>
    <row r="9111" spans="21:21" ht="13.15" customHeight="1" x14ac:dyDescent="0.2">
      <c r="U9111" s="78"/>
    </row>
    <row r="9112" spans="21:21" ht="13.15" customHeight="1" x14ac:dyDescent="0.2">
      <c r="U9112" s="78"/>
    </row>
    <row r="9113" spans="21:21" ht="13.15" customHeight="1" x14ac:dyDescent="0.2">
      <c r="U9113" s="78"/>
    </row>
    <row r="9114" spans="21:21" ht="13.15" customHeight="1" x14ac:dyDescent="0.2">
      <c r="U9114" s="78"/>
    </row>
    <row r="9115" spans="21:21" ht="13.15" customHeight="1" x14ac:dyDescent="0.2">
      <c r="U9115" s="78"/>
    </row>
    <row r="9116" spans="21:21" ht="13.15" customHeight="1" x14ac:dyDescent="0.2">
      <c r="U9116" s="78"/>
    </row>
    <row r="9117" spans="21:21" ht="13.15" customHeight="1" x14ac:dyDescent="0.2">
      <c r="U9117" s="78"/>
    </row>
    <row r="9118" spans="21:21" ht="13.15" customHeight="1" x14ac:dyDescent="0.2">
      <c r="U9118" s="78"/>
    </row>
    <row r="9119" spans="21:21" ht="13.15" customHeight="1" x14ac:dyDescent="0.2">
      <c r="U9119" s="78"/>
    </row>
    <row r="9120" spans="21:21" ht="13.15" customHeight="1" x14ac:dyDescent="0.2">
      <c r="U9120" s="78"/>
    </row>
    <row r="9121" spans="21:21" ht="13.15" customHeight="1" x14ac:dyDescent="0.2">
      <c r="U9121" s="78"/>
    </row>
    <row r="9122" spans="21:21" ht="13.15" customHeight="1" x14ac:dyDescent="0.2">
      <c r="U9122" s="78"/>
    </row>
    <row r="9123" spans="21:21" ht="13.15" customHeight="1" x14ac:dyDescent="0.2">
      <c r="U9123" s="78"/>
    </row>
    <row r="9124" spans="21:21" ht="13.15" customHeight="1" x14ac:dyDescent="0.2">
      <c r="U9124" s="78"/>
    </row>
    <row r="9125" spans="21:21" ht="13.15" customHeight="1" x14ac:dyDescent="0.2">
      <c r="U9125" s="78"/>
    </row>
    <row r="9126" spans="21:21" ht="13.15" customHeight="1" x14ac:dyDescent="0.2">
      <c r="U9126" s="78"/>
    </row>
    <row r="9127" spans="21:21" ht="13.15" customHeight="1" x14ac:dyDescent="0.2">
      <c r="U9127" s="78"/>
    </row>
    <row r="9128" spans="21:21" ht="13.15" customHeight="1" x14ac:dyDescent="0.2">
      <c r="U9128" s="78"/>
    </row>
    <row r="9129" spans="21:21" ht="13.15" customHeight="1" x14ac:dyDescent="0.2">
      <c r="U9129" s="78"/>
    </row>
    <row r="9130" spans="21:21" ht="13.15" customHeight="1" x14ac:dyDescent="0.2">
      <c r="U9130" s="78"/>
    </row>
    <row r="9131" spans="21:21" ht="13.15" customHeight="1" x14ac:dyDescent="0.2">
      <c r="U9131" s="78"/>
    </row>
    <row r="9132" spans="21:21" ht="13.15" customHeight="1" x14ac:dyDescent="0.2">
      <c r="U9132" s="78"/>
    </row>
    <row r="9133" spans="21:21" ht="13.15" customHeight="1" x14ac:dyDescent="0.2">
      <c r="U9133" s="78"/>
    </row>
    <row r="9134" spans="21:21" ht="13.15" customHeight="1" x14ac:dyDescent="0.2">
      <c r="U9134" s="78"/>
    </row>
    <row r="9135" spans="21:21" ht="13.15" customHeight="1" x14ac:dyDescent="0.2">
      <c r="U9135" s="78"/>
    </row>
    <row r="9136" spans="21:21" ht="13.15" customHeight="1" x14ac:dyDescent="0.2">
      <c r="U9136" s="78"/>
    </row>
    <row r="9137" spans="21:21" ht="13.15" customHeight="1" x14ac:dyDescent="0.2">
      <c r="U9137" s="78"/>
    </row>
    <row r="9138" spans="21:21" ht="13.15" customHeight="1" x14ac:dyDescent="0.2">
      <c r="U9138" s="78"/>
    </row>
    <row r="9139" spans="21:21" ht="13.15" customHeight="1" x14ac:dyDescent="0.2">
      <c r="U9139" s="78"/>
    </row>
    <row r="9140" spans="21:21" ht="13.15" customHeight="1" x14ac:dyDescent="0.2">
      <c r="U9140" s="78"/>
    </row>
    <row r="9141" spans="21:21" ht="13.15" customHeight="1" x14ac:dyDescent="0.2">
      <c r="U9141" s="78"/>
    </row>
    <row r="9142" spans="21:21" ht="13.15" customHeight="1" x14ac:dyDescent="0.2">
      <c r="U9142" s="78"/>
    </row>
    <row r="9143" spans="21:21" ht="13.15" customHeight="1" x14ac:dyDescent="0.2">
      <c r="U9143" s="78"/>
    </row>
    <row r="9144" spans="21:21" ht="13.15" customHeight="1" x14ac:dyDescent="0.2">
      <c r="U9144" s="78"/>
    </row>
    <row r="9145" spans="21:21" ht="13.15" customHeight="1" x14ac:dyDescent="0.2">
      <c r="U9145" s="78"/>
    </row>
    <row r="9146" spans="21:21" ht="13.15" customHeight="1" x14ac:dyDescent="0.2">
      <c r="U9146" s="78"/>
    </row>
    <row r="9147" spans="21:21" ht="13.15" customHeight="1" x14ac:dyDescent="0.2">
      <c r="U9147" s="78"/>
    </row>
    <row r="9148" spans="21:21" ht="13.15" customHeight="1" x14ac:dyDescent="0.2">
      <c r="U9148" s="78"/>
    </row>
    <row r="9149" spans="21:21" ht="13.15" customHeight="1" x14ac:dyDescent="0.2">
      <c r="U9149" s="78"/>
    </row>
    <row r="9150" spans="21:21" ht="13.15" customHeight="1" x14ac:dyDescent="0.2">
      <c r="U9150" s="78"/>
    </row>
    <row r="9151" spans="21:21" ht="13.15" customHeight="1" x14ac:dyDescent="0.2">
      <c r="U9151" s="78"/>
    </row>
    <row r="9152" spans="21:21" ht="13.15" customHeight="1" x14ac:dyDescent="0.2">
      <c r="U9152" s="78"/>
    </row>
    <row r="9153" spans="21:21" ht="13.15" customHeight="1" x14ac:dyDescent="0.2">
      <c r="U9153" s="78"/>
    </row>
    <row r="9154" spans="21:21" ht="13.15" customHeight="1" x14ac:dyDescent="0.2">
      <c r="U9154" s="78"/>
    </row>
    <row r="9155" spans="21:21" ht="13.15" customHeight="1" x14ac:dyDescent="0.2">
      <c r="U9155" s="78"/>
    </row>
    <row r="9156" spans="21:21" ht="13.15" customHeight="1" x14ac:dyDescent="0.2">
      <c r="U9156" s="78"/>
    </row>
    <row r="9157" spans="21:21" ht="13.15" customHeight="1" x14ac:dyDescent="0.2">
      <c r="U9157" s="78"/>
    </row>
    <row r="9158" spans="21:21" ht="13.15" customHeight="1" x14ac:dyDescent="0.2">
      <c r="U9158" s="78"/>
    </row>
    <row r="9159" spans="21:21" ht="13.15" customHeight="1" x14ac:dyDescent="0.2">
      <c r="U9159" s="78"/>
    </row>
    <row r="9160" spans="21:21" ht="13.15" customHeight="1" x14ac:dyDescent="0.2">
      <c r="U9160" s="78"/>
    </row>
    <row r="9161" spans="21:21" ht="13.15" customHeight="1" x14ac:dyDescent="0.2">
      <c r="U9161" s="78"/>
    </row>
    <row r="9162" spans="21:21" ht="13.15" customHeight="1" x14ac:dyDescent="0.2">
      <c r="U9162" s="78"/>
    </row>
    <row r="9163" spans="21:21" ht="13.15" customHeight="1" x14ac:dyDescent="0.2">
      <c r="U9163" s="78"/>
    </row>
    <row r="9164" spans="21:21" ht="13.15" customHeight="1" x14ac:dyDescent="0.2">
      <c r="U9164" s="78"/>
    </row>
    <row r="9165" spans="21:21" ht="13.15" customHeight="1" x14ac:dyDescent="0.2">
      <c r="U9165" s="78"/>
    </row>
    <row r="9166" spans="21:21" ht="13.15" customHeight="1" x14ac:dyDescent="0.2">
      <c r="U9166" s="78"/>
    </row>
    <row r="9167" spans="21:21" ht="13.15" customHeight="1" x14ac:dyDescent="0.2">
      <c r="U9167" s="78"/>
    </row>
    <row r="9168" spans="21:21" ht="13.15" customHeight="1" x14ac:dyDescent="0.2">
      <c r="U9168" s="78"/>
    </row>
    <row r="9169" spans="21:21" ht="13.15" customHeight="1" x14ac:dyDescent="0.2">
      <c r="U9169" s="78"/>
    </row>
    <row r="9170" spans="21:21" ht="13.15" customHeight="1" x14ac:dyDescent="0.2">
      <c r="U9170" s="78"/>
    </row>
    <row r="9171" spans="21:21" ht="13.15" customHeight="1" x14ac:dyDescent="0.2">
      <c r="U9171" s="78"/>
    </row>
    <row r="9172" spans="21:21" ht="13.15" customHeight="1" x14ac:dyDescent="0.2">
      <c r="U9172" s="78"/>
    </row>
    <row r="9173" spans="21:21" ht="13.15" customHeight="1" x14ac:dyDescent="0.2">
      <c r="U9173" s="78"/>
    </row>
    <row r="9174" spans="21:21" ht="13.15" customHeight="1" x14ac:dyDescent="0.2">
      <c r="U9174" s="78"/>
    </row>
    <row r="9175" spans="21:21" ht="13.15" customHeight="1" x14ac:dyDescent="0.2">
      <c r="U9175" s="78"/>
    </row>
    <row r="9176" spans="21:21" ht="13.15" customHeight="1" x14ac:dyDescent="0.2">
      <c r="U9176" s="78"/>
    </row>
    <row r="9177" spans="21:21" ht="13.15" customHeight="1" x14ac:dyDescent="0.2">
      <c r="U9177" s="78"/>
    </row>
    <row r="9178" spans="21:21" ht="13.15" customHeight="1" x14ac:dyDescent="0.2">
      <c r="U9178" s="78"/>
    </row>
    <row r="9179" spans="21:21" ht="13.15" customHeight="1" x14ac:dyDescent="0.2">
      <c r="U9179" s="78"/>
    </row>
    <row r="9180" spans="21:21" ht="13.15" customHeight="1" x14ac:dyDescent="0.2">
      <c r="U9180" s="78"/>
    </row>
    <row r="9181" spans="21:21" ht="13.15" customHeight="1" x14ac:dyDescent="0.2">
      <c r="U9181" s="78"/>
    </row>
    <row r="9182" spans="21:21" ht="13.15" customHeight="1" x14ac:dyDescent="0.2">
      <c r="U9182" s="78"/>
    </row>
    <row r="9183" spans="21:21" ht="13.15" customHeight="1" x14ac:dyDescent="0.2">
      <c r="U9183" s="78"/>
    </row>
    <row r="9184" spans="21:21" ht="13.15" customHeight="1" x14ac:dyDescent="0.2">
      <c r="U9184" s="78"/>
    </row>
    <row r="9185" spans="21:21" ht="13.15" customHeight="1" x14ac:dyDescent="0.2">
      <c r="U9185" s="78"/>
    </row>
    <row r="9186" spans="21:21" ht="13.15" customHeight="1" x14ac:dyDescent="0.2">
      <c r="U9186" s="78"/>
    </row>
    <row r="9187" spans="21:21" ht="13.15" customHeight="1" x14ac:dyDescent="0.2">
      <c r="U9187" s="78"/>
    </row>
    <row r="9188" spans="21:21" ht="13.15" customHeight="1" x14ac:dyDescent="0.2">
      <c r="U9188" s="78"/>
    </row>
    <row r="9189" spans="21:21" ht="13.15" customHeight="1" x14ac:dyDescent="0.2">
      <c r="U9189" s="78"/>
    </row>
    <row r="9190" spans="21:21" ht="13.15" customHeight="1" x14ac:dyDescent="0.2">
      <c r="U9190" s="78"/>
    </row>
    <row r="9191" spans="21:21" ht="13.15" customHeight="1" x14ac:dyDescent="0.2">
      <c r="U9191" s="78"/>
    </row>
    <row r="9192" spans="21:21" ht="13.15" customHeight="1" x14ac:dyDescent="0.2">
      <c r="U9192" s="78"/>
    </row>
    <row r="9193" spans="21:21" ht="13.15" customHeight="1" x14ac:dyDescent="0.2">
      <c r="U9193" s="78"/>
    </row>
    <row r="9194" spans="21:21" ht="13.15" customHeight="1" x14ac:dyDescent="0.2">
      <c r="U9194" s="78"/>
    </row>
    <row r="9195" spans="21:21" ht="13.15" customHeight="1" x14ac:dyDescent="0.2">
      <c r="U9195" s="78"/>
    </row>
    <row r="9196" spans="21:21" ht="13.15" customHeight="1" x14ac:dyDescent="0.2">
      <c r="U9196" s="78"/>
    </row>
    <row r="9197" spans="21:21" ht="13.15" customHeight="1" x14ac:dyDescent="0.2">
      <c r="U9197" s="78"/>
    </row>
    <row r="9198" spans="21:21" ht="13.15" customHeight="1" x14ac:dyDescent="0.2">
      <c r="U9198" s="78"/>
    </row>
    <row r="9199" spans="21:21" ht="13.15" customHeight="1" x14ac:dyDescent="0.2">
      <c r="U9199" s="78"/>
    </row>
    <row r="9200" spans="21:21" ht="13.15" customHeight="1" x14ac:dyDescent="0.2">
      <c r="U9200" s="78"/>
    </row>
    <row r="9201" spans="21:21" ht="13.15" customHeight="1" x14ac:dyDescent="0.2">
      <c r="U9201" s="78"/>
    </row>
    <row r="9202" spans="21:21" ht="13.15" customHeight="1" x14ac:dyDescent="0.2">
      <c r="U9202" s="78"/>
    </row>
    <row r="9203" spans="21:21" ht="13.15" customHeight="1" x14ac:dyDescent="0.2">
      <c r="U9203" s="78"/>
    </row>
    <row r="9204" spans="21:21" ht="13.15" customHeight="1" x14ac:dyDescent="0.2">
      <c r="U9204" s="78"/>
    </row>
    <row r="9205" spans="21:21" ht="13.15" customHeight="1" x14ac:dyDescent="0.2">
      <c r="U9205" s="78"/>
    </row>
    <row r="9206" spans="21:21" ht="13.15" customHeight="1" x14ac:dyDescent="0.2">
      <c r="U9206" s="78"/>
    </row>
    <row r="9207" spans="21:21" ht="13.15" customHeight="1" x14ac:dyDescent="0.2">
      <c r="U9207" s="78"/>
    </row>
    <row r="9208" spans="21:21" ht="13.15" customHeight="1" x14ac:dyDescent="0.2">
      <c r="U9208" s="78"/>
    </row>
    <row r="9209" spans="21:21" ht="13.15" customHeight="1" x14ac:dyDescent="0.2">
      <c r="U9209" s="78"/>
    </row>
    <row r="9210" spans="21:21" ht="13.15" customHeight="1" x14ac:dyDescent="0.2">
      <c r="U9210" s="78"/>
    </row>
    <row r="9211" spans="21:21" ht="13.15" customHeight="1" x14ac:dyDescent="0.2">
      <c r="U9211" s="78"/>
    </row>
    <row r="9212" spans="21:21" ht="13.15" customHeight="1" x14ac:dyDescent="0.2">
      <c r="U9212" s="78"/>
    </row>
    <row r="9213" spans="21:21" ht="13.15" customHeight="1" x14ac:dyDescent="0.2">
      <c r="U9213" s="78"/>
    </row>
    <row r="9214" spans="21:21" ht="13.15" customHeight="1" x14ac:dyDescent="0.2">
      <c r="U9214" s="78"/>
    </row>
    <row r="9215" spans="21:21" ht="13.15" customHeight="1" x14ac:dyDescent="0.2">
      <c r="U9215" s="78"/>
    </row>
    <row r="9216" spans="21:21" ht="13.15" customHeight="1" x14ac:dyDescent="0.2">
      <c r="U9216" s="78"/>
    </row>
    <row r="9217" spans="21:21" ht="13.15" customHeight="1" x14ac:dyDescent="0.2">
      <c r="U9217" s="78"/>
    </row>
    <row r="9218" spans="21:21" ht="13.15" customHeight="1" x14ac:dyDescent="0.2">
      <c r="U9218" s="78"/>
    </row>
    <row r="9219" spans="21:21" ht="13.15" customHeight="1" x14ac:dyDescent="0.2">
      <c r="U9219" s="78"/>
    </row>
    <row r="9220" spans="21:21" ht="13.15" customHeight="1" x14ac:dyDescent="0.2">
      <c r="U9220" s="78"/>
    </row>
    <row r="9221" spans="21:21" ht="13.15" customHeight="1" x14ac:dyDescent="0.2">
      <c r="U9221" s="78"/>
    </row>
    <row r="9222" spans="21:21" ht="13.15" customHeight="1" x14ac:dyDescent="0.2">
      <c r="U9222" s="78"/>
    </row>
    <row r="9223" spans="21:21" ht="13.15" customHeight="1" x14ac:dyDescent="0.2">
      <c r="U9223" s="78"/>
    </row>
    <row r="9224" spans="21:21" ht="13.15" customHeight="1" x14ac:dyDescent="0.2">
      <c r="U9224" s="78"/>
    </row>
    <row r="9225" spans="21:21" ht="13.15" customHeight="1" x14ac:dyDescent="0.2">
      <c r="U9225" s="78"/>
    </row>
    <row r="9226" spans="21:21" ht="13.15" customHeight="1" x14ac:dyDescent="0.2">
      <c r="U9226" s="78"/>
    </row>
    <row r="9227" spans="21:21" ht="13.15" customHeight="1" x14ac:dyDescent="0.2">
      <c r="U9227" s="78"/>
    </row>
    <row r="9228" spans="21:21" ht="13.15" customHeight="1" x14ac:dyDescent="0.2">
      <c r="U9228" s="78"/>
    </row>
    <row r="9229" spans="21:21" ht="13.15" customHeight="1" x14ac:dyDescent="0.2">
      <c r="U9229" s="78"/>
    </row>
    <row r="9230" spans="21:21" ht="13.15" customHeight="1" x14ac:dyDescent="0.2">
      <c r="U9230" s="78"/>
    </row>
    <row r="9231" spans="21:21" ht="13.15" customHeight="1" x14ac:dyDescent="0.2">
      <c r="U9231" s="78"/>
    </row>
    <row r="9232" spans="21:21" ht="13.15" customHeight="1" x14ac:dyDescent="0.2">
      <c r="U9232" s="78"/>
    </row>
    <row r="9233" spans="21:21" ht="13.15" customHeight="1" x14ac:dyDescent="0.2">
      <c r="U9233" s="78"/>
    </row>
    <row r="9234" spans="21:21" ht="13.15" customHeight="1" x14ac:dyDescent="0.2">
      <c r="U9234" s="78"/>
    </row>
    <row r="9235" spans="21:21" ht="13.15" customHeight="1" x14ac:dyDescent="0.2">
      <c r="U9235" s="78"/>
    </row>
    <row r="9236" spans="21:21" ht="13.15" customHeight="1" x14ac:dyDescent="0.2">
      <c r="U9236" s="78"/>
    </row>
    <row r="9237" spans="21:21" ht="13.15" customHeight="1" x14ac:dyDescent="0.2">
      <c r="U9237" s="78"/>
    </row>
    <row r="9238" spans="21:21" ht="13.15" customHeight="1" x14ac:dyDescent="0.2">
      <c r="U9238" s="78"/>
    </row>
    <row r="9239" spans="21:21" ht="13.15" customHeight="1" x14ac:dyDescent="0.2">
      <c r="U9239" s="78"/>
    </row>
    <row r="9240" spans="21:21" ht="13.15" customHeight="1" x14ac:dyDescent="0.2">
      <c r="U9240" s="78"/>
    </row>
    <row r="9241" spans="21:21" ht="13.15" customHeight="1" x14ac:dyDescent="0.2">
      <c r="U9241" s="78"/>
    </row>
    <row r="9242" spans="21:21" ht="13.15" customHeight="1" x14ac:dyDescent="0.2">
      <c r="U9242" s="78"/>
    </row>
    <row r="9243" spans="21:21" ht="13.15" customHeight="1" x14ac:dyDescent="0.2">
      <c r="U9243" s="78"/>
    </row>
    <row r="9244" spans="21:21" ht="13.15" customHeight="1" x14ac:dyDescent="0.2">
      <c r="U9244" s="78"/>
    </row>
    <row r="9245" spans="21:21" ht="13.15" customHeight="1" x14ac:dyDescent="0.2">
      <c r="U9245" s="78"/>
    </row>
    <row r="9246" spans="21:21" ht="13.15" customHeight="1" x14ac:dyDescent="0.2">
      <c r="U9246" s="78"/>
    </row>
    <row r="9247" spans="21:21" ht="13.15" customHeight="1" x14ac:dyDescent="0.2">
      <c r="U9247" s="78"/>
    </row>
    <row r="9248" spans="21:21" ht="13.15" customHeight="1" x14ac:dyDescent="0.2">
      <c r="U9248" s="78"/>
    </row>
    <row r="9249" spans="21:21" ht="13.15" customHeight="1" x14ac:dyDescent="0.2">
      <c r="U9249" s="78"/>
    </row>
    <row r="9250" spans="21:21" ht="13.15" customHeight="1" x14ac:dyDescent="0.2">
      <c r="U9250" s="78"/>
    </row>
    <row r="9251" spans="21:21" ht="13.15" customHeight="1" x14ac:dyDescent="0.2">
      <c r="U9251" s="78"/>
    </row>
    <row r="9252" spans="21:21" ht="13.15" customHeight="1" x14ac:dyDescent="0.2">
      <c r="U9252" s="78"/>
    </row>
    <row r="9253" spans="21:21" ht="13.15" customHeight="1" x14ac:dyDescent="0.2">
      <c r="U9253" s="78"/>
    </row>
    <row r="9254" spans="21:21" ht="13.15" customHeight="1" x14ac:dyDescent="0.2">
      <c r="U9254" s="78"/>
    </row>
    <row r="9255" spans="21:21" ht="13.15" customHeight="1" x14ac:dyDescent="0.2">
      <c r="U9255" s="78"/>
    </row>
    <row r="9256" spans="21:21" ht="13.15" customHeight="1" x14ac:dyDescent="0.2">
      <c r="U9256" s="78"/>
    </row>
    <row r="9257" spans="21:21" ht="13.15" customHeight="1" x14ac:dyDescent="0.2">
      <c r="U9257" s="78"/>
    </row>
    <row r="9258" spans="21:21" ht="13.15" customHeight="1" x14ac:dyDescent="0.2">
      <c r="U9258" s="78"/>
    </row>
    <row r="9259" spans="21:21" ht="13.15" customHeight="1" x14ac:dyDescent="0.2">
      <c r="U9259" s="78"/>
    </row>
    <row r="9260" spans="21:21" ht="13.15" customHeight="1" x14ac:dyDescent="0.2">
      <c r="U9260" s="78"/>
    </row>
    <row r="9261" spans="21:21" ht="13.15" customHeight="1" x14ac:dyDescent="0.2">
      <c r="U9261" s="78"/>
    </row>
    <row r="9262" spans="21:21" ht="13.15" customHeight="1" x14ac:dyDescent="0.2">
      <c r="U9262" s="78"/>
    </row>
    <row r="9263" spans="21:21" ht="13.15" customHeight="1" x14ac:dyDescent="0.2">
      <c r="U9263" s="78"/>
    </row>
    <row r="9264" spans="21:21" ht="13.15" customHeight="1" x14ac:dyDescent="0.2">
      <c r="U9264" s="78"/>
    </row>
    <row r="9265" spans="21:21" ht="13.15" customHeight="1" x14ac:dyDescent="0.2">
      <c r="U9265" s="78"/>
    </row>
    <row r="9266" spans="21:21" ht="13.15" customHeight="1" x14ac:dyDescent="0.2">
      <c r="U9266" s="78"/>
    </row>
    <row r="9267" spans="21:21" ht="13.15" customHeight="1" x14ac:dyDescent="0.2">
      <c r="U9267" s="78"/>
    </row>
    <row r="9268" spans="21:21" ht="13.15" customHeight="1" x14ac:dyDescent="0.2">
      <c r="U9268" s="78"/>
    </row>
    <row r="9269" spans="21:21" ht="13.15" customHeight="1" x14ac:dyDescent="0.2">
      <c r="U9269" s="78"/>
    </row>
    <row r="9270" spans="21:21" ht="13.15" customHeight="1" x14ac:dyDescent="0.2">
      <c r="U9270" s="78"/>
    </row>
    <row r="9271" spans="21:21" ht="13.15" customHeight="1" x14ac:dyDescent="0.2">
      <c r="U9271" s="78"/>
    </row>
    <row r="9272" spans="21:21" ht="13.15" customHeight="1" x14ac:dyDescent="0.2">
      <c r="U9272" s="78"/>
    </row>
    <row r="9273" spans="21:21" ht="13.15" customHeight="1" x14ac:dyDescent="0.2">
      <c r="U9273" s="78"/>
    </row>
    <row r="9274" spans="21:21" ht="13.15" customHeight="1" x14ac:dyDescent="0.2">
      <c r="U9274" s="78"/>
    </row>
    <row r="9275" spans="21:21" ht="13.15" customHeight="1" x14ac:dyDescent="0.2">
      <c r="U9275" s="78"/>
    </row>
    <row r="9276" spans="21:21" ht="13.15" customHeight="1" x14ac:dyDescent="0.2">
      <c r="U9276" s="78"/>
    </row>
    <row r="9277" spans="21:21" ht="13.15" customHeight="1" x14ac:dyDescent="0.2">
      <c r="U9277" s="78"/>
    </row>
    <row r="9278" spans="21:21" ht="13.15" customHeight="1" x14ac:dyDescent="0.2">
      <c r="U9278" s="78"/>
    </row>
    <row r="9279" spans="21:21" ht="13.15" customHeight="1" x14ac:dyDescent="0.2">
      <c r="U9279" s="78"/>
    </row>
    <row r="9280" spans="21:21" ht="13.15" customHeight="1" x14ac:dyDescent="0.2">
      <c r="U9280" s="78"/>
    </row>
    <row r="9281" spans="21:21" ht="13.15" customHeight="1" x14ac:dyDescent="0.2">
      <c r="U9281" s="78"/>
    </row>
    <row r="9282" spans="21:21" ht="13.15" customHeight="1" x14ac:dyDescent="0.2">
      <c r="U9282" s="78"/>
    </row>
    <row r="9283" spans="21:21" ht="13.15" customHeight="1" x14ac:dyDescent="0.2">
      <c r="U9283" s="78"/>
    </row>
    <row r="9284" spans="21:21" ht="13.15" customHeight="1" x14ac:dyDescent="0.2">
      <c r="U9284" s="78"/>
    </row>
    <row r="9285" spans="21:21" ht="13.15" customHeight="1" x14ac:dyDescent="0.2">
      <c r="U9285" s="78"/>
    </row>
    <row r="9286" spans="21:21" ht="13.15" customHeight="1" x14ac:dyDescent="0.2">
      <c r="U9286" s="78"/>
    </row>
    <row r="9287" spans="21:21" ht="13.15" customHeight="1" x14ac:dyDescent="0.2">
      <c r="U9287" s="78"/>
    </row>
    <row r="9288" spans="21:21" ht="13.15" customHeight="1" x14ac:dyDescent="0.2">
      <c r="U9288" s="78"/>
    </row>
    <row r="9289" spans="21:21" ht="13.15" customHeight="1" x14ac:dyDescent="0.2">
      <c r="U9289" s="78"/>
    </row>
    <row r="9290" spans="21:21" ht="13.15" customHeight="1" x14ac:dyDescent="0.2">
      <c r="U9290" s="78"/>
    </row>
    <row r="9291" spans="21:21" ht="13.15" customHeight="1" x14ac:dyDescent="0.2">
      <c r="U9291" s="78"/>
    </row>
    <row r="9292" spans="21:21" ht="13.15" customHeight="1" x14ac:dyDescent="0.2">
      <c r="U9292" s="78"/>
    </row>
    <row r="9293" spans="21:21" ht="13.15" customHeight="1" x14ac:dyDescent="0.2">
      <c r="U9293" s="78"/>
    </row>
    <row r="9294" spans="21:21" ht="13.15" customHeight="1" x14ac:dyDescent="0.2">
      <c r="U9294" s="78"/>
    </row>
    <row r="9295" spans="21:21" ht="13.15" customHeight="1" x14ac:dyDescent="0.2">
      <c r="U9295" s="78"/>
    </row>
    <row r="9296" spans="21:21" ht="13.15" customHeight="1" x14ac:dyDescent="0.2">
      <c r="U9296" s="78"/>
    </row>
    <row r="9297" spans="21:21" ht="13.15" customHeight="1" x14ac:dyDescent="0.2">
      <c r="U9297" s="78"/>
    </row>
    <row r="9298" spans="21:21" ht="13.15" customHeight="1" x14ac:dyDescent="0.2">
      <c r="U9298" s="78"/>
    </row>
    <row r="9299" spans="21:21" ht="13.15" customHeight="1" x14ac:dyDescent="0.2">
      <c r="U9299" s="78"/>
    </row>
    <row r="9300" spans="21:21" ht="13.15" customHeight="1" x14ac:dyDescent="0.2">
      <c r="U9300" s="78"/>
    </row>
    <row r="9301" spans="21:21" ht="13.15" customHeight="1" x14ac:dyDescent="0.2">
      <c r="U9301" s="78"/>
    </row>
    <row r="9302" spans="21:21" ht="13.15" customHeight="1" x14ac:dyDescent="0.2">
      <c r="U9302" s="78"/>
    </row>
    <row r="9303" spans="21:21" ht="13.15" customHeight="1" x14ac:dyDescent="0.2">
      <c r="U9303" s="78"/>
    </row>
    <row r="9304" spans="21:21" ht="13.15" customHeight="1" x14ac:dyDescent="0.2">
      <c r="U9304" s="78"/>
    </row>
    <row r="9305" spans="21:21" ht="13.15" customHeight="1" x14ac:dyDescent="0.2">
      <c r="U9305" s="78"/>
    </row>
    <row r="9306" spans="21:21" ht="13.15" customHeight="1" x14ac:dyDescent="0.2">
      <c r="U9306" s="78"/>
    </row>
    <row r="9307" spans="21:21" ht="13.15" customHeight="1" x14ac:dyDescent="0.2">
      <c r="U9307" s="78"/>
    </row>
    <row r="9308" spans="21:21" ht="13.15" customHeight="1" x14ac:dyDescent="0.2">
      <c r="U9308" s="78"/>
    </row>
    <row r="9309" spans="21:21" ht="13.15" customHeight="1" x14ac:dyDescent="0.2">
      <c r="U9309" s="78"/>
    </row>
    <row r="9310" spans="21:21" ht="13.15" customHeight="1" x14ac:dyDescent="0.2">
      <c r="U9310" s="78"/>
    </row>
    <row r="9311" spans="21:21" ht="13.15" customHeight="1" x14ac:dyDescent="0.2">
      <c r="U9311" s="78"/>
    </row>
    <row r="9312" spans="21:21" ht="13.15" customHeight="1" x14ac:dyDescent="0.2">
      <c r="U9312" s="78"/>
    </row>
    <row r="9313" spans="21:21" ht="13.15" customHeight="1" x14ac:dyDescent="0.2">
      <c r="U9313" s="78"/>
    </row>
    <row r="9314" spans="21:21" ht="13.15" customHeight="1" x14ac:dyDescent="0.2">
      <c r="U9314" s="78"/>
    </row>
    <row r="9315" spans="21:21" ht="13.15" customHeight="1" x14ac:dyDescent="0.2">
      <c r="U9315" s="78"/>
    </row>
    <row r="9316" spans="21:21" ht="13.15" customHeight="1" x14ac:dyDescent="0.2">
      <c r="U9316" s="78"/>
    </row>
    <row r="9317" spans="21:21" ht="13.15" customHeight="1" x14ac:dyDescent="0.2">
      <c r="U9317" s="78"/>
    </row>
    <row r="9318" spans="21:21" ht="13.15" customHeight="1" x14ac:dyDescent="0.2">
      <c r="U9318" s="78"/>
    </row>
    <row r="9319" spans="21:21" ht="13.15" customHeight="1" x14ac:dyDescent="0.2">
      <c r="U9319" s="78"/>
    </row>
    <row r="9320" spans="21:21" ht="13.15" customHeight="1" x14ac:dyDescent="0.2">
      <c r="U9320" s="78"/>
    </row>
    <row r="9321" spans="21:21" ht="13.15" customHeight="1" x14ac:dyDescent="0.2">
      <c r="U9321" s="78"/>
    </row>
    <row r="9322" spans="21:21" ht="13.15" customHeight="1" x14ac:dyDescent="0.2">
      <c r="U9322" s="78"/>
    </row>
    <row r="9323" spans="21:21" ht="13.15" customHeight="1" x14ac:dyDescent="0.2">
      <c r="U9323" s="78"/>
    </row>
    <row r="9324" spans="21:21" ht="13.15" customHeight="1" x14ac:dyDescent="0.2">
      <c r="U9324" s="78"/>
    </row>
    <row r="9325" spans="21:21" ht="13.15" customHeight="1" x14ac:dyDescent="0.2">
      <c r="U9325" s="78"/>
    </row>
    <row r="9326" spans="21:21" ht="13.15" customHeight="1" x14ac:dyDescent="0.2">
      <c r="U9326" s="78"/>
    </row>
    <row r="9327" spans="21:21" ht="13.15" customHeight="1" x14ac:dyDescent="0.2">
      <c r="U9327" s="78"/>
    </row>
    <row r="9328" spans="21:21" ht="13.15" customHeight="1" x14ac:dyDescent="0.2">
      <c r="U9328" s="78"/>
    </row>
    <row r="9329" spans="21:21" ht="13.15" customHeight="1" x14ac:dyDescent="0.2">
      <c r="U9329" s="78"/>
    </row>
    <row r="9330" spans="21:21" ht="13.15" customHeight="1" x14ac:dyDescent="0.2">
      <c r="U9330" s="78"/>
    </row>
    <row r="9331" spans="21:21" ht="13.15" customHeight="1" x14ac:dyDescent="0.2">
      <c r="U9331" s="78"/>
    </row>
    <row r="9332" spans="21:21" ht="13.15" customHeight="1" x14ac:dyDescent="0.2">
      <c r="U9332" s="78"/>
    </row>
    <row r="9333" spans="21:21" ht="13.15" customHeight="1" x14ac:dyDescent="0.2">
      <c r="U9333" s="78"/>
    </row>
    <row r="9334" spans="21:21" ht="13.15" customHeight="1" x14ac:dyDescent="0.2">
      <c r="U9334" s="78"/>
    </row>
    <row r="9335" spans="21:21" ht="13.15" customHeight="1" x14ac:dyDescent="0.2">
      <c r="U9335" s="78"/>
    </row>
    <row r="9336" spans="21:21" ht="13.15" customHeight="1" x14ac:dyDescent="0.2">
      <c r="U9336" s="78"/>
    </row>
    <row r="9337" spans="21:21" ht="13.15" customHeight="1" x14ac:dyDescent="0.2">
      <c r="U9337" s="78"/>
    </row>
    <row r="9338" spans="21:21" ht="13.15" customHeight="1" x14ac:dyDescent="0.2">
      <c r="U9338" s="78"/>
    </row>
    <row r="9339" spans="21:21" ht="13.15" customHeight="1" x14ac:dyDescent="0.2">
      <c r="U9339" s="78"/>
    </row>
    <row r="9340" spans="21:21" ht="13.15" customHeight="1" x14ac:dyDescent="0.2">
      <c r="U9340" s="78"/>
    </row>
    <row r="9341" spans="21:21" ht="13.15" customHeight="1" x14ac:dyDescent="0.2">
      <c r="U9341" s="78"/>
    </row>
    <row r="9342" spans="21:21" ht="13.15" customHeight="1" x14ac:dyDescent="0.2">
      <c r="U9342" s="78"/>
    </row>
    <row r="9343" spans="21:21" ht="13.15" customHeight="1" x14ac:dyDescent="0.2">
      <c r="U9343" s="78"/>
    </row>
    <row r="9344" spans="21:21" ht="13.15" customHeight="1" x14ac:dyDescent="0.2">
      <c r="U9344" s="78"/>
    </row>
    <row r="9345" spans="21:21" ht="13.15" customHeight="1" x14ac:dyDescent="0.2">
      <c r="U9345" s="78"/>
    </row>
    <row r="9346" spans="21:21" ht="13.15" customHeight="1" x14ac:dyDescent="0.2">
      <c r="U9346" s="78"/>
    </row>
    <row r="9347" spans="21:21" ht="13.15" customHeight="1" x14ac:dyDescent="0.2">
      <c r="U9347" s="78"/>
    </row>
    <row r="9348" spans="21:21" ht="13.15" customHeight="1" x14ac:dyDescent="0.2">
      <c r="U9348" s="78"/>
    </row>
    <row r="9349" spans="21:21" ht="13.15" customHeight="1" x14ac:dyDescent="0.2">
      <c r="U9349" s="78"/>
    </row>
    <row r="9350" spans="21:21" ht="13.15" customHeight="1" x14ac:dyDescent="0.2">
      <c r="U9350" s="78"/>
    </row>
    <row r="9351" spans="21:21" ht="13.15" customHeight="1" x14ac:dyDescent="0.2">
      <c r="U9351" s="78"/>
    </row>
    <row r="9352" spans="21:21" ht="13.15" customHeight="1" x14ac:dyDescent="0.2">
      <c r="U9352" s="78"/>
    </row>
    <row r="9353" spans="21:21" ht="13.15" customHeight="1" x14ac:dyDescent="0.2">
      <c r="U9353" s="78"/>
    </row>
    <row r="9354" spans="21:21" ht="13.15" customHeight="1" x14ac:dyDescent="0.2">
      <c r="U9354" s="78"/>
    </row>
    <row r="9355" spans="21:21" ht="13.15" customHeight="1" x14ac:dyDescent="0.2">
      <c r="U9355" s="78"/>
    </row>
    <row r="9356" spans="21:21" ht="13.15" customHeight="1" x14ac:dyDescent="0.2">
      <c r="U9356" s="78"/>
    </row>
    <row r="9357" spans="21:21" ht="13.15" customHeight="1" x14ac:dyDescent="0.2">
      <c r="U9357" s="78"/>
    </row>
    <row r="9358" spans="21:21" ht="13.15" customHeight="1" x14ac:dyDescent="0.2">
      <c r="U9358" s="78"/>
    </row>
    <row r="9359" spans="21:21" ht="13.15" customHeight="1" x14ac:dyDescent="0.2">
      <c r="U9359" s="78"/>
    </row>
    <row r="9360" spans="21:21" ht="13.15" customHeight="1" x14ac:dyDescent="0.2">
      <c r="U9360" s="78"/>
    </row>
    <row r="9361" spans="21:21" ht="13.15" customHeight="1" x14ac:dyDescent="0.2">
      <c r="U9361" s="78"/>
    </row>
    <row r="9362" spans="21:21" ht="13.15" customHeight="1" x14ac:dyDescent="0.2">
      <c r="U9362" s="78"/>
    </row>
    <row r="9363" spans="21:21" ht="13.15" customHeight="1" x14ac:dyDescent="0.2">
      <c r="U9363" s="78"/>
    </row>
    <row r="9364" spans="21:21" ht="13.15" customHeight="1" x14ac:dyDescent="0.2">
      <c r="U9364" s="78"/>
    </row>
    <row r="9365" spans="21:21" ht="13.15" customHeight="1" x14ac:dyDescent="0.2">
      <c r="U9365" s="78"/>
    </row>
    <row r="9366" spans="21:21" ht="13.15" customHeight="1" x14ac:dyDescent="0.2">
      <c r="U9366" s="78"/>
    </row>
    <row r="9367" spans="21:21" ht="13.15" customHeight="1" x14ac:dyDescent="0.2">
      <c r="U9367" s="78"/>
    </row>
    <row r="9368" spans="21:21" ht="13.15" customHeight="1" x14ac:dyDescent="0.2">
      <c r="U9368" s="78"/>
    </row>
    <row r="9369" spans="21:21" ht="13.15" customHeight="1" x14ac:dyDescent="0.2">
      <c r="U9369" s="78"/>
    </row>
    <row r="9370" spans="21:21" ht="13.15" customHeight="1" x14ac:dyDescent="0.2">
      <c r="U9370" s="78"/>
    </row>
    <row r="9371" spans="21:21" ht="13.15" customHeight="1" x14ac:dyDescent="0.2">
      <c r="U9371" s="78"/>
    </row>
    <row r="9372" spans="21:21" ht="13.15" customHeight="1" x14ac:dyDescent="0.2">
      <c r="U9372" s="78"/>
    </row>
    <row r="9373" spans="21:21" ht="13.15" customHeight="1" x14ac:dyDescent="0.2">
      <c r="U9373" s="78"/>
    </row>
    <row r="9374" spans="21:21" ht="13.15" customHeight="1" x14ac:dyDescent="0.2">
      <c r="U9374" s="78"/>
    </row>
    <row r="9375" spans="21:21" ht="13.15" customHeight="1" x14ac:dyDescent="0.2">
      <c r="U9375" s="78"/>
    </row>
    <row r="9376" spans="21:21" ht="13.15" customHeight="1" x14ac:dyDescent="0.2">
      <c r="U9376" s="78"/>
    </row>
    <row r="9377" spans="21:21" ht="13.15" customHeight="1" x14ac:dyDescent="0.2">
      <c r="U9377" s="78"/>
    </row>
    <row r="9378" spans="21:21" ht="13.15" customHeight="1" x14ac:dyDescent="0.2">
      <c r="U9378" s="78"/>
    </row>
    <row r="9379" spans="21:21" ht="13.15" customHeight="1" x14ac:dyDescent="0.2">
      <c r="U9379" s="78"/>
    </row>
    <row r="9380" spans="21:21" ht="13.15" customHeight="1" x14ac:dyDescent="0.2">
      <c r="U9380" s="78"/>
    </row>
    <row r="9381" spans="21:21" ht="13.15" customHeight="1" x14ac:dyDescent="0.2">
      <c r="U9381" s="78"/>
    </row>
    <row r="9382" spans="21:21" ht="13.15" customHeight="1" x14ac:dyDescent="0.2">
      <c r="U9382" s="78"/>
    </row>
    <row r="9383" spans="21:21" ht="13.15" customHeight="1" x14ac:dyDescent="0.2">
      <c r="U9383" s="78"/>
    </row>
    <row r="9384" spans="21:21" ht="13.15" customHeight="1" x14ac:dyDescent="0.2">
      <c r="U9384" s="78"/>
    </row>
    <row r="9385" spans="21:21" ht="13.15" customHeight="1" x14ac:dyDescent="0.2">
      <c r="U9385" s="78"/>
    </row>
    <row r="9386" spans="21:21" ht="13.15" customHeight="1" x14ac:dyDescent="0.2">
      <c r="U9386" s="78"/>
    </row>
    <row r="9387" spans="21:21" ht="13.15" customHeight="1" x14ac:dyDescent="0.2">
      <c r="U9387" s="78"/>
    </row>
    <row r="9388" spans="21:21" ht="13.15" customHeight="1" x14ac:dyDescent="0.2">
      <c r="U9388" s="78"/>
    </row>
    <row r="9389" spans="21:21" ht="13.15" customHeight="1" x14ac:dyDescent="0.2">
      <c r="U9389" s="78"/>
    </row>
    <row r="9390" spans="21:21" ht="13.15" customHeight="1" x14ac:dyDescent="0.2">
      <c r="U9390" s="78"/>
    </row>
    <row r="9391" spans="21:21" ht="13.15" customHeight="1" x14ac:dyDescent="0.2">
      <c r="U9391" s="78"/>
    </row>
    <row r="9392" spans="21:21" ht="13.15" customHeight="1" x14ac:dyDescent="0.2">
      <c r="U9392" s="78"/>
    </row>
    <row r="9393" spans="21:21" ht="13.15" customHeight="1" x14ac:dyDescent="0.2">
      <c r="U9393" s="78"/>
    </row>
    <row r="9394" spans="21:21" ht="13.15" customHeight="1" x14ac:dyDescent="0.2">
      <c r="U9394" s="78"/>
    </row>
    <row r="9395" spans="21:21" ht="13.15" customHeight="1" x14ac:dyDescent="0.2">
      <c r="U9395" s="78"/>
    </row>
    <row r="9396" spans="21:21" ht="13.15" customHeight="1" x14ac:dyDescent="0.2">
      <c r="U9396" s="78"/>
    </row>
    <row r="9397" spans="21:21" ht="13.15" customHeight="1" x14ac:dyDescent="0.2">
      <c r="U9397" s="78"/>
    </row>
    <row r="9398" spans="21:21" ht="13.15" customHeight="1" x14ac:dyDescent="0.2">
      <c r="U9398" s="78"/>
    </row>
    <row r="9399" spans="21:21" ht="13.15" customHeight="1" x14ac:dyDescent="0.2">
      <c r="U9399" s="78"/>
    </row>
    <row r="9400" spans="21:21" ht="13.15" customHeight="1" x14ac:dyDescent="0.2">
      <c r="U9400" s="78"/>
    </row>
    <row r="9401" spans="21:21" ht="13.15" customHeight="1" x14ac:dyDescent="0.2">
      <c r="U9401" s="78"/>
    </row>
    <row r="9402" spans="21:21" ht="13.15" customHeight="1" x14ac:dyDescent="0.2">
      <c r="U9402" s="78"/>
    </row>
    <row r="9403" spans="21:21" ht="13.15" customHeight="1" x14ac:dyDescent="0.2">
      <c r="U9403" s="78"/>
    </row>
    <row r="9404" spans="21:21" ht="13.15" customHeight="1" x14ac:dyDescent="0.2">
      <c r="U9404" s="78"/>
    </row>
    <row r="9405" spans="21:21" ht="13.15" customHeight="1" x14ac:dyDescent="0.2">
      <c r="U9405" s="78"/>
    </row>
    <row r="9406" spans="21:21" ht="13.15" customHeight="1" x14ac:dyDescent="0.2">
      <c r="U9406" s="78"/>
    </row>
    <row r="9407" spans="21:21" ht="13.15" customHeight="1" x14ac:dyDescent="0.2">
      <c r="U9407" s="78"/>
    </row>
    <row r="9408" spans="21:21" ht="13.15" customHeight="1" x14ac:dyDescent="0.2">
      <c r="U9408" s="78"/>
    </row>
    <row r="9409" spans="21:21" ht="13.15" customHeight="1" x14ac:dyDescent="0.2">
      <c r="U9409" s="78"/>
    </row>
    <row r="9410" spans="21:21" ht="13.15" customHeight="1" x14ac:dyDescent="0.2">
      <c r="U9410" s="78"/>
    </row>
    <row r="9411" spans="21:21" ht="13.15" customHeight="1" x14ac:dyDescent="0.2">
      <c r="U9411" s="78"/>
    </row>
    <row r="9412" spans="21:21" ht="13.15" customHeight="1" x14ac:dyDescent="0.2">
      <c r="U9412" s="78"/>
    </row>
    <row r="9413" spans="21:21" ht="13.15" customHeight="1" x14ac:dyDescent="0.2">
      <c r="U9413" s="78"/>
    </row>
    <row r="9414" spans="21:21" ht="13.15" customHeight="1" x14ac:dyDescent="0.2">
      <c r="U9414" s="78"/>
    </row>
    <row r="9415" spans="21:21" ht="13.15" customHeight="1" x14ac:dyDescent="0.2">
      <c r="U9415" s="78"/>
    </row>
    <row r="9416" spans="21:21" ht="13.15" customHeight="1" x14ac:dyDescent="0.2">
      <c r="U9416" s="78"/>
    </row>
    <row r="9417" spans="21:21" ht="13.15" customHeight="1" x14ac:dyDescent="0.2">
      <c r="U9417" s="78"/>
    </row>
    <row r="9418" spans="21:21" ht="13.15" customHeight="1" x14ac:dyDescent="0.2">
      <c r="U9418" s="78"/>
    </row>
    <row r="9419" spans="21:21" ht="13.15" customHeight="1" x14ac:dyDescent="0.2">
      <c r="U9419" s="78"/>
    </row>
    <row r="9420" spans="21:21" ht="13.15" customHeight="1" x14ac:dyDescent="0.2">
      <c r="U9420" s="78"/>
    </row>
    <row r="9421" spans="21:21" ht="13.15" customHeight="1" x14ac:dyDescent="0.2">
      <c r="U9421" s="78"/>
    </row>
    <row r="9422" spans="21:21" ht="13.15" customHeight="1" x14ac:dyDescent="0.2">
      <c r="U9422" s="78"/>
    </row>
    <row r="9423" spans="21:21" ht="13.15" customHeight="1" x14ac:dyDescent="0.2">
      <c r="U9423" s="78"/>
    </row>
    <row r="9424" spans="21:21" ht="13.15" customHeight="1" x14ac:dyDescent="0.2">
      <c r="U9424" s="78"/>
    </row>
    <row r="9425" spans="21:21" ht="13.15" customHeight="1" x14ac:dyDescent="0.2">
      <c r="U9425" s="78"/>
    </row>
    <row r="9426" spans="21:21" ht="13.15" customHeight="1" x14ac:dyDescent="0.2">
      <c r="U9426" s="78"/>
    </row>
    <row r="9427" spans="21:21" ht="13.15" customHeight="1" x14ac:dyDescent="0.2">
      <c r="U9427" s="78"/>
    </row>
    <row r="9428" spans="21:21" ht="13.15" customHeight="1" x14ac:dyDescent="0.2">
      <c r="U9428" s="78"/>
    </row>
    <row r="9429" spans="21:21" ht="13.15" customHeight="1" x14ac:dyDescent="0.2">
      <c r="U9429" s="78"/>
    </row>
    <row r="9430" spans="21:21" ht="13.15" customHeight="1" x14ac:dyDescent="0.2">
      <c r="U9430" s="78"/>
    </row>
    <row r="9431" spans="21:21" ht="13.15" customHeight="1" x14ac:dyDescent="0.2">
      <c r="U9431" s="78"/>
    </row>
    <row r="9432" spans="21:21" ht="13.15" customHeight="1" x14ac:dyDescent="0.2">
      <c r="U9432" s="78"/>
    </row>
    <row r="9433" spans="21:21" ht="13.15" customHeight="1" x14ac:dyDescent="0.2">
      <c r="U9433" s="78"/>
    </row>
    <row r="9434" spans="21:21" ht="13.15" customHeight="1" x14ac:dyDescent="0.2">
      <c r="U9434" s="78"/>
    </row>
    <row r="9435" spans="21:21" ht="13.15" customHeight="1" x14ac:dyDescent="0.2">
      <c r="U9435" s="78"/>
    </row>
    <row r="9436" spans="21:21" ht="13.15" customHeight="1" x14ac:dyDescent="0.2">
      <c r="U9436" s="78"/>
    </row>
    <row r="9437" spans="21:21" ht="13.15" customHeight="1" x14ac:dyDescent="0.2">
      <c r="U9437" s="78"/>
    </row>
    <row r="9438" spans="21:21" ht="13.15" customHeight="1" x14ac:dyDescent="0.2">
      <c r="U9438" s="78"/>
    </row>
    <row r="9439" spans="21:21" ht="13.15" customHeight="1" x14ac:dyDescent="0.2">
      <c r="U9439" s="78"/>
    </row>
    <row r="9440" spans="21:21" ht="13.15" customHeight="1" x14ac:dyDescent="0.2">
      <c r="U9440" s="78"/>
    </row>
    <row r="9441" spans="21:21" ht="13.15" customHeight="1" x14ac:dyDescent="0.2">
      <c r="U9441" s="78"/>
    </row>
    <row r="9442" spans="21:21" ht="13.15" customHeight="1" x14ac:dyDescent="0.2">
      <c r="U9442" s="78"/>
    </row>
    <row r="9443" spans="21:21" ht="13.15" customHeight="1" x14ac:dyDescent="0.2">
      <c r="U9443" s="78"/>
    </row>
    <row r="9444" spans="21:21" ht="13.15" customHeight="1" x14ac:dyDescent="0.2">
      <c r="U9444" s="78"/>
    </row>
    <row r="9445" spans="21:21" ht="13.15" customHeight="1" x14ac:dyDescent="0.2">
      <c r="U9445" s="78"/>
    </row>
    <row r="9446" spans="21:21" ht="13.15" customHeight="1" x14ac:dyDescent="0.2">
      <c r="U9446" s="78"/>
    </row>
    <row r="9447" spans="21:21" ht="13.15" customHeight="1" x14ac:dyDescent="0.2">
      <c r="U9447" s="78"/>
    </row>
    <row r="9448" spans="21:21" ht="13.15" customHeight="1" x14ac:dyDescent="0.2">
      <c r="U9448" s="78"/>
    </row>
    <row r="9449" spans="21:21" ht="13.15" customHeight="1" x14ac:dyDescent="0.2">
      <c r="U9449" s="78"/>
    </row>
    <row r="9450" spans="21:21" ht="13.15" customHeight="1" x14ac:dyDescent="0.2">
      <c r="U9450" s="78"/>
    </row>
    <row r="9451" spans="21:21" ht="13.15" customHeight="1" x14ac:dyDescent="0.2">
      <c r="U9451" s="78"/>
    </row>
    <row r="9452" spans="21:21" ht="13.15" customHeight="1" x14ac:dyDescent="0.2">
      <c r="U9452" s="78"/>
    </row>
    <row r="9453" spans="21:21" ht="13.15" customHeight="1" x14ac:dyDescent="0.2">
      <c r="U9453" s="78"/>
    </row>
    <row r="9454" spans="21:21" ht="13.15" customHeight="1" x14ac:dyDescent="0.2">
      <c r="U9454" s="78"/>
    </row>
    <row r="9455" spans="21:21" ht="13.15" customHeight="1" x14ac:dyDescent="0.2">
      <c r="U9455" s="78"/>
    </row>
    <row r="9456" spans="21:21" ht="13.15" customHeight="1" x14ac:dyDescent="0.2">
      <c r="U9456" s="78"/>
    </row>
    <row r="9457" spans="21:21" ht="13.15" customHeight="1" x14ac:dyDescent="0.2">
      <c r="U9457" s="78"/>
    </row>
    <row r="9458" spans="21:21" ht="13.15" customHeight="1" x14ac:dyDescent="0.2">
      <c r="U9458" s="78"/>
    </row>
    <row r="9459" spans="21:21" ht="13.15" customHeight="1" x14ac:dyDescent="0.2">
      <c r="U9459" s="78"/>
    </row>
    <row r="9460" spans="21:21" ht="13.15" customHeight="1" x14ac:dyDescent="0.2">
      <c r="U9460" s="78"/>
    </row>
    <row r="9461" spans="21:21" ht="13.15" customHeight="1" x14ac:dyDescent="0.2">
      <c r="U9461" s="78"/>
    </row>
    <row r="9462" spans="21:21" ht="13.15" customHeight="1" x14ac:dyDescent="0.2">
      <c r="U9462" s="78"/>
    </row>
    <row r="9463" spans="21:21" ht="13.15" customHeight="1" x14ac:dyDescent="0.2">
      <c r="U9463" s="78"/>
    </row>
    <row r="9464" spans="21:21" ht="13.15" customHeight="1" x14ac:dyDescent="0.2">
      <c r="U9464" s="78"/>
    </row>
    <row r="9465" spans="21:21" ht="13.15" customHeight="1" x14ac:dyDescent="0.2">
      <c r="U9465" s="78"/>
    </row>
    <row r="9466" spans="21:21" ht="13.15" customHeight="1" x14ac:dyDescent="0.2">
      <c r="U9466" s="78"/>
    </row>
    <row r="9467" spans="21:21" ht="13.15" customHeight="1" x14ac:dyDescent="0.2">
      <c r="U9467" s="78"/>
    </row>
    <row r="9468" spans="21:21" ht="13.15" customHeight="1" x14ac:dyDescent="0.2">
      <c r="U9468" s="78"/>
    </row>
    <row r="9469" spans="21:21" ht="13.15" customHeight="1" x14ac:dyDescent="0.2">
      <c r="U9469" s="78"/>
    </row>
    <row r="9470" spans="21:21" ht="13.15" customHeight="1" x14ac:dyDescent="0.2">
      <c r="U9470" s="78"/>
    </row>
    <row r="9471" spans="21:21" ht="13.15" customHeight="1" x14ac:dyDescent="0.2">
      <c r="U9471" s="78"/>
    </row>
    <row r="9472" spans="21:21" ht="13.15" customHeight="1" x14ac:dyDescent="0.2">
      <c r="U9472" s="78"/>
    </row>
    <row r="9473" spans="21:21" ht="13.15" customHeight="1" x14ac:dyDescent="0.2">
      <c r="U9473" s="78"/>
    </row>
    <row r="9474" spans="21:21" ht="13.15" customHeight="1" x14ac:dyDescent="0.2">
      <c r="U9474" s="78"/>
    </row>
    <row r="9475" spans="21:21" ht="13.15" customHeight="1" x14ac:dyDescent="0.2">
      <c r="U9475" s="78"/>
    </row>
    <row r="9476" spans="21:21" ht="13.15" customHeight="1" x14ac:dyDescent="0.2">
      <c r="U9476" s="78"/>
    </row>
    <row r="9477" spans="21:21" ht="13.15" customHeight="1" x14ac:dyDescent="0.2">
      <c r="U9477" s="78"/>
    </row>
    <row r="9478" spans="21:21" ht="13.15" customHeight="1" x14ac:dyDescent="0.2">
      <c r="U9478" s="78"/>
    </row>
    <row r="9479" spans="21:21" ht="13.15" customHeight="1" x14ac:dyDescent="0.2">
      <c r="U9479" s="78"/>
    </row>
    <row r="9480" spans="21:21" ht="13.15" customHeight="1" x14ac:dyDescent="0.2">
      <c r="U9480" s="78"/>
    </row>
    <row r="9481" spans="21:21" ht="13.15" customHeight="1" x14ac:dyDescent="0.2">
      <c r="U9481" s="78"/>
    </row>
    <row r="9482" spans="21:21" ht="13.15" customHeight="1" x14ac:dyDescent="0.2">
      <c r="U9482" s="78"/>
    </row>
    <row r="9483" spans="21:21" ht="13.15" customHeight="1" x14ac:dyDescent="0.2">
      <c r="U9483" s="78"/>
    </row>
    <row r="9484" spans="21:21" ht="13.15" customHeight="1" x14ac:dyDescent="0.2">
      <c r="U9484" s="78"/>
    </row>
    <row r="9485" spans="21:21" ht="13.15" customHeight="1" x14ac:dyDescent="0.2">
      <c r="U9485" s="78"/>
    </row>
    <row r="9486" spans="21:21" ht="13.15" customHeight="1" x14ac:dyDescent="0.2">
      <c r="U9486" s="78"/>
    </row>
    <row r="9487" spans="21:21" ht="13.15" customHeight="1" x14ac:dyDescent="0.2">
      <c r="U9487" s="78"/>
    </row>
    <row r="9488" spans="21:21" ht="13.15" customHeight="1" x14ac:dyDescent="0.2">
      <c r="U9488" s="78"/>
    </row>
    <row r="9489" spans="21:21" ht="13.15" customHeight="1" x14ac:dyDescent="0.2">
      <c r="U9489" s="78"/>
    </row>
    <row r="9490" spans="21:21" ht="13.15" customHeight="1" x14ac:dyDescent="0.2">
      <c r="U9490" s="78"/>
    </row>
    <row r="9491" spans="21:21" ht="13.15" customHeight="1" x14ac:dyDescent="0.2">
      <c r="U9491" s="78"/>
    </row>
    <row r="9492" spans="21:21" ht="13.15" customHeight="1" x14ac:dyDescent="0.2">
      <c r="U9492" s="78"/>
    </row>
    <row r="9493" spans="21:21" ht="13.15" customHeight="1" x14ac:dyDescent="0.2">
      <c r="U9493" s="78"/>
    </row>
    <row r="9494" spans="21:21" ht="13.15" customHeight="1" x14ac:dyDescent="0.2">
      <c r="U9494" s="78"/>
    </row>
    <row r="9495" spans="21:21" ht="13.15" customHeight="1" x14ac:dyDescent="0.2">
      <c r="U9495" s="78"/>
    </row>
    <row r="9496" spans="21:21" ht="13.15" customHeight="1" x14ac:dyDescent="0.2">
      <c r="U9496" s="78"/>
    </row>
    <row r="9497" spans="21:21" ht="13.15" customHeight="1" x14ac:dyDescent="0.2">
      <c r="U9497" s="78"/>
    </row>
    <row r="9498" spans="21:21" ht="13.15" customHeight="1" x14ac:dyDescent="0.2">
      <c r="U9498" s="78"/>
    </row>
    <row r="9499" spans="21:21" ht="13.15" customHeight="1" x14ac:dyDescent="0.2">
      <c r="U9499" s="78"/>
    </row>
    <row r="9500" spans="21:21" ht="13.15" customHeight="1" x14ac:dyDescent="0.2">
      <c r="U9500" s="78"/>
    </row>
    <row r="9501" spans="21:21" ht="13.15" customHeight="1" x14ac:dyDescent="0.2">
      <c r="U9501" s="78"/>
    </row>
    <row r="9502" spans="21:21" ht="13.15" customHeight="1" x14ac:dyDescent="0.2">
      <c r="U9502" s="78"/>
    </row>
    <row r="9503" spans="21:21" ht="13.15" customHeight="1" x14ac:dyDescent="0.2">
      <c r="U9503" s="78"/>
    </row>
    <row r="9504" spans="21:21" ht="13.15" customHeight="1" x14ac:dyDescent="0.2">
      <c r="U9504" s="78"/>
    </row>
    <row r="9505" spans="21:21" ht="13.15" customHeight="1" x14ac:dyDescent="0.2">
      <c r="U9505" s="78"/>
    </row>
    <row r="9506" spans="21:21" ht="13.15" customHeight="1" x14ac:dyDescent="0.2">
      <c r="U9506" s="78"/>
    </row>
    <row r="9507" spans="21:21" ht="13.15" customHeight="1" x14ac:dyDescent="0.2">
      <c r="U9507" s="78"/>
    </row>
    <row r="9508" spans="21:21" ht="13.15" customHeight="1" x14ac:dyDescent="0.2">
      <c r="U9508" s="78"/>
    </row>
    <row r="9509" spans="21:21" ht="13.15" customHeight="1" x14ac:dyDescent="0.2">
      <c r="U9509" s="78"/>
    </row>
    <row r="9510" spans="21:21" ht="13.15" customHeight="1" x14ac:dyDescent="0.2">
      <c r="U9510" s="78"/>
    </row>
    <row r="9511" spans="21:21" ht="13.15" customHeight="1" x14ac:dyDescent="0.2">
      <c r="U9511" s="78"/>
    </row>
    <row r="9512" spans="21:21" ht="13.15" customHeight="1" x14ac:dyDescent="0.2">
      <c r="U9512" s="78"/>
    </row>
    <row r="9513" spans="21:21" ht="13.15" customHeight="1" x14ac:dyDescent="0.2">
      <c r="U9513" s="78"/>
    </row>
    <row r="9514" spans="21:21" ht="13.15" customHeight="1" x14ac:dyDescent="0.2">
      <c r="U9514" s="78"/>
    </row>
    <row r="9515" spans="21:21" ht="13.15" customHeight="1" x14ac:dyDescent="0.2">
      <c r="U9515" s="78"/>
    </row>
    <row r="9516" spans="21:21" ht="13.15" customHeight="1" x14ac:dyDescent="0.2">
      <c r="U9516" s="78"/>
    </row>
    <row r="9517" spans="21:21" ht="13.15" customHeight="1" x14ac:dyDescent="0.2">
      <c r="U9517" s="78"/>
    </row>
    <row r="9518" spans="21:21" ht="13.15" customHeight="1" x14ac:dyDescent="0.2">
      <c r="U9518" s="78"/>
    </row>
    <row r="9519" spans="21:21" ht="13.15" customHeight="1" x14ac:dyDescent="0.2">
      <c r="U9519" s="78"/>
    </row>
    <row r="9520" spans="21:21" ht="13.15" customHeight="1" x14ac:dyDescent="0.2">
      <c r="U9520" s="78"/>
    </row>
    <row r="9521" spans="21:21" ht="13.15" customHeight="1" x14ac:dyDescent="0.2">
      <c r="U9521" s="78"/>
    </row>
    <row r="9522" spans="21:21" ht="13.15" customHeight="1" x14ac:dyDescent="0.2">
      <c r="U9522" s="78"/>
    </row>
    <row r="9523" spans="21:21" ht="13.15" customHeight="1" x14ac:dyDescent="0.2">
      <c r="U9523" s="78"/>
    </row>
    <row r="9524" spans="21:21" ht="13.15" customHeight="1" x14ac:dyDescent="0.2">
      <c r="U9524" s="78"/>
    </row>
    <row r="9525" spans="21:21" ht="13.15" customHeight="1" x14ac:dyDescent="0.2">
      <c r="U9525" s="78"/>
    </row>
    <row r="9526" spans="21:21" ht="13.15" customHeight="1" x14ac:dyDescent="0.2">
      <c r="U9526" s="78"/>
    </row>
    <row r="9527" spans="21:21" ht="13.15" customHeight="1" x14ac:dyDescent="0.2">
      <c r="U9527" s="78"/>
    </row>
    <row r="9528" spans="21:21" ht="13.15" customHeight="1" x14ac:dyDescent="0.2">
      <c r="U9528" s="78"/>
    </row>
    <row r="9529" spans="21:21" ht="13.15" customHeight="1" x14ac:dyDescent="0.2">
      <c r="U9529" s="78"/>
    </row>
    <row r="9530" spans="21:21" ht="13.15" customHeight="1" x14ac:dyDescent="0.2">
      <c r="U9530" s="78"/>
    </row>
    <row r="9531" spans="21:21" ht="13.15" customHeight="1" x14ac:dyDescent="0.2">
      <c r="U9531" s="78"/>
    </row>
    <row r="9532" spans="21:21" ht="13.15" customHeight="1" x14ac:dyDescent="0.2">
      <c r="U9532" s="78"/>
    </row>
    <row r="9533" spans="21:21" ht="13.15" customHeight="1" x14ac:dyDescent="0.2">
      <c r="U9533" s="78"/>
    </row>
    <row r="9534" spans="21:21" ht="13.15" customHeight="1" x14ac:dyDescent="0.2">
      <c r="U9534" s="78"/>
    </row>
    <row r="9535" spans="21:21" ht="13.15" customHeight="1" x14ac:dyDescent="0.2">
      <c r="U9535" s="78"/>
    </row>
    <row r="9536" spans="21:21" ht="13.15" customHeight="1" x14ac:dyDescent="0.2">
      <c r="U9536" s="78"/>
    </row>
    <row r="9537" spans="21:21" ht="13.15" customHeight="1" x14ac:dyDescent="0.2">
      <c r="U9537" s="78"/>
    </row>
    <row r="9538" spans="21:21" ht="13.15" customHeight="1" x14ac:dyDescent="0.2">
      <c r="U9538" s="78"/>
    </row>
    <row r="9539" spans="21:21" ht="13.15" customHeight="1" x14ac:dyDescent="0.2">
      <c r="U9539" s="78"/>
    </row>
    <row r="9540" spans="21:21" ht="13.15" customHeight="1" x14ac:dyDescent="0.2">
      <c r="U9540" s="78"/>
    </row>
    <row r="9541" spans="21:21" ht="13.15" customHeight="1" x14ac:dyDescent="0.2">
      <c r="U9541" s="78"/>
    </row>
    <row r="9542" spans="21:21" ht="13.15" customHeight="1" x14ac:dyDescent="0.2">
      <c r="U9542" s="78"/>
    </row>
    <row r="9543" spans="21:21" ht="13.15" customHeight="1" x14ac:dyDescent="0.2">
      <c r="U9543" s="78"/>
    </row>
    <row r="9544" spans="21:21" ht="13.15" customHeight="1" x14ac:dyDescent="0.2">
      <c r="U9544" s="78"/>
    </row>
    <row r="9545" spans="21:21" ht="13.15" customHeight="1" x14ac:dyDescent="0.2">
      <c r="U9545" s="78"/>
    </row>
    <row r="9546" spans="21:21" ht="13.15" customHeight="1" x14ac:dyDescent="0.2">
      <c r="U9546" s="78"/>
    </row>
    <row r="9547" spans="21:21" ht="13.15" customHeight="1" x14ac:dyDescent="0.2">
      <c r="U9547" s="78"/>
    </row>
    <row r="9548" spans="21:21" ht="13.15" customHeight="1" x14ac:dyDescent="0.2">
      <c r="U9548" s="78"/>
    </row>
    <row r="9549" spans="21:21" ht="13.15" customHeight="1" x14ac:dyDescent="0.2">
      <c r="U9549" s="78"/>
    </row>
    <row r="9550" spans="21:21" ht="13.15" customHeight="1" x14ac:dyDescent="0.2">
      <c r="U9550" s="78"/>
    </row>
    <row r="9551" spans="21:21" ht="13.15" customHeight="1" x14ac:dyDescent="0.2">
      <c r="U9551" s="78"/>
    </row>
    <row r="9552" spans="21:21" ht="13.15" customHeight="1" x14ac:dyDescent="0.2">
      <c r="U9552" s="78"/>
    </row>
    <row r="9553" spans="21:21" ht="13.15" customHeight="1" x14ac:dyDescent="0.2">
      <c r="U9553" s="78"/>
    </row>
    <row r="9554" spans="21:21" ht="13.15" customHeight="1" x14ac:dyDescent="0.2">
      <c r="U9554" s="78"/>
    </row>
    <row r="9555" spans="21:21" ht="13.15" customHeight="1" x14ac:dyDescent="0.2">
      <c r="U9555" s="78"/>
    </row>
    <row r="9556" spans="21:21" ht="13.15" customHeight="1" x14ac:dyDescent="0.2">
      <c r="U9556" s="78"/>
    </row>
    <row r="9557" spans="21:21" ht="13.15" customHeight="1" x14ac:dyDescent="0.2">
      <c r="U9557" s="78"/>
    </row>
    <row r="9558" spans="21:21" ht="13.15" customHeight="1" x14ac:dyDescent="0.2">
      <c r="U9558" s="78"/>
    </row>
    <row r="9559" spans="21:21" ht="13.15" customHeight="1" x14ac:dyDescent="0.2">
      <c r="U9559" s="78"/>
    </row>
    <row r="9560" spans="21:21" ht="13.15" customHeight="1" x14ac:dyDescent="0.2">
      <c r="U9560" s="78"/>
    </row>
    <row r="9561" spans="21:21" ht="13.15" customHeight="1" x14ac:dyDescent="0.2">
      <c r="U9561" s="78"/>
    </row>
    <row r="9562" spans="21:21" ht="13.15" customHeight="1" x14ac:dyDescent="0.2">
      <c r="U9562" s="78"/>
    </row>
    <row r="9563" spans="21:21" ht="13.15" customHeight="1" x14ac:dyDescent="0.2">
      <c r="U9563" s="78"/>
    </row>
    <row r="9564" spans="21:21" ht="13.15" customHeight="1" x14ac:dyDescent="0.2">
      <c r="U9564" s="78"/>
    </row>
    <row r="9565" spans="21:21" ht="13.15" customHeight="1" x14ac:dyDescent="0.2">
      <c r="U9565" s="78"/>
    </row>
    <row r="9566" spans="21:21" ht="13.15" customHeight="1" x14ac:dyDescent="0.2">
      <c r="U9566" s="78"/>
    </row>
    <row r="9567" spans="21:21" ht="13.15" customHeight="1" x14ac:dyDescent="0.2">
      <c r="U9567" s="78"/>
    </row>
    <row r="9568" spans="21:21" ht="13.15" customHeight="1" x14ac:dyDescent="0.2">
      <c r="U9568" s="78"/>
    </row>
    <row r="9569" spans="21:21" ht="13.15" customHeight="1" x14ac:dyDescent="0.2">
      <c r="U9569" s="78"/>
    </row>
    <row r="9570" spans="21:21" ht="13.15" customHeight="1" x14ac:dyDescent="0.2">
      <c r="U9570" s="78"/>
    </row>
    <row r="9571" spans="21:21" ht="13.15" customHeight="1" x14ac:dyDescent="0.2">
      <c r="U9571" s="78"/>
    </row>
    <row r="9572" spans="21:21" ht="13.15" customHeight="1" x14ac:dyDescent="0.2">
      <c r="U9572" s="78"/>
    </row>
    <row r="9573" spans="21:21" ht="13.15" customHeight="1" x14ac:dyDescent="0.2">
      <c r="U9573" s="78"/>
    </row>
    <row r="9574" spans="21:21" ht="13.15" customHeight="1" x14ac:dyDescent="0.2">
      <c r="U9574" s="78"/>
    </row>
    <row r="9575" spans="21:21" ht="13.15" customHeight="1" x14ac:dyDescent="0.2">
      <c r="U9575" s="78"/>
    </row>
    <row r="9576" spans="21:21" ht="13.15" customHeight="1" x14ac:dyDescent="0.2">
      <c r="U9576" s="78"/>
    </row>
    <row r="9577" spans="21:21" ht="13.15" customHeight="1" x14ac:dyDescent="0.2">
      <c r="U9577" s="78"/>
    </row>
    <row r="9578" spans="21:21" ht="13.15" customHeight="1" x14ac:dyDescent="0.2">
      <c r="U9578" s="78"/>
    </row>
    <row r="9579" spans="21:21" ht="13.15" customHeight="1" x14ac:dyDescent="0.2">
      <c r="U9579" s="78"/>
    </row>
    <row r="9580" spans="21:21" ht="13.15" customHeight="1" x14ac:dyDescent="0.2">
      <c r="U9580" s="78"/>
    </row>
  </sheetData>
  <sheetProtection algorithmName="SHA-512" hashValue="nRMruKldBlXTxQy531i9FNTEsmMWdxcLc/JnPKw+/NRJracj1vd3l7//0sggqSh1OMUyOzEIUjfXaIjaGC0xFw==" saltValue="ys0Q6A4zYiaxNqfq+l2t9w==" spinCount="100000" sheet="1" objects="1" scenarios="1"/>
  <mergeCells count="7">
    <mergeCell ref="D12:J12"/>
    <mergeCell ref="D39:J39"/>
    <mergeCell ref="D66:J66"/>
    <mergeCell ref="D147:J147"/>
    <mergeCell ref="D174:J174"/>
    <mergeCell ref="D93:J93"/>
    <mergeCell ref="D120:J120"/>
  </mergeCells>
  <dataValidations count="3">
    <dataValidation type="list" allowBlank="1" showInputMessage="1" showErrorMessage="1" sqref="H116:H118 H87:H91 H143:H145 H170:H172 H60:H64">
      <formula1>"LA,LB,LC,LD,LE"</formula1>
    </dataValidation>
    <dataValidation type="list" allowBlank="1" showInputMessage="1" showErrorMessage="1" sqref="H114 H141 H168">
      <formula1>"LIOa,LIOb,J1,J2,J3,J4,J5,J6,1,2,3,4,5,6,7,8,9,10,11,12,13,14,15,LA,LB,LC,LD,LE,ID1,ID2,ID3"</formula1>
    </dataValidation>
    <dataValidation type="list" allowBlank="1" showInputMessage="1" showErrorMessage="1" sqref="H43:H57 H178:H192 H124:H138 H97:H111 H151:H165 H70:H84 H16:H30">
      <formula1>"AA,AB,AC,AD,AE,DA,DB,DBuit,DC,DCuit,DD,DE,meerh bas DA11, meerh sbo DB10, meerh sbo DB11, meerh sbo DC13, meerh sbo DCuit15"</formula1>
    </dataValidation>
  </dataValidations>
  <pageMargins left="0.70866141732283472" right="0.70866141732283472" top="0.74803149606299213" bottom="0.74803149606299213" header="0.31496062992125984" footer="0.31496062992125984"/>
  <pageSetup paperSize="9" scale="50" orientation="portrait" r:id="rId1"/>
  <headerFooter>
    <oddHeader>&amp;L&amp;"Arial,Vet"&amp;F&amp;R&amp;"Arial,Vet"&amp;A</oddHeader>
    <oddFooter>&amp;L&amp;"Arial,Vet"keizer / goedhart&amp;C&amp;"Arial,Vet"pagina &amp;P&amp;R&amp;"Arial,Vet"&amp;D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800"/>
  <sheetViews>
    <sheetView zoomScale="83" zoomScaleNormal="83" workbookViewId="0">
      <selection activeCell="B2" sqref="B2"/>
    </sheetView>
  </sheetViews>
  <sheetFormatPr defaultColWidth="9.140625" defaultRowHeight="13.9" customHeight="1" x14ac:dyDescent="0.2"/>
  <cols>
    <col min="1" max="1" width="3.7109375" style="322" customWidth="1"/>
    <col min="2" max="3" width="2.7109375" style="322" customWidth="1"/>
    <col min="4" max="4" width="10.7109375" style="555" customWidth="1"/>
    <col min="5" max="5" width="20.7109375" style="555" customWidth="1"/>
    <col min="6" max="6" width="8.85546875" style="555" customWidth="1"/>
    <col min="7" max="7" width="8.85546875" style="1063" customWidth="1"/>
    <col min="8" max="9" width="8.85546875" style="1072" customWidth="1"/>
    <col min="10" max="10" width="8.85546875" style="914" customWidth="1"/>
    <col min="11" max="11" width="0.85546875" style="322" customWidth="1"/>
    <col min="12" max="12" width="10.7109375" style="911" customWidth="1"/>
    <col min="13" max="15" width="10.7109375" style="331" customWidth="1"/>
    <col min="16" max="16" width="10.7109375" style="1073" customWidth="1"/>
    <col min="17" max="17" width="12.7109375" style="610" customWidth="1"/>
    <col min="18" max="19" width="12.7109375" style="331" customWidth="1"/>
    <col min="20" max="20" width="2.7109375" style="322" customWidth="1"/>
    <col min="21" max="21" width="3.140625" style="322" customWidth="1"/>
    <col min="22" max="23" width="20.7109375" style="322" customWidth="1"/>
    <col min="24" max="24" width="8.42578125" style="561" customWidth="1"/>
    <col min="25" max="25" width="6.7109375" style="561" customWidth="1"/>
    <col min="26" max="26" width="9.28515625" style="561" customWidth="1"/>
    <col min="27" max="27" width="10.85546875" style="561" customWidth="1"/>
    <col min="28" max="28" width="10" style="561" customWidth="1"/>
    <col min="29" max="29" width="10.28515625" style="861" customWidth="1"/>
    <col min="30" max="30" width="9.5703125" style="561" customWidth="1"/>
    <col min="31" max="31" width="8.42578125" style="561" customWidth="1"/>
    <col min="32" max="32" width="13.7109375" style="561" customWidth="1"/>
    <col min="33" max="33" width="13.28515625" style="561" customWidth="1"/>
    <col min="34" max="35" width="10.7109375" style="862" customWidth="1"/>
    <col min="36" max="37" width="10.7109375" style="562" customWidth="1"/>
    <col min="38" max="38" width="10.7109375" style="863" customWidth="1"/>
    <col min="39" max="39" width="1.7109375" style="561" customWidth="1"/>
    <col min="40" max="43" width="8.7109375" style="561" customWidth="1"/>
    <col min="44" max="44" width="1.5703125" style="322" customWidth="1"/>
    <col min="45" max="45" width="12.7109375" style="322" customWidth="1"/>
    <col min="46" max="46" width="12.7109375" style="331" customWidth="1"/>
    <col min="47" max="47" width="12.7109375" style="864" customWidth="1"/>
    <col min="48" max="48" width="12.7109375" style="322" customWidth="1"/>
    <col min="49" max="49" width="1.5703125" style="322" customWidth="1"/>
    <col min="50" max="51" width="10.7109375" style="322" customWidth="1"/>
    <col min="52" max="53" width="2.7109375" style="322" customWidth="1"/>
    <col min="54" max="59" width="9.28515625" style="322" bestFit="1" customWidth="1"/>
    <col min="60" max="16384" width="9.140625" style="322"/>
  </cols>
  <sheetData>
    <row r="1" spans="2:49" ht="12.6" customHeight="1" x14ac:dyDescent="0.2"/>
    <row r="2" spans="2:49" ht="12.6" customHeight="1" x14ac:dyDescent="0.2">
      <c r="B2" s="387"/>
      <c r="C2" s="388"/>
      <c r="D2" s="854"/>
      <c r="E2" s="854"/>
      <c r="F2" s="854"/>
      <c r="G2" s="855"/>
      <c r="H2" s="856"/>
      <c r="I2" s="856"/>
      <c r="J2" s="857"/>
      <c r="K2" s="388"/>
      <c r="L2" s="858"/>
      <c r="M2" s="389"/>
      <c r="N2" s="389"/>
      <c r="O2" s="389"/>
      <c r="P2" s="859"/>
      <c r="Q2" s="860"/>
      <c r="R2" s="389"/>
      <c r="S2" s="389"/>
      <c r="T2" s="388"/>
      <c r="U2" s="390"/>
    </row>
    <row r="3" spans="2:49" ht="12.6" customHeight="1" x14ac:dyDescent="0.2">
      <c r="B3" s="321"/>
      <c r="C3" s="349"/>
      <c r="D3" s="865"/>
      <c r="E3" s="865"/>
      <c r="F3" s="865"/>
      <c r="G3" s="866"/>
      <c r="H3" s="867"/>
      <c r="I3" s="867"/>
      <c r="J3" s="868"/>
      <c r="K3" s="349"/>
      <c r="L3" s="869"/>
      <c r="M3" s="373"/>
      <c r="N3" s="373"/>
      <c r="O3" s="373"/>
      <c r="P3" s="870"/>
      <c r="Q3" s="871"/>
      <c r="R3" s="373"/>
      <c r="S3" s="373"/>
      <c r="T3" s="349"/>
      <c r="U3" s="391"/>
    </row>
    <row r="4" spans="2:49" s="872" customFormat="1" ht="19.899999999999999" customHeight="1" x14ac:dyDescent="0.3">
      <c r="B4" s="873"/>
      <c r="C4" s="874" t="s">
        <v>150</v>
      </c>
      <c r="D4" s="875"/>
      <c r="E4" s="875"/>
      <c r="F4" s="875"/>
      <c r="G4" s="876"/>
      <c r="H4" s="877"/>
      <c r="I4" s="877"/>
      <c r="J4" s="878"/>
      <c r="K4" s="875"/>
      <c r="L4" s="879"/>
      <c r="M4" s="819"/>
      <c r="N4" s="819"/>
      <c r="O4" s="819"/>
      <c r="P4" s="880"/>
      <c r="Q4" s="881"/>
      <c r="R4" s="819"/>
      <c r="S4" s="819"/>
      <c r="T4" s="875"/>
      <c r="U4" s="882"/>
      <c r="X4" s="883"/>
      <c r="Y4" s="883"/>
      <c r="Z4" s="883"/>
      <c r="AA4" s="883"/>
      <c r="AB4" s="883"/>
      <c r="AC4" s="884"/>
      <c r="AD4" s="883"/>
      <c r="AE4" s="883"/>
      <c r="AF4" s="883"/>
      <c r="AG4" s="883"/>
      <c r="AH4" s="885"/>
      <c r="AI4" s="885"/>
      <c r="AJ4" s="886"/>
      <c r="AK4" s="886"/>
      <c r="AL4" s="887"/>
      <c r="AM4" s="888"/>
      <c r="AN4" s="888"/>
      <c r="AO4" s="888"/>
      <c r="AP4" s="888"/>
      <c r="AQ4" s="889"/>
      <c r="AR4" s="890"/>
      <c r="AS4" s="891"/>
      <c r="AT4" s="892"/>
      <c r="AU4" s="893"/>
    </row>
    <row r="5" spans="2:49" s="894" customFormat="1" ht="13.9" customHeight="1" x14ac:dyDescent="0.3">
      <c r="B5" s="895"/>
      <c r="C5" s="896" t="str">
        <f>geg!G9</f>
        <v>De Speciale school</v>
      </c>
      <c r="D5" s="897"/>
      <c r="E5" s="897"/>
      <c r="F5" s="897"/>
      <c r="G5" s="898"/>
      <c r="H5" s="899"/>
      <c r="I5" s="899"/>
      <c r="J5" s="900"/>
      <c r="K5" s="897"/>
      <c r="L5" s="901"/>
      <c r="M5" s="820"/>
      <c r="N5" s="820"/>
      <c r="O5" s="820"/>
      <c r="P5" s="902"/>
      <c r="Q5" s="903"/>
      <c r="R5" s="820"/>
      <c r="S5" s="820"/>
      <c r="T5" s="897"/>
      <c r="U5" s="904"/>
      <c r="X5" s="883"/>
      <c r="Y5" s="883"/>
      <c r="Z5" s="883"/>
      <c r="AA5" s="883"/>
      <c r="AB5" s="883"/>
      <c r="AC5" s="884"/>
      <c r="AD5" s="883"/>
      <c r="AE5" s="883"/>
      <c r="AF5" s="883"/>
      <c r="AG5" s="883"/>
      <c r="AH5" s="885"/>
      <c r="AI5" s="885"/>
      <c r="AJ5" s="886"/>
      <c r="AK5" s="886"/>
      <c r="AL5" s="887"/>
      <c r="AM5" s="888"/>
      <c r="AN5" s="888"/>
      <c r="AO5" s="888"/>
      <c r="AP5" s="888"/>
      <c r="AQ5" s="889"/>
      <c r="AR5" s="905"/>
      <c r="AS5" s="906"/>
      <c r="AT5" s="907"/>
      <c r="AU5" s="908"/>
    </row>
    <row r="6" spans="2:49" ht="12.6" customHeight="1" x14ac:dyDescent="0.2">
      <c r="B6" s="321"/>
      <c r="C6" s="349"/>
      <c r="D6" s="349"/>
      <c r="E6" s="349"/>
      <c r="F6" s="865"/>
      <c r="G6" s="866"/>
      <c r="H6" s="867"/>
      <c r="I6" s="867"/>
      <c r="J6" s="868"/>
      <c r="K6" s="349"/>
      <c r="L6" s="869"/>
      <c r="M6" s="373"/>
      <c r="N6" s="373"/>
      <c r="O6" s="373"/>
      <c r="P6" s="870"/>
      <c r="Q6" s="871"/>
      <c r="R6" s="373"/>
      <c r="S6" s="373"/>
      <c r="T6" s="349"/>
      <c r="U6" s="391"/>
      <c r="AM6" s="909"/>
      <c r="AN6" s="909"/>
      <c r="AO6" s="909"/>
      <c r="AP6" s="909"/>
      <c r="AQ6" s="910"/>
      <c r="AR6" s="911"/>
      <c r="AS6" s="912"/>
      <c r="AT6" s="913"/>
      <c r="AU6" s="914"/>
    </row>
    <row r="7" spans="2:49" ht="12.6" customHeight="1" x14ac:dyDescent="0.2">
      <c r="B7" s="321"/>
      <c r="C7" s="349"/>
      <c r="D7" s="349"/>
      <c r="E7" s="349"/>
      <c r="F7" s="865"/>
      <c r="G7" s="866"/>
      <c r="H7" s="867"/>
      <c r="I7" s="867"/>
      <c r="J7" s="868"/>
      <c r="K7" s="349"/>
      <c r="L7" s="869"/>
      <c r="M7" s="373"/>
      <c r="N7" s="373"/>
      <c r="O7" s="373"/>
      <c r="P7" s="870"/>
      <c r="Q7" s="871"/>
      <c r="R7" s="373"/>
      <c r="S7" s="373"/>
      <c r="T7" s="349"/>
      <c r="U7" s="391"/>
      <c r="AM7" s="909"/>
      <c r="AN7" s="909"/>
      <c r="AO7" s="909"/>
      <c r="AP7" s="909"/>
      <c r="AQ7" s="910"/>
      <c r="AR7" s="911"/>
      <c r="AS7" s="912"/>
      <c r="AT7" s="913"/>
      <c r="AU7" s="914"/>
    </row>
    <row r="8" spans="2:49" s="915" customFormat="1" ht="12.6" hidden="1" customHeight="1" x14ac:dyDescent="0.25">
      <c r="B8" s="916"/>
      <c r="C8" s="535" t="s">
        <v>48</v>
      </c>
      <c r="D8" s="917"/>
      <c r="E8" s="918" t="str">
        <f>+tab!C2</f>
        <v>2017/18</v>
      </c>
      <c r="F8" s="919"/>
      <c r="G8" s="920"/>
      <c r="H8" s="921"/>
      <c r="I8" s="921"/>
      <c r="J8" s="922"/>
      <c r="K8" s="923"/>
      <c r="L8" s="924"/>
      <c r="M8" s="821"/>
      <c r="N8" s="821"/>
      <c r="O8" s="821"/>
      <c r="P8" s="925"/>
      <c r="Q8" s="926"/>
      <c r="R8" s="821"/>
      <c r="S8" s="821"/>
      <c r="T8" s="923"/>
      <c r="U8" s="927"/>
      <c r="AC8" s="928"/>
      <c r="AH8" s="929"/>
      <c r="AI8" s="929"/>
      <c r="AJ8" s="930"/>
      <c r="AK8" s="930"/>
      <c r="AL8" s="931"/>
      <c r="AM8" s="932"/>
      <c r="AN8" s="932"/>
      <c r="AO8" s="932"/>
      <c r="AP8" s="932"/>
      <c r="AQ8" s="933"/>
      <c r="AR8" s="934"/>
      <c r="AS8" s="935"/>
      <c r="AT8" s="936"/>
      <c r="AU8" s="933"/>
    </row>
    <row r="9" spans="2:49" s="561" customFormat="1" ht="12.6" hidden="1" customHeight="1" x14ac:dyDescent="0.2">
      <c r="B9" s="937"/>
      <c r="C9" s="535" t="s">
        <v>133</v>
      </c>
      <c r="D9" s="917"/>
      <c r="E9" s="938">
        <f>+tab!D3</f>
        <v>43009</v>
      </c>
      <c r="F9" s="939"/>
      <c r="G9" s="940"/>
      <c r="H9" s="941"/>
      <c r="I9" s="941"/>
      <c r="J9" s="942"/>
      <c r="K9" s="535"/>
      <c r="L9" s="943"/>
      <c r="M9" s="603"/>
      <c r="N9" s="603"/>
      <c r="O9" s="603"/>
      <c r="P9" s="944"/>
      <c r="Q9" s="945"/>
      <c r="R9" s="603"/>
      <c r="S9" s="603"/>
      <c r="T9" s="535"/>
      <c r="U9" s="946"/>
      <c r="AC9" s="861"/>
      <c r="AH9" s="947"/>
      <c r="AI9" s="947"/>
      <c r="AJ9" s="596"/>
      <c r="AK9" s="596"/>
      <c r="AL9" s="863"/>
      <c r="AM9" s="909"/>
      <c r="AN9" s="909"/>
      <c r="AO9" s="909"/>
      <c r="AP9" s="909"/>
      <c r="AQ9" s="910"/>
      <c r="AR9" s="948"/>
      <c r="AS9" s="949"/>
      <c r="AT9" s="950"/>
      <c r="AU9" s="910"/>
    </row>
    <row r="10" spans="2:49" s="561" customFormat="1" ht="12.6" hidden="1" customHeight="1" x14ac:dyDescent="0.25">
      <c r="B10" s="937"/>
      <c r="C10" s="535"/>
      <c r="D10" s="951"/>
      <c r="E10" s="952"/>
      <c r="F10" s="939"/>
      <c r="G10" s="940"/>
      <c r="H10" s="941"/>
      <c r="I10" s="941"/>
      <c r="J10" s="942"/>
      <c r="K10" s="535"/>
      <c r="L10" s="943"/>
      <c r="M10" s="603"/>
      <c r="N10" s="603"/>
      <c r="O10" s="603"/>
      <c r="P10" s="944"/>
      <c r="Q10" s="945"/>
      <c r="R10" s="603"/>
      <c r="S10" s="603"/>
      <c r="T10" s="535"/>
      <c r="U10" s="946"/>
      <c r="AC10" s="861"/>
      <c r="AH10" s="947"/>
      <c r="AI10" s="947"/>
      <c r="AJ10" s="596"/>
      <c r="AK10" s="596"/>
      <c r="AL10" s="863"/>
      <c r="AM10" s="909"/>
      <c r="AN10" s="909"/>
      <c r="AO10" s="909"/>
      <c r="AP10" s="909"/>
      <c r="AQ10" s="910"/>
      <c r="AR10" s="948"/>
      <c r="AS10" s="949"/>
      <c r="AT10" s="950"/>
      <c r="AU10" s="910"/>
    </row>
    <row r="11" spans="2:49" s="561" customFormat="1" ht="13.15" hidden="1" customHeight="1" x14ac:dyDescent="0.2">
      <c r="B11" s="937"/>
      <c r="C11" s="953"/>
      <c r="D11" s="954"/>
      <c r="E11" s="586"/>
      <c r="F11" s="822"/>
      <c r="G11" s="955"/>
      <c r="H11" s="956"/>
      <c r="I11" s="956"/>
      <c r="J11" s="957"/>
      <c r="K11" s="958"/>
      <c r="L11" s="956"/>
      <c r="M11" s="822"/>
      <c r="N11" s="822"/>
      <c r="O11" s="822"/>
      <c r="P11" s="959"/>
      <c r="Q11" s="960"/>
      <c r="R11" s="961"/>
      <c r="S11" s="961"/>
      <c r="T11" s="958"/>
      <c r="U11" s="962"/>
      <c r="V11" s="963"/>
      <c r="W11" s="861"/>
      <c r="X11" s="861"/>
      <c r="Y11" s="861"/>
      <c r="Z11" s="861"/>
      <c r="AA11" s="861"/>
      <c r="AB11" s="861"/>
      <c r="AC11" s="861"/>
      <c r="AD11" s="861"/>
      <c r="AE11" s="861"/>
      <c r="AF11" s="861"/>
      <c r="AG11" s="861"/>
      <c r="AH11" s="862"/>
      <c r="AI11" s="862"/>
      <c r="AJ11" s="562"/>
      <c r="AK11" s="562"/>
      <c r="AL11" s="863"/>
      <c r="AM11" s="909"/>
      <c r="AN11" s="909"/>
      <c r="AO11" s="909"/>
      <c r="AP11" s="909"/>
      <c r="AQ11" s="910"/>
      <c r="AR11" s="948"/>
      <c r="AS11" s="949"/>
      <c r="AT11" s="950"/>
      <c r="AU11" s="910"/>
    </row>
    <row r="12" spans="2:49" s="862" customFormat="1" ht="13.15" hidden="1" customHeight="1" x14ac:dyDescent="0.2">
      <c r="B12" s="964"/>
      <c r="C12" s="965"/>
      <c r="D12" s="1437" t="s">
        <v>134</v>
      </c>
      <c r="E12" s="1438"/>
      <c r="F12" s="1438"/>
      <c r="G12" s="1438"/>
      <c r="H12" s="1438"/>
      <c r="I12" s="1438"/>
      <c r="J12" s="1438"/>
      <c r="K12" s="966"/>
      <c r="L12" s="601" t="s">
        <v>455</v>
      </c>
      <c r="M12" s="967"/>
      <c r="N12" s="967"/>
      <c r="O12" s="967"/>
      <c r="P12" s="968"/>
      <c r="Q12" s="601" t="s">
        <v>465</v>
      </c>
      <c r="R12" s="967"/>
      <c r="S12" s="967"/>
      <c r="T12" s="966"/>
      <c r="U12" s="969"/>
      <c r="V12" s="970"/>
      <c r="W12" s="971"/>
      <c r="X12" s="971"/>
      <c r="Y12" s="971"/>
      <c r="Z12" s="971"/>
      <c r="AA12" s="971"/>
      <c r="AB12" s="971"/>
      <c r="AC12" s="971"/>
      <c r="AD12" s="971"/>
      <c r="AE12" s="971"/>
      <c r="AF12" s="971"/>
      <c r="AG12" s="971"/>
      <c r="AV12" s="972"/>
      <c r="AW12" s="972"/>
    </row>
    <row r="13" spans="2:49" s="561" customFormat="1" ht="13.15" hidden="1" customHeight="1" x14ac:dyDescent="0.2">
      <c r="B13" s="937"/>
      <c r="C13" s="973"/>
      <c r="D13" s="974" t="s">
        <v>545</v>
      </c>
      <c r="E13" s="974" t="s">
        <v>96</v>
      </c>
      <c r="F13" s="975" t="s">
        <v>136</v>
      </c>
      <c r="G13" s="976" t="s">
        <v>137</v>
      </c>
      <c r="H13" s="975" t="s">
        <v>138</v>
      </c>
      <c r="I13" s="975" t="s">
        <v>139</v>
      </c>
      <c r="J13" s="977" t="s">
        <v>140</v>
      </c>
      <c r="K13" s="974"/>
      <c r="L13" s="823" t="s">
        <v>456</v>
      </c>
      <c r="M13" s="823" t="s">
        <v>459</v>
      </c>
      <c r="N13" s="823" t="s">
        <v>461</v>
      </c>
      <c r="O13" s="823" t="s">
        <v>458</v>
      </c>
      <c r="P13" s="978" t="s">
        <v>464</v>
      </c>
      <c r="Q13" s="823" t="s">
        <v>141</v>
      </c>
      <c r="R13" s="979" t="s">
        <v>468</v>
      </c>
      <c r="S13" s="980" t="s">
        <v>141</v>
      </c>
      <c r="T13" s="974"/>
      <c r="U13" s="981"/>
      <c r="V13" s="982"/>
      <c r="W13" s="983"/>
      <c r="X13" s="984" t="s">
        <v>147</v>
      </c>
      <c r="Y13" s="985" t="s">
        <v>469</v>
      </c>
      <c r="Z13" s="608" t="s">
        <v>470</v>
      </c>
      <c r="AA13" s="608" t="s">
        <v>470</v>
      </c>
      <c r="AB13" s="608" t="s">
        <v>471</v>
      </c>
      <c r="AC13" s="983" t="s">
        <v>472</v>
      </c>
      <c r="AD13" s="608" t="s">
        <v>473</v>
      </c>
      <c r="AE13" s="608" t="s">
        <v>474</v>
      </c>
      <c r="AF13" s="608" t="s">
        <v>142</v>
      </c>
      <c r="AG13" s="980" t="s">
        <v>143</v>
      </c>
      <c r="AH13" s="986" t="s">
        <v>151</v>
      </c>
      <c r="AI13" s="986" t="s">
        <v>152</v>
      </c>
      <c r="AJ13" s="986" t="s">
        <v>153</v>
      </c>
      <c r="AK13" s="608" t="s">
        <v>154</v>
      </c>
      <c r="AL13" s="984" t="s">
        <v>1</v>
      </c>
      <c r="AV13" s="987"/>
      <c r="AW13" s="988"/>
    </row>
    <row r="14" spans="2:49" s="561" customFormat="1" ht="13.15" hidden="1" customHeight="1" x14ac:dyDescent="0.2">
      <c r="B14" s="937"/>
      <c r="C14" s="989"/>
      <c r="D14" s="990"/>
      <c r="E14" s="974"/>
      <c r="F14" s="975" t="s">
        <v>144</v>
      </c>
      <c r="G14" s="976" t="s">
        <v>145</v>
      </c>
      <c r="H14" s="975"/>
      <c r="I14" s="975"/>
      <c r="J14" s="977" t="s">
        <v>146</v>
      </c>
      <c r="K14" s="974"/>
      <c r="L14" s="823" t="s">
        <v>457</v>
      </c>
      <c r="M14" s="823" t="s">
        <v>460</v>
      </c>
      <c r="N14" s="823" t="s">
        <v>462</v>
      </c>
      <c r="O14" s="823" t="s">
        <v>463</v>
      </c>
      <c r="P14" s="978" t="s">
        <v>149</v>
      </c>
      <c r="Q14" s="608" t="s">
        <v>466</v>
      </c>
      <c r="R14" s="979" t="s">
        <v>467</v>
      </c>
      <c r="S14" s="991" t="s">
        <v>149</v>
      </c>
      <c r="T14" s="974"/>
      <c r="U14" s="981"/>
      <c r="V14" s="982"/>
      <c r="W14" s="983"/>
      <c r="X14" s="608" t="s">
        <v>475</v>
      </c>
      <c r="Y14" s="992">
        <f>tab!$C$167</f>
        <v>0.62</v>
      </c>
      <c r="Z14" s="608" t="s">
        <v>476</v>
      </c>
      <c r="AA14" s="608" t="s">
        <v>477</v>
      </c>
      <c r="AB14" s="608" t="s">
        <v>478</v>
      </c>
      <c r="AC14" s="983" t="s">
        <v>479</v>
      </c>
      <c r="AD14" s="608" t="s">
        <v>479</v>
      </c>
      <c r="AE14" s="608" t="s">
        <v>480</v>
      </c>
      <c r="AF14" s="608"/>
      <c r="AG14" s="608" t="s">
        <v>148</v>
      </c>
      <c r="AH14" s="993" t="s">
        <v>155</v>
      </c>
      <c r="AI14" s="993" t="s">
        <v>155</v>
      </c>
      <c r="AJ14" s="986"/>
      <c r="AK14" s="608" t="s">
        <v>1</v>
      </c>
      <c r="AL14" s="984"/>
      <c r="AW14" s="994"/>
    </row>
    <row r="15" spans="2:49" ht="13.15" hidden="1" customHeight="1" x14ac:dyDescent="0.2">
      <c r="B15" s="321"/>
      <c r="C15" s="386"/>
      <c r="D15" s="339"/>
      <c r="E15" s="339"/>
      <c r="F15" s="339"/>
      <c r="G15" s="995"/>
      <c r="H15" s="996"/>
      <c r="I15" s="996"/>
      <c r="J15" s="997"/>
      <c r="K15" s="339"/>
      <c r="L15" s="998"/>
      <c r="M15" s="824"/>
      <c r="N15" s="824"/>
      <c r="O15" s="824"/>
      <c r="P15" s="999"/>
      <c r="Q15" s="1000"/>
      <c r="R15" s="824"/>
      <c r="S15" s="824"/>
      <c r="T15" s="339"/>
      <c r="U15" s="1001"/>
      <c r="V15" s="1002"/>
      <c r="W15" s="1003"/>
      <c r="X15" s="983"/>
      <c r="Y15" s="983"/>
      <c r="Z15" s="983"/>
      <c r="AA15" s="983"/>
      <c r="AB15" s="983"/>
      <c r="AC15" s="983"/>
      <c r="AD15" s="983"/>
      <c r="AE15" s="983"/>
      <c r="AF15" s="983"/>
      <c r="AG15" s="983"/>
      <c r="AL15" s="984"/>
      <c r="AT15" s="322"/>
      <c r="AU15" s="322"/>
      <c r="AW15" s="1004"/>
    </row>
    <row r="16" spans="2:49" ht="13.15" hidden="1" customHeight="1" x14ac:dyDescent="0.2">
      <c r="B16" s="321"/>
      <c r="C16" s="386"/>
      <c r="D16" s="1005"/>
      <c r="E16" s="1005" t="s">
        <v>565</v>
      </c>
      <c r="F16" s="395"/>
      <c r="G16" s="1006">
        <v>28505</v>
      </c>
      <c r="H16" s="33" t="s">
        <v>593</v>
      </c>
      <c r="I16" s="1007">
        <v>9</v>
      </c>
      <c r="J16" s="1008">
        <v>1</v>
      </c>
      <c r="K16" s="339"/>
      <c r="L16" s="1260"/>
      <c r="M16" s="1260"/>
      <c r="N16" s="1009">
        <f>IF(J16="","",IF(J16*40&gt;40,40,J16*40))</f>
        <v>40</v>
      </c>
      <c r="O16" s="1010">
        <f>IF(H16="","",IF(I16&lt;4,IF(40*J16&gt;40,40,40*J16),0))</f>
        <v>0</v>
      </c>
      <c r="P16" s="1011">
        <f>IF(J16="","",SUM(L16:O16))</f>
        <v>40</v>
      </c>
      <c r="Q16" s="590">
        <f t="shared" ref="Q16" si="0">IF(J16="","",(1659*J16-P16)*AA16)</f>
        <v>59588.802748643764</v>
      </c>
      <c r="R16" s="1012">
        <f>IF(J16="","",(P16*AB16)+Z16*(AC16+AD16*(1-AE16)))</f>
        <v>1472.2372513562389</v>
      </c>
      <c r="S16" s="1013">
        <f t="shared" ref="S16:S47" si="1">IF(E16=0,0,SUM(Q16:R16))</f>
        <v>61061.04</v>
      </c>
      <c r="T16" s="339"/>
      <c r="U16" s="1014"/>
      <c r="V16" s="1004"/>
      <c r="W16" s="1004"/>
      <c r="X16" s="994">
        <f t="shared" ref="X16:X47" si="2">IF(H16="","",VLOOKUP(H16,Schaal2016,I16+1,FALSE))</f>
        <v>3141</v>
      </c>
      <c r="Y16" s="1015">
        <f>$Y$14</f>
        <v>0.62</v>
      </c>
      <c r="Z16" s="1016">
        <f>X16*12/1659</f>
        <v>22.719710669077756</v>
      </c>
      <c r="AA16" s="1016">
        <f>X16*12*(1+Y16)/1659</f>
        <v>36.80593128390597</v>
      </c>
      <c r="AB16" s="1016">
        <f>AA16-Z16</f>
        <v>14.086220614828214</v>
      </c>
      <c r="AC16" s="1017">
        <f t="shared" ref="AC16:AC47" si="3">N16+O16</f>
        <v>40</v>
      </c>
      <c r="AD16" s="1018">
        <f t="shared" ref="AD16:AD47" si="4">SUM(L16:M16)</f>
        <v>0</v>
      </c>
      <c r="AE16" s="1015">
        <f>IF(H16&gt;8,tab!D$168,tab!D$171)</f>
        <v>0.5</v>
      </c>
      <c r="AF16" s="1018">
        <f t="shared" ref="AF16:AF47" si="5">IF(F16&lt;25,0,IF(F16=25,25,IF(F16&lt;40,0,IF(F16=40,40,IF(F16&gt;=40,0)))))</f>
        <v>0</v>
      </c>
      <c r="AG16" s="994">
        <f t="shared" ref="AG16:AG47" si="6">IF(AF16=25,(X16*1.08*J16/2),IF(AF16=40,(Y16*1.08*J16),IF(AF16=0,0)))</f>
        <v>0</v>
      </c>
      <c r="AH16" s="1019" t="b">
        <f t="shared" ref="AH16:AH47" si="7">DATE(YEAR($E$9),MONTH(G16),DAY(G16))&gt;$E$9</f>
        <v>0</v>
      </c>
      <c r="AI16" s="863">
        <f t="shared" ref="AI16:AI47" si="8">YEAR($E$9)-YEAR(G16)-AH16</f>
        <v>39</v>
      </c>
      <c r="AJ16" s="562">
        <f>IF((G16=""),30,AI16)</f>
        <v>39</v>
      </c>
      <c r="AK16" s="562">
        <f>IF(AJ16&gt;50,50,AJ16)</f>
        <v>39</v>
      </c>
      <c r="AL16" s="1020">
        <f>AK16*J16</f>
        <v>39</v>
      </c>
      <c r="AN16" s="561">
        <f>IF(AND(AL16&gt;0.01,AL16&lt;50.01),1,0)</f>
        <v>1</v>
      </c>
      <c r="AT16" s="322"/>
      <c r="AU16" s="322"/>
      <c r="AV16" s="1004"/>
      <c r="AW16" s="578"/>
    </row>
    <row r="17" spans="2:49" ht="13.15" hidden="1" customHeight="1" x14ac:dyDescent="0.2">
      <c r="B17" s="321"/>
      <c r="C17" s="386"/>
      <c r="D17" s="1005"/>
      <c r="E17" s="1005"/>
      <c r="F17" s="395"/>
      <c r="G17" s="1006"/>
      <c r="H17" s="33"/>
      <c r="I17" s="1007"/>
      <c r="J17" s="1008"/>
      <c r="K17" s="339"/>
      <c r="L17" s="1260"/>
      <c r="M17" s="1260"/>
      <c r="N17" s="1009" t="str">
        <f t="shared" ref="N17:N80" si="9">IF(J17="","",IF(J17*40&gt;40,40,J17*40))</f>
        <v/>
      </c>
      <c r="O17" s="1010" t="str">
        <f t="shared" ref="O17:O80" si="10">IF(H17="","",IF(I17&lt;4,IF(40*J17&gt;40,40,40*J17),0))</f>
        <v/>
      </c>
      <c r="P17" s="1011" t="str">
        <f t="shared" ref="P17:P80" si="11">IF(J17="","",SUM(L17:O17))</f>
        <v/>
      </c>
      <c r="Q17" s="590" t="str">
        <f t="shared" ref="Q17:Q80" si="12">IF(J17="","",(1659*J17-P17)*AA17)</f>
        <v/>
      </c>
      <c r="R17" s="1012" t="str">
        <f t="shared" ref="R17:R80" si="13">IF(J17="","",(P17*AB17)+Z17*(AC17+AD17*(1-AE17)))</f>
        <v/>
      </c>
      <c r="S17" s="1013">
        <f t="shared" si="1"/>
        <v>0</v>
      </c>
      <c r="T17" s="339"/>
      <c r="U17" s="1014"/>
      <c r="V17" s="1004"/>
      <c r="W17" s="1004"/>
      <c r="X17" s="994" t="str">
        <f t="shared" si="2"/>
        <v/>
      </c>
      <c r="Y17" s="1015">
        <f t="shared" ref="Y17:Y80" si="14">$Y$14</f>
        <v>0.62</v>
      </c>
      <c r="Z17" s="1016" t="e">
        <f t="shared" ref="Z17:Z80" si="15">X17*12/1659</f>
        <v>#VALUE!</v>
      </c>
      <c r="AA17" s="1016" t="e">
        <f t="shared" ref="AA17:AA80" si="16">X17*12*(1+Y17)/1659</f>
        <v>#VALUE!</v>
      </c>
      <c r="AB17" s="1016" t="e">
        <f t="shared" ref="AB17:AB80" si="17">AA17-Z17</f>
        <v>#VALUE!</v>
      </c>
      <c r="AC17" s="1017" t="e">
        <f t="shared" si="3"/>
        <v>#VALUE!</v>
      </c>
      <c r="AD17" s="1018">
        <f t="shared" si="4"/>
        <v>0</v>
      </c>
      <c r="AE17" s="1015">
        <f>IF(H17&gt;8,tab!D$168,tab!D$171)</f>
        <v>0.4</v>
      </c>
      <c r="AF17" s="1018">
        <f t="shared" si="5"/>
        <v>0</v>
      </c>
      <c r="AG17" s="994">
        <f t="shared" si="6"/>
        <v>0</v>
      </c>
      <c r="AH17" s="1019" t="b">
        <f t="shared" si="7"/>
        <v>0</v>
      </c>
      <c r="AI17" s="863">
        <f t="shared" si="8"/>
        <v>117</v>
      </c>
      <c r="AJ17" s="562">
        <f t="shared" ref="AJ17:AJ47" si="18">IF((G17=""),30,AI17)</f>
        <v>30</v>
      </c>
      <c r="AK17" s="562">
        <f t="shared" ref="AK17:AK80" si="19">IF((AJ17)&gt;50,50,(AJ17))</f>
        <v>30</v>
      </c>
      <c r="AL17" s="1020">
        <f t="shared" ref="AL17:AL80" si="20">AK17*J17</f>
        <v>0</v>
      </c>
      <c r="AN17" s="561">
        <f t="shared" ref="AN17:AN80" si="21">IF(AND(AL17&gt;0.01,AL17&lt;50.01),1,0)</f>
        <v>0</v>
      </c>
      <c r="AT17" s="322"/>
      <c r="AU17" s="322"/>
      <c r="AV17" s="1004"/>
      <c r="AW17" s="578"/>
    </row>
    <row r="18" spans="2:49" ht="13.15" hidden="1" customHeight="1" x14ac:dyDescent="0.2">
      <c r="B18" s="321"/>
      <c r="C18" s="386"/>
      <c r="D18" s="1005"/>
      <c r="E18" s="1005"/>
      <c r="F18" s="395"/>
      <c r="G18" s="1006"/>
      <c r="H18" s="33"/>
      <c r="I18" s="1007"/>
      <c r="J18" s="1008"/>
      <c r="K18" s="339"/>
      <c r="L18" s="1260"/>
      <c r="M18" s="1260"/>
      <c r="N18" s="1009" t="str">
        <f t="shared" si="9"/>
        <v/>
      </c>
      <c r="O18" s="1010" t="str">
        <f t="shared" si="10"/>
        <v/>
      </c>
      <c r="P18" s="1011" t="str">
        <f t="shared" si="11"/>
        <v/>
      </c>
      <c r="Q18" s="590" t="str">
        <f t="shared" si="12"/>
        <v/>
      </c>
      <c r="R18" s="1012" t="str">
        <f t="shared" si="13"/>
        <v/>
      </c>
      <c r="S18" s="1013">
        <f t="shared" si="1"/>
        <v>0</v>
      </c>
      <c r="T18" s="339"/>
      <c r="U18" s="1021"/>
      <c r="V18" s="1022"/>
      <c r="W18" s="1022"/>
      <c r="X18" s="994" t="str">
        <f t="shared" si="2"/>
        <v/>
      </c>
      <c r="Y18" s="1015">
        <f t="shared" si="14"/>
        <v>0.62</v>
      </c>
      <c r="Z18" s="1016" t="e">
        <f t="shared" si="15"/>
        <v>#VALUE!</v>
      </c>
      <c r="AA18" s="1016" t="e">
        <f t="shared" si="16"/>
        <v>#VALUE!</v>
      </c>
      <c r="AB18" s="1016" t="e">
        <f t="shared" si="17"/>
        <v>#VALUE!</v>
      </c>
      <c r="AC18" s="1017" t="e">
        <f t="shared" si="3"/>
        <v>#VALUE!</v>
      </c>
      <c r="AD18" s="1018">
        <f t="shared" si="4"/>
        <v>0</v>
      </c>
      <c r="AE18" s="1015">
        <f>IF(H18&gt;8,tab!D$168,tab!D$171)</f>
        <v>0.4</v>
      </c>
      <c r="AF18" s="1018">
        <f t="shared" si="5"/>
        <v>0</v>
      </c>
      <c r="AG18" s="994">
        <f t="shared" si="6"/>
        <v>0</v>
      </c>
      <c r="AH18" s="1019" t="b">
        <f t="shared" si="7"/>
        <v>0</v>
      </c>
      <c r="AI18" s="863">
        <f t="shared" si="8"/>
        <v>117</v>
      </c>
      <c r="AJ18" s="562">
        <f t="shared" si="18"/>
        <v>30</v>
      </c>
      <c r="AK18" s="562">
        <f t="shared" si="19"/>
        <v>30</v>
      </c>
      <c r="AL18" s="1020">
        <f t="shared" si="20"/>
        <v>0</v>
      </c>
      <c r="AN18" s="561">
        <f t="shared" si="21"/>
        <v>0</v>
      </c>
      <c r="AT18" s="322"/>
      <c r="AU18" s="322"/>
      <c r="AV18" s="578"/>
      <c r="AW18" s="1004"/>
    </row>
    <row r="19" spans="2:49" ht="13.15" hidden="1" customHeight="1" x14ac:dyDescent="0.2">
      <c r="B19" s="321"/>
      <c r="C19" s="386"/>
      <c r="D19" s="1005"/>
      <c r="E19" s="1005"/>
      <c r="F19" s="395"/>
      <c r="G19" s="1006"/>
      <c r="H19" s="33"/>
      <c r="I19" s="1007"/>
      <c r="J19" s="1008"/>
      <c r="K19" s="339"/>
      <c r="L19" s="1260"/>
      <c r="M19" s="1260"/>
      <c r="N19" s="1009" t="str">
        <f t="shared" si="9"/>
        <v/>
      </c>
      <c r="O19" s="1010" t="str">
        <f t="shared" si="10"/>
        <v/>
      </c>
      <c r="P19" s="1011" t="str">
        <f t="shared" si="11"/>
        <v/>
      </c>
      <c r="Q19" s="590" t="str">
        <f t="shared" si="12"/>
        <v/>
      </c>
      <c r="R19" s="1012" t="str">
        <f t="shared" si="13"/>
        <v/>
      </c>
      <c r="S19" s="1013">
        <f t="shared" si="1"/>
        <v>0</v>
      </c>
      <c r="T19" s="339"/>
      <c r="U19" s="1021"/>
      <c r="V19" s="1022"/>
      <c r="W19" s="1022"/>
      <c r="X19" s="994" t="str">
        <f t="shared" si="2"/>
        <v/>
      </c>
      <c r="Y19" s="1015">
        <f t="shared" si="14"/>
        <v>0.62</v>
      </c>
      <c r="Z19" s="1016" t="e">
        <f t="shared" si="15"/>
        <v>#VALUE!</v>
      </c>
      <c r="AA19" s="1016" t="e">
        <f t="shared" si="16"/>
        <v>#VALUE!</v>
      </c>
      <c r="AB19" s="1016" t="e">
        <f t="shared" si="17"/>
        <v>#VALUE!</v>
      </c>
      <c r="AC19" s="1017" t="e">
        <f t="shared" si="3"/>
        <v>#VALUE!</v>
      </c>
      <c r="AD19" s="1018">
        <f t="shared" si="4"/>
        <v>0</v>
      </c>
      <c r="AE19" s="1015">
        <f>IF(H19&gt;8,tab!D$168,tab!D$171)</f>
        <v>0.4</v>
      </c>
      <c r="AF19" s="1018">
        <f t="shared" si="5"/>
        <v>0</v>
      </c>
      <c r="AG19" s="994">
        <f t="shared" si="6"/>
        <v>0</v>
      </c>
      <c r="AH19" s="1019" t="b">
        <f t="shared" si="7"/>
        <v>0</v>
      </c>
      <c r="AI19" s="863">
        <f t="shared" si="8"/>
        <v>117</v>
      </c>
      <c r="AJ19" s="562">
        <f t="shared" si="18"/>
        <v>30</v>
      </c>
      <c r="AK19" s="562">
        <f t="shared" si="19"/>
        <v>30</v>
      </c>
      <c r="AL19" s="1020">
        <f t="shared" si="20"/>
        <v>0</v>
      </c>
      <c r="AN19" s="561">
        <f t="shared" si="21"/>
        <v>0</v>
      </c>
      <c r="AT19" s="322"/>
      <c r="AU19" s="322"/>
      <c r="AV19" s="578"/>
      <c r="AW19" s="1004"/>
    </row>
    <row r="20" spans="2:49" ht="13.15" hidden="1" customHeight="1" x14ac:dyDescent="0.2">
      <c r="B20" s="321"/>
      <c r="C20" s="386"/>
      <c r="D20" s="1005"/>
      <c r="E20" s="1005"/>
      <c r="F20" s="395"/>
      <c r="G20" s="1006"/>
      <c r="H20" s="33"/>
      <c r="I20" s="1007"/>
      <c r="J20" s="1008"/>
      <c r="K20" s="339"/>
      <c r="L20" s="1260"/>
      <c r="M20" s="1260"/>
      <c r="N20" s="1009" t="str">
        <f t="shared" si="9"/>
        <v/>
      </c>
      <c r="O20" s="1010" t="str">
        <f t="shared" si="10"/>
        <v/>
      </c>
      <c r="P20" s="1011" t="str">
        <f t="shared" si="11"/>
        <v/>
      </c>
      <c r="Q20" s="590" t="str">
        <f t="shared" si="12"/>
        <v/>
      </c>
      <c r="R20" s="1012" t="str">
        <f t="shared" si="13"/>
        <v/>
      </c>
      <c r="S20" s="1013">
        <f t="shared" si="1"/>
        <v>0</v>
      </c>
      <c r="T20" s="339"/>
      <c r="U20" s="1014"/>
      <c r="V20" s="1004"/>
      <c r="W20" s="1004"/>
      <c r="X20" s="994" t="str">
        <f t="shared" si="2"/>
        <v/>
      </c>
      <c r="Y20" s="1015">
        <f t="shared" si="14"/>
        <v>0.62</v>
      </c>
      <c r="Z20" s="1016" t="e">
        <f t="shared" si="15"/>
        <v>#VALUE!</v>
      </c>
      <c r="AA20" s="1016" t="e">
        <f t="shared" si="16"/>
        <v>#VALUE!</v>
      </c>
      <c r="AB20" s="1016" t="e">
        <f t="shared" si="17"/>
        <v>#VALUE!</v>
      </c>
      <c r="AC20" s="1017" t="e">
        <f t="shared" si="3"/>
        <v>#VALUE!</v>
      </c>
      <c r="AD20" s="1018">
        <f t="shared" si="4"/>
        <v>0</v>
      </c>
      <c r="AE20" s="1015">
        <f>IF(H20&gt;8,tab!D$168,tab!D$171)</f>
        <v>0.4</v>
      </c>
      <c r="AF20" s="1018">
        <f t="shared" si="5"/>
        <v>0</v>
      </c>
      <c r="AG20" s="994">
        <f t="shared" si="6"/>
        <v>0</v>
      </c>
      <c r="AH20" s="1019" t="b">
        <f t="shared" si="7"/>
        <v>0</v>
      </c>
      <c r="AI20" s="863">
        <f t="shared" si="8"/>
        <v>117</v>
      </c>
      <c r="AJ20" s="562">
        <f t="shared" si="18"/>
        <v>30</v>
      </c>
      <c r="AK20" s="562">
        <f t="shared" si="19"/>
        <v>30</v>
      </c>
      <c r="AL20" s="1020">
        <f t="shared" si="20"/>
        <v>0</v>
      </c>
      <c r="AN20" s="561">
        <f t="shared" si="21"/>
        <v>0</v>
      </c>
      <c r="AT20" s="322"/>
      <c r="AU20" s="322"/>
      <c r="AV20" s="1004"/>
    </row>
    <row r="21" spans="2:49" ht="13.15" hidden="1" customHeight="1" x14ac:dyDescent="0.2">
      <c r="B21" s="321"/>
      <c r="C21" s="386"/>
      <c r="D21" s="1005"/>
      <c r="E21" s="1005"/>
      <c r="F21" s="395"/>
      <c r="G21" s="1006"/>
      <c r="H21" s="33"/>
      <c r="I21" s="1007"/>
      <c r="J21" s="1008"/>
      <c r="K21" s="339"/>
      <c r="L21" s="1260"/>
      <c r="M21" s="1260"/>
      <c r="N21" s="1009" t="str">
        <f t="shared" si="9"/>
        <v/>
      </c>
      <c r="O21" s="1010" t="str">
        <f t="shared" si="10"/>
        <v/>
      </c>
      <c r="P21" s="1011" t="str">
        <f t="shared" si="11"/>
        <v/>
      </c>
      <c r="Q21" s="590" t="str">
        <f t="shared" si="12"/>
        <v/>
      </c>
      <c r="R21" s="1012" t="str">
        <f t="shared" si="13"/>
        <v/>
      </c>
      <c r="S21" s="1013">
        <f t="shared" si="1"/>
        <v>0</v>
      </c>
      <c r="T21" s="339"/>
      <c r="U21" s="1014"/>
      <c r="V21" s="1004"/>
      <c r="W21" s="1004"/>
      <c r="X21" s="994" t="str">
        <f t="shared" si="2"/>
        <v/>
      </c>
      <c r="Y21" s="1015">
        <f t="shared" si="14"/>
        <v>0.62</v>
      </c>
      <c r="Z21" s="1016" t="e">
        <f t="shared" si="15"/>
        <v>#VALUE!</v>
      </c>
      <c r="AA21" s="1016" t="e">
        <f t="shared" si="16"/>
        <v>#VALUE!</v>
      </c>
      <c r="AB21" s="1016" t="e">
        <f t="shared" si="17"/>
        <v>#VALUE!</v>
      </c>
      <c r="AC21" s="1017" t="e">
        <f t="shared" si="3"/>
        <v>#VALUE!</v>
      </c>
      <c r="AD21" s="1018">
        <f t="shared" si="4"/>
        <v>0</v>
      </c>
      <c r="AE21" s="1015">
        <f>IF(H21&gt;8,tab!D$168,tab!D$171)</f>
        <v>0.4</v>
      </c>
      <c r="AF21" s="1018">
        <f t="shared" si="5"/>
        <v>0</v>
      </c>
      <c r="AG21" s="994">
        <f t="shared" si="6"/>
        <v>0</v>
      </c>
      <c r="AH21" s="1019" t="b">
        <f t="shared" si="7"/>
        <v>0</v>
      </c>
      <c r="AI21" s="863">
        <f t="shared" si="8"/>
        <v>117</v>
      </c>
      <c r="AJ21" s="562">
        <f t="shared" si="18"/>
        <v>30</v>
      </c>
      <c r="AK21" s="562">
        <f t="shared" si="19"/>
        <v>30</v>
      </c>
      <c r="AL21" s="1020">
        <f t="shared" si="20"/>
        <v>0</v>
      </c>
      <c r="AN21" s="561">
        <f t="shared" si="21"/>
        <v>0</v>
      </c>
      <c r="AT21" s="322"/>
      <c r="AU21" s="322"/>
      <c r="AV21" s="1004"/>
    </row>
    <row r="22" spans="2:49" ht="13.15" hidden="1" customHeight="1" x14ac:dyDescent="0.2">
      <c r="B22" s="321"/>
      <c r="C22" s="386"/>
      <c r="D22" s="1005"/>
      <c r="E22" s="1005"/>
      <c r="F22" s="395"/>
      <c r="G22" s="1006"/>
      <c r="H22" s="33"/>
      <c r="I22" s="1007"/>
      <c r="J22" s="1008"/>
      <c r="K22" s="339"/>
      <c r="L22" s="1260"/>
      <c r="M22" s="1260"/>
      <c r="N22" s="1009" t="str">
        <f t="shared" si="9"/>
        <v/>
      </c>
      <c r="O22" s="1010" t="str">
        <f t="shared" si="10"/>
        <v/>
      </c>
      <c r="P22" s="1011" t="str">
        <f t="shared" si="11"/>
        <v/>
      </c>
      <c r="Q22" s="590" t="str">
        <f t="shared" si="12"/>
        <v/>
      </c>
      <c r="R22" s="1012" t="str">
        <f t="shared" si="13"/>
        <v/>
      </c>
      <c r="S22" s="1013">
        <f t="shared" si="1"/>
        <v>0</v>
      </c>
      <c r="T22" s="339"/>
      <c r="U22" s="391"/>
      <c r="X22" s="994" t="str">
        <f t="shared" si="2"/>
        <v/>
      </c>
      <c r="Y22" s="1015">
        <f t="shared" si="14"/>
        <v>0.62</v>
      </c>
      <c r="Z22" s="1016" t="e">
        <f t="shared" si="15"/>
        <v>#VALUE!</v>
      </c>
      <c r="AA22" s="1016" t="e">
        <f t="shared" si="16"/>
        <v>#VALUE!</v>
      </c>
      <c r="AB22" s="1016" t="e">
        <f t="shared" si="17"/>
        <v>#VALUE!</v>
      </c>
      <c r="AC22" s="1017" t="e">
        <f t="shared" si="3"/>
        <v>#VALUE!</v>
      </c>
      <c r="AD22" s="1018">
        <f t="shared" si="4"/>
        <v>0</v>
      </c>
      <c r="AE22" s="1015">
        <f>IF(H22&gt;8,tab!D$168,tab!D$171)</f>
        <v>0.4</v>
      </c>
      <c r="AF22" s="1018">
        <f t="shared" si="5"/>
        <v>0</v>
      </c>
      <c r="AG22" s="994">
        <f t="shared" si="6"/>
        <v>0</v>
      </c>
      <c r="AH22" s="1019" t="b">
        <f t="shared" si="7"/>
        <v>0</v>
      </c>
      <c r="AI22" s="863">
        <f t="shared" si="8"/>
        <v>117</v>
      </c>
      <c r="AJ22" s="562">
        <f t="shared" si="18"/>
        <v>30</v>
      </c>
      <c r="AK22" s="562">
        <f t="shared" si="19"/>
        <v>30</v>
      </c>
      <c r="AL22" s="1020">
        <f t="shared" si="20"/>
        <v>0</v>
      </c>
      <c r="AN22" s="561">
        <f t="shared" si="21"/>
        <v>0</v>
      </c>
      <c r="AT22" s="322"/>
      <c r="AU22" s="322"/>
    </row>
    <row r="23" spans="2:49" ht="13.15" hidden="1" customHeight="1" x14ac:dyDescent="0.2">
      <c r="B23" s="321"/>
      <c r="C23" s="386"/>
      <c r="D23" s="1005"/>
      <c r="E23" s="1005"/>
      <c r="F23" s="395"/>
      <c r="G23" s="1006"/>
      <c r="H23" s="33"/>
      <c r="I23" s="1007"/>
      <c r="J23" s="1008"/>
      <c r="K23" s="339"/>
      <c r="L23" s="1260"/>
      <c r="M23" s="1260"/>
      <c r="N23" s="1009" t="str">
        <f t="shared" si="9"/>
        <v/>
      </c>
      <c r="O23" s="1010" t="str">
        <f t="shared" si="10"/>
        <v/>
      </c>
      <c r="P23" s="1011" t="str">
        <f t="shared" si="11"/>
        <v/>
      </c>
      <c r="Q23" s="590" t="str">
        <f t="shared" si="12"/>
        <v/>
      </c>
      <c r="R23" s="1012" t="str">
        <f t="shared" si="13"/>
        <v/>
      </c>
      <c r="S23" s="1013">
        <f t="shared" si="1"/>
        <v>0</v>
      </c>
      <c r="T23" s="339"/>
      <c r="U23" s="391"/>
      <c r="X23" s="994" t="str">
        <f t="shared" si="2"/>
        <v/>
      </c>
      <c r="Y23" s="1015">
        <f t="shared" si="14"/>
        <v>0.62</v>
      </c>
      <c r="Z23" s="1016" t="e">
        <f t="shared" si="15"/>
        <v>#VALUE!</v>
      </c>
      <c r="AA23" s="1016" t="e">
        <f t="shared" si="16"/>
        <v>#VALUE!</v>
      </c>
      <c r="AB23" s="1016" t="e">
        <f t="shared" si="17"/>
        <v>#VALUE!</v>
      </c>
      <c r="AC23" s="1017" t="e">
        <f t="shared" si="3"/>
        <v>#VALUE!</v>
      </c>
      <c r="AD23" s="1018">
        <f t="shared" si="4"/>
        <v>0</v>
      </c>
      <c r="AE23" s="1015">
        <f>IF(H23&gt;8,tab!D$168,tab!D$171)</f>
        <v>0.4</v>
      </c>
      <c r="AF23" s="1018">
        <f t="shared" si="5"/>
        <v>0</v>
      </c>
      <c r="AG23" s="994">
        <f t="shared" si="6"/>
        <v>0</v>
      </c>
      <c r="AH23" s="1019" t="b">
        <f t="shared" si="7"/>
        <v>0</v>
      </c>
      <c r="AI23" s="863">
        <f t="shared" si="8"/>
        <v>117</v>
      </c>
      <c r="AJ23" s="562">
        <f t="shared" si="18"/>
        <v>30</v>
      </c>
      <c r="AK23" s="562">
        <f t="shared" si="19"/>
        <v>30</v>
      </c>
      <c r="AL23" s="1020">
        <f t="shared" si="20"/>
        <v>0</v>
      </c>
      <c r="AN23" s="561">
        <f t="shared" si="21"/>
        <v>0</v>
      </c>
    </row>
    <row r="24" spans="2:49" ht="13.15" hidden="1" customHeight="1" x14ac:dyDescent="0.2">
      <c r="B24" s="321"/>
      <c r="C24" s="386"/>
      <c r="D24" s="1005"/>
      <c r="E24" s="1005"/>
      <c r="F24" s="395"/>
      <c r="G24" s="1006"/>
      <c r="H24" s="33"/>
      <c r="I24" s="1007"/>
      <c r="J24" s="1008"/>
      <c r="K24" s="339"/>
      <c r="L24" s="1260"/>
      <c r="M24" s="1260"/>
      <c r="N24" s="1009" t="str">
        <f t="shared" si="9"/>
        <v/>
      </c>
      <c r="O24" s="1010" t="str">
        <f t="shared" si="10"/>
        <v/>
      </c>
      <c r="P24" s="1011" t="str">
        <f t="shared" si="11"/>
        <v/>
      </c>
      <c r="Q24" s="590" t="str">
        <f t="shared" si="12"/>
        <v/>
      </c>
      <c r="R24" s="1012" t="str">
        <f t="shared" si="13"/>
        <v/>
      </c>
      <c r="S24" s="1013">
        <f t="shared" si="1"/>
        <v>0</v>
      </c>
      <c r="T24" s="339"/>
      <c r="U24" s="391"/>
      <c r="X24" s="994" t="str">
        <f t="shared" si="2"/>
        <v/>
      </c>
      <c r="Y24" s="1015">
        <f t="shared" si="14"/>
        <v>0.62</v>
      </c>
      <c r="Z24" s="1016" t="e">
        <f t="shared" si="15"/>
        <v>#VALUE!</v>
      </c>
      <c r="AA24" s="1016" t="e">
        <f t="shared" si="16"/>
        <v>#VALUE!</v>
      </c>
      <c r="AB24" s="1016" t="e">
        <f t="shared" si="17"/>
        <v>#VALUE!</v>
      </c>
      <c r="AC24" s="1017" t="e">
        <f t="shared" si="3"/>
        <v>#VALUE!</v>
      </c>
      <c r="AD24" s="1018">
        <f t="shared" si="4"/>
        <v>0</v>
      </c>
      <c r="AE24" s="1015">
        <f>IF(H24&gt;8,tab!D$168,tab!D$171)</f>
        <v>0.4</v>
      </c>
      <c r="AF24" s="1018">
        <f t="shared" si="5"/>
        <v>0</v>
      </c>
      <c r="AG24" s="994">
        <f t="shared" si="6"/>
        <v>0</v>
      </c>
      <c r="AH24" s="1019" t="b">
        <f t="shared" si="7"/>
        <v>0</v>
      </c>
      <c r="AI24" s="863">
        <f t="shared" si="8"/>
        <v>117</v>
      </c>
      <c r="AJ24" s="562">
        <f t="shared" si="18"/>
        <v>30</v>
      </c>
      <c r="AK24" s="562">
        <f t="shared" si="19"/>
        <v>30</v>
      </c>
      <c r="AL24" s="1020">
        <f t="shared" si="20"/>
        <v>0</v>
      </c>
      <c r="AN24" s="561">
        <f t="shared" si="21"/>
        <v>0</v>
      </c>
    </row>
    <row r="25" spans="2:49" ht="13.15" hidden="1" customHeight="1" x14ac:dyDescent="0.2">
      <c r="B25" s="321"/>
      <c r="C25" s="386"/>
      <c r="D25" s="1005"/>
      <c r="E25" s="1005"/>
      <c r="F25" s="395"/>
      <c r="G25" s="1006"/>
      <c r="H25" s="33"/>
      <c r="I25" s="1007"/>
      <c r="J25" s="1008"/>
      <c r="K25" s="339"/>
      <c r="L25" s="1260"/>
      <c r="M25" s="1260"/>
      <c r="N25" s="1009" t="str">
        <f t="shared" si="9"/>
        <v/>
      </c>
      <c r="O25" s="1010" t="str">
        <f t="shared" si="10"/>
        <v/>
      </c>
      <c r="P25" s="1011" t="str">
        <f t="shared" si="11"/>
        <v/>
      </c>
      <c r="Q25" s="590" t="str">
        <f t="shared" si="12"/>
        <v/>
      </c>
      <c r="R25" s="1012" t="str">
        <f t="shared" si="13"/>
        <v/>
      </c>
      <c r="S25" s="1013">
        <f t="shared" si="1"/>
        <v>0</v>
      </c>
      <c r="T25" s="339"/>
      <c r="U25" s="391"/>
      <c r="X25" s="994" t="str">
        <f t="shared" si="2"/>
        <v/>
      </c>
      <c r="Y25" s="1015">
        <f t="shared" si="14"/>
        <v>0.62</v>
      </c>
      <c r="Z25" s="1016" t="e">
        <f t="shared" si="15"/>
        <v>#VALUE!</v>
      </c>
      <c r="AA25" s="1016" t="e">
        <f t="shared" si="16"/>
        <v>#VALUE!</v>
      </c>
      <c r="AB25" s="1016" t="e">
        <f t="shared" si="17"/>
        <v>#VALUE!</v>
      </c>
      <c r="AC25" s="1017" t="e">
        <f t="shared" si="3"/>
        <v>#VALUE!</v>
      </c>
      <c r="AD25" s="1018">
        <f t="shared" si="4"/>
        <v>0</v>
      </c>
      <c r="AE25" s="1015">
        <f>IF(H25&gt;8,tab!D$168,tab!D$171)</f>
        <v>0.4</v>
      </c>
      <c r="AF25" s="1018">
        <f t="shared" si="5"/>
        <v>0</v>
      </c>
      <c r="AG25" s="994">
        <f t="shared" si="6"/>
        <v>0</v>
      </c>
      <c r="AH25" s="1019" t="b">
        <f t="shared" si="7"/>
        <v>0</v>
      </c>
      <c r="AI25" s="863">
        <f t="shared" si="8"/>
        <v>117</v>
      </c>
      <c r="AJ25" s="562">
        <f t="shared" si="18"/>
        <v>30</v>
      </c>
      <c r="AK25" s="562">
        <f t="shared" si="19"/>
        <v>30</v>
      </c>
      <c r="AL25" s="1020">
        <f t="shared" si="20"/>
        <v>0</v>
      </c>
      <c r="AN25" s="561">
        <f t="shared" si="21"/>
        <v>0</v>
      </c>
    </row>
    <row r="26" spans="2:49" ht="13.15" hidden="1" customHeight="1" x14ac:dyDescent="0.2">
      <c r="B26" s="321"/>
      <c r="C26" s="386"/>
      <c r="D26" s="1005"/>
      <c r="E26" s="1005"/>
      <c r="F26" s="395"/>
      <c r="G26" s="1006"/>
      <c r="H26" s="33"/>
      <c r="I26" s="1007"/>
      <c r="J26" s="1008"/>
      <c r="K26" s="339"/>
      <c r="L26" s="1260"/>
      <c r="M26" s="1260"/>
      <c r="N26" s="1009" t="str">
        <f t="shared" si="9"/>
        <v/>
      </c>
      <c r="O26" s="1010" t="str">
        <f t="shared" si="10"/>
        <v/>
      </c>
      <c r="P26" s="1011" t="str">
        <f t="shared" si="11"/>
        <v/>
      </c>
      <c r="Q26" s="590" t="str">
        <f t="shared" si="12"/>
        <v/>
      </c>
      <c r="R26" s="1012" t="str">
        <f t="shared" si="13"/>
        <v/>
      </c>
      <c r="S26" s="1013">
        <f t="shared" si="1"/>
        <v>0</v>
      </c>
      <c r="T26" s="339"/>
      <c r="U26" s="391"/>
      <c r="X26" s="994" t="str">
        <f t="shared" si="2"/>
        <v/>
      </c>
      <c r="Y26" s="1015">
        <f t="shared" si="14"/>
        <v>0.62</v>
      </c>
      <c r="Z26" s="1016" t="e">
        <f t="shared" si="15"/>
        <v>#VALUE!</v>
      </c>
      <c r="AA26" s="1016" t="e">
        <f t="shared" si="16"/>
        <v>#VALUE!</v>
      </c>
      <c r="AB26" s="1016" t="e">
        <f t="shared" si="17"/>
        <v>#VALUE!</v>
      </c>
      <c r="AC26" s="1017" t="e">
        <f t="shared" si="3"/>
        <v>#VALUE!</v>
      </c>
      <c r="AD26" s="1018">
        <f t="shared" si="4"/>
        <v>0</v>
      </c>
      <c r="AE26" s="1015">
        <f>IF(H26&gt;8,tab!D$168,tab!D$171)</f>
        <v>0.4</v>
      </c>
      <c r="AF26" s="1018">
        <f t="shared" si="5"/>
        <v>0</v>
      </c>
      <c r="AG26" s="994">
        <f t="shared" si="6"/>
        <v>0</v>
      </c>
      <c r="AH26" s="1019" t="b">
        <f t="shared" si="7"/>
        <v>0</v>
      </c>
      <c r="AI26" s="863">
        <f t="shared" si="8"/>
        <v>117</v>
      </c>
      <c r="AJ26" s="562">
        <f t="shared" si="18"/>
        <v>30</v>
      </c>
      <c r="AK26" s="562">
        <f t="shared" si="19"/>
        <v>30</v>
      </c>
      <c r="AL26" s="1020">
        <f t="shared" si="20"/>
        <v>0</v>
      </c>
      <c r="AN26" s="561">
        <f t="shared" si="21"/>
        <v>0</v>
      </c>
    </row>
    <row r="27" spans="2:49" ht="13.15" hidden="1" customHeight="1" x14ac:dyDescent="0.2">
      <c r="B27" s="321"/>
      <c r="C27" s="386"/>
      <c r="D27" s="1005"/>
      <c r="E27" s="1005"/>
      <c r="F27" s="395"/>
      <c r="G27" s="1006"/>
      <c r="H27" s="33"/>
      <c r="I27" s="1007"/>
      <c r="J27" s="1008"/>
      <c r="K27" s="339"/>
      <c r="L27" s="1260"/>
      <c r="M27" s="1260"/>
      <c r="N27" s="1009" t="str">
        <f t="shared" si="9"/>
        <v/>
      </c>
      <c r="O27" s="1010" t="str">
        <f t="shared" si="10"/>
        <v/>
      </c>
      <c r="P27" s="1011" t="str">
        <f t="shared" si="11"/>
        <v/>
      </c>
      <c r="Q27" s="590" t="str">
        <f t="shared" si="12"/>
        <v/>
      </c>
      <c r="R27" s="1012" t="str">
        <f t="shared" si="13"/>
        <v/>
      </c>
      <c r="S27" s="1013">
        <f t="shared" si="1"/>
        <v>0</v>
      </c>
      <c r="T27" s="339"/>
      <c r="U27" s="391"/>
      <c r="X27" s="994" t="str">
        <f t="shared" si="2"/>
        <v/>
      </c>
      <c r="Y27" s="1015">
        <f t="shared" si="14"/>
        <v>0.62</v>
      </c>
      <c r="Z27" s="1016" t="e">
        <f t="shared" si="15"/>
        <v>#VALUE!</v>
      </c>
      <c r="AA27" s="1016" t="e">
        <f t="shared" si="16"/>
        <v>#VALUE!</v>
      </c>
      <c r="AB27" s="1016" t="e">
        <f t="shared" si="17"/>
        <v>#VALUE!</v>
      </c>
      <c r="AC27" s="1017" t="e">
        <f t="shared" si="3"/>
        <v>#VALUE!</v>
      </c>
      <c r="AD27" s="1018">
        <f t="shared" si="4"/>
        <v>0</v>
      </c>
      <c r="AE27" s="1015">
        <f>IF(H27&gt;8,tab!D$168,tab!D$171)</f>
        <v>0.4</v>
      </c>
      <c r="AF27" s="1018">
        <f t="shared" si="5"/>
        <v>0</v>
      </c>
      <c r="AG27" s="994">
        <f t="shared" si="6"/>
        <v>0</v>
      </c>
      <c r="AH27" s="1019" t="b">
        <f t="shared" si="7"/>
        <v>0</v>
      </c>
      <c r="AI27" s="863">
        <f t="shared" si="8"/>
        <v>117</v>
      </c>
      <c r="AJ27" s="562">
        <f t="shared" si="18"/>
        <v>30</v>
      </c>
      <c r="AK27" s="562">
        <f t="shared" si="19"/>
        <v>30</v>
      </c>
      <c r="AL27" s="1020">
        <f t="shared" si="20"/>
        <v>0</v>
      </c>
      <c r="AN27" s="561">
        <f t="shared" si="21"/>
        <v>0</v>
      </c>
    </row>
    <row r="28" spans="2:49" ht="13.15" hidden="1" customHeight="1" x14ac:dyDescent="0.2">
      <c r="B28" s="321"/>
      <c r="C28" s="386"/>
      <c r="D28" s="1005"/>
      <c r="E28" s="1005"/>
      <c r="F28" s="395"/>
      <c r="G28" s="1006"/>
      <c r="H28" s="33"/>
      <c r="I28" s="1007"/>
      <c r="J28" s="1008"/>
      <c r="K28" s="339"/>
      <c r="L28" s="1260"/>
      <c r="M28" s="1260"/>
      <c r="N28" s="1009" t="str">
        <f t="shared" si="9"/>
        <v/>
      </c>
      <c r="O28" s="1010" t="str">
        <f t="shared" si="10"/>
        <v/>
      </c>
      <c r="P28" s="1011" t="str">
        <f t="shared" si="11"/>
        <v/>
      </c>
      <c r="Q28" s="590" t="str">
        <f t="shared" si="12"/>
        <v/>
      </c>
      <c r="R28" s="1012" t="str">
        <f t="shared" si="13"/>
        <v/>
      </c>
      <c r="S28" s="1013">
        <f t="shared" si="1"/>
        <v>0</v>
      </c>
      <c r="T28" s="339"/>
      <c r="U28" s="391"/>
      <c r="X28" s="994" t="str">
        <f t="shared" si="2"/>
        <v/>
      </c>
      <c r="Y28" s="1015">
        <f t="shared" si="14"/>
        <v>0.62</v>
      </c>
      <c r="Z28" s="1016" t="e">
        <f t="shared" si="15"/>
        <v>#VALUE!</v>
      </c>
      <c r="AA28" s="1016" t="e">
        <f t="shared" si="16"/>
        <v>#VALUE!</v>
      </c>
      <c r="AB28" s="1016" t="e">
        <f t="shared" si="17"/>
        <v>#VALUE!</v>
      </c>
      <c r="AC28" s="1017" t="e">
        <f t="shared" si="3"/>
        <v>#VALUE!</v>
      </c>
      <c r="AD28" s="1018">
        <f t="shared" si="4"/>
        <v>0</v>
      </c>
      <c r="AE28" s="1015">
        <f>IF(H28&gt;8,tab!D$168,tab!D$171)</f>
        <v>0.4</v>
      </c>
      <c r="AF28" s="1018">
        <f t="shared" si="5"/>
        <v>0</v>
      </c>
      <c r="AG28" s="994">
        <f t="shared" si="6"/>
        <v>0</v>
      </c>
      <c r="AH28" s="1019" t="b">
        <f t="shared" si="7"/>
        <v>0</v>
      </c>
      <c r="AI28" s="863">
        <f t="shared" si="8"/>
        <v>117</v>
      </c>
      <c r="AJ28" s="562">
        <f t="shared" si="18"/>
        <v>30</v>
      </c>
      <c r="AK28" s="562">
        <f t="shared" si="19"/>
        <v>30</v>
      </c>
      <c r="AL28" s="1020">
        <f t="shared" si="20"/>
        <v>0</v>
      </c>
      <c r="AN28" s="561">
        <f t="shared" si="21"/>
        <v>0</v>
      </c>
    </row>
    <row r="29" spans="2:49" ht="13.15" hidden="1" customHeight="1" x14ac:dyDescent="0.2">
      <c r="B29" s="321"/>
      <c r="C29" s="386"/>
      <c r="D29" s="1005"/>
      <c r="E29" s="1005"/>
      <c r="F29" s="395"/>
      <c r="G29" s="1006"/>
      <c r="H29" s="33"/>
      <c r="I29" s="1007"/>
      <c r="J29" s="1008"/>
      <c r="K29" s="339"/>
      <c r="L29" s="1260"/>
      <c r="M29" s="1260"/>
      <c r="N29" s="1009" t="str">
        <f t="shared" si="9"/>
        <v/>
      </c>
      <c r="O29" s="1010" t="str">
        <f t="shared" si="10"/>
        <v/>
      </c>
      <c r="P29" s="1011" t="str">
        <f t="shared" si="11"/>
        <v/>
      </c>
      <c r="Q29" s="590" t="str">
        <f t="shared" si="12"/>
        <v/>
      </c>
      <c r="R29" s="1012" t="str">
        <f t="shared" si="13"/>
        <v/>
      </c>
      <c r="S29" s="1013">
        <f t="shared" si="1"/>
        <v>0</v>
      </c>
      <c r="T29" s="339"/>
      <c r="U29" s="391"/>
      <c r="X29" s="994" t="str">
        <f t="shared" si="2"/>
        <v/>
      </c>
      <c r="Y29" s="1015">
        <f t="shared" si="14"/>
        <v>0.62</v>
      </c>
      <c r="Z29" s="1016" t="e">
        <f t="shared" si="15"/>
        <v>#VALUE!</v>
      </c>
      <c r="AA29" s="1016" t="e">
        <f t="shared" si="16"/>
        <v>#VALUE!</v>
      </c>
      <c r="AB29" s="1016" t="e">
        <f t="shared" si="17"/>
        <v>#VALUE!</v>
      </c>
      <c r="AC29" s="1017" t="e">
        <f t="shared" si="3"/>
        <v>#VALUE!</v>
      </c>
      <c r="AD29" s="1018">
        <f t="shared" si="4"/>
        <v>0</v>
      </c>
      <c r="AE29" s="1015">
        <f>IF(H29&gt;8,tab!D$168,tab!D$171)</f>
        <v>0.4</v>
      </c>
      <c r="AF29" s="1018">
        <f t="shared" si="5"/>
        <v>0</v>
      </c>
      <c r="AG29" s="994">
        <f t="shared" si="6"/>
        <v>0</v>
      </c>
      <c r="AH29" s="1019" t="b">
        <f t="shared" si="7"/>
        <v>0</v>
      </c>
      <c r="AI29" s="863">
        <f t="shared" si="8"/>
        <v>117</v>
      </c>
      <c r="AJ29" s="562">
        <f t="shared" si="18"/>
        <v>30</v>
      </c>
      <c r="AK29" s="562">
        <f t="shared" si="19"/>
        <v>30</v>
      </c>
      <c r="AL29" s="1020">
        <f t="shared" si="20"/>
        <v>0</v>
      </c>
      <c r="AN29" s="561">
        <f t="shared" si="21"/>
        <v>0</v>
      </c>
    </row>
    <row r="30" spans="2:49" ht="13.15" hidden="1" customHeight="1" x14ac:dyDescent="0.2">
      <c r="B30" s="321"/>
      <c r="C30" s="386"/>
      <c r="D30" s="1005"/>
      <c r="E30" s="1005"/>
      <c r="F30" s="395"/>
      <c r="G30" s="1006"/>
      <c r="H30" s="33"/>
      <c r="I30" s="1007"/>
      <c r="J30" s="1008"/>
      <c r="K30" s="339"/>
      <c r="L30" s="1260"/>
      <c r="M30" s="1260"/>
      <c r="N30" s="1009" t="str">
        <f t="shared" si="9"/>
        <v/>
      </c>
      <c r="O30" s="1010" t="str">
        <f t="shared" si="10"/>
        <v/>
      </c>
      <c r="P30" s="1011" t="str">
        <f t="shared" si="11"/>
        <v/>
      </c>
      <c r="Q30" s="590" t="str">
        <f t="shared" si="12"/>
        <v/>
      </c>
      <c r="R30" s="1012" t="str">
        <f t="shared" si="13"/>
        <v/>
      </c>
      <c r="S30" s="1013">
        <f t="shared" si="1"/>
        <v>0</v>
      </c>
      <c r="T30" s="339"/>
      <c r="U30" s="391"/>
      <c r="X30" s="994" t="str">
        <f t="shared" si="2"/>
        <v/>
      </c>
      <c r="Y30" s="1015">
        <f t="shared" si="14"/>
        <v>0.62</v>
      </c>
      <c r="Z30" s="1016" t="e">
        <f t="shared" si="15"/>
        <v>#VALUE!</v>
      </c>
      <c r="AA30" s="1016" t="e">
        <f t="shared" si="16"/>
        <v>#VALUE!</v>
      </c>
      <c r="AB30" s="1016" t="e">
        <f t="shared" si="17"/>
        <v>#VALUE!</v>
      </c>
      <c r="AC30" s="1017" t="e">
        <f t="shared" si="3"/>
        <v>#VALUE!</v>
      </c>
      <c r="AD30" s="1018">
        <f t="shared" si="4"/>
        <v>0</v>
      </c>
      <c r="AE30" s="1015">
        <f>IF(H30&gt;8,tab!D$168,tab!D$171)</f>
        <v>0.4</v>
      </c>
      <c r="AF30" s="1018">
        <f t="shared" si="5"/>
        <v>0</v>
      </c>
      <c r="AG30" s="994">
        <f t="shared" si="6"/>
        <v>0</v>
      </c>
      <c r="AH30" s="1019" t="b">
        <f t="shared" si="7"/>
        <v>0</v>
      </c>
      <c r="AI30" s="863">
        <f t="shared" si="8"/>
        <v>117</v>
      </c>
      <c r="AJ30" s="562">
        <f t="shared" si="18"/>
        <v>30</v>
      </c>
      <c r="AK30" s="562">
        <f t="shared" si="19"/>
        <v>30</v>
      </c>
      <c r="AL30" s="1020">
        <f t="shared" si="20"/>
        <v>0</v>
      </c>
      <c r="AN30" s="561">
        <f t="shared" si="21"/>
        <v>0</v>
      </c>
    </row>
    <row r="31" spans="2:49" ht="13.15" hidden="1" customHeight="1" x14ac:dyDescent="0.2">
      <c r="B31" s="321"/>
      <c r="C31" s="386"/>
      <c r="D31" s="1005"/>
      <c r="E31" s="1005"/>
      <c r="F31" s="395"/>
      <c r="G31" s="1006"/>
      <c r="H31" s="33"/>
      <c r="I31" s="1007"/>
      <c r="J31" s="1008"/>
      <c r="K31" s="339"/>
      <c r="L31" s="1260"/>
      <c r="M31" s="1260"/>
      <c r="N31" s="1009" t="str">
        <f t="shared" si="9"/>
        <v/>
      </c>
      <c r="O31" s="1010" t="str">
        <f t="shared" si="10"/>
        <v/>
      </c>
      <c r="P31" s="1011" t="str">
        <f t="shared" si="11"/>
        <v/>
      </c>
      <c r="Q31" s="590" t="str">
        <f t="shared" si="12"/>
        <v/>
      </c>
      <c r="R31" s="1012" t="str">
        <f t="shared" si="13"/>
        <v/>
      </c>
      <c r="S31" s="1013">
        <f t="shared" si="1"/>
        <v>0</v>
      </c>
      <c r="T31" s="339"/>
      <c r="U31" s="391"/>
      <c r="X31" s="994" t="str">
        <f t="shared" si="2"/>
        <v/>
      </c>
      <c r="Y31" s="1015">
        <f t="shared" si="14"/>
        <v>0.62</v>
      </c>
      <c r="Z31" s="1016" t="e">
        <f t="shared" si="15"/>
        <v>#VALUE!</v>
      </c>
      <c r="AA31" s="1016" t="e">
        <f t="shared" si="16"/>
        <v>#VALUE!</v>
      </c>
      <c r="AB31" s="1016" t="e">
        <f t="shared" si="17"/>
        <v>#VALUE!</v>
      </c>
      <c r="AC31" s="1017" t="e">
        <f t="shared" si="3"/>
        <v>#VALUE!</v>
      </c>
      <c r="AD31" s="1018">
        <f t="shared" si="4"/>
        <v>0</v>
      </c>
      <c r="AE31" s="1015">
        <f>IF(H31&gt;8,tab!D$168,tab!D$171)</f>
        <v>0.4</v>
      </c>
      <c r="AF31" s="1018">
        <f t="shared" si="5"/>
        <v>0</v>
      </c>
      <c r="AG31" s="994">
        <f t="shared" si="6"/>
        <v>0</v>
      </c>
      <c r="AH31" s="1019" t="b">
        <f t="shared" si="7"/>
        <v>0</v>
      </c>
      <c r="AI31" s="863">
        <f t="shared" si="8"/>
        <v>117</v>
      </c>
      <c r="AJ31" s="562">
        <f t="shared" si="18"/>
        <v>30</v>
      </c>
      <c r="AK31" s="562">
        <f t="shared" si="19"/>
        <v>30</v>
      </c>
      <c r="AL31" s="1020">
        <f t="shared" si="20"/>
        <v>0</v>
      </c>
      <c r="AN31" s="561">
        <f t="shared" si="21"/>
        <v>0</v>
      </c>
    </row>
    <row r="32" spans="2:49" ht="13.15" hidden="1" customHeight="1" x14ac:dyDescent="0.2">
      <c r="B32" s="321"/>
      <c r="C32" s="386"/>
      <c r="D32" s="1005"/>
      <c r="E32" s="1005"/>
      <c r="F32" s="395"/>
      <c r="G32" s="1006"/>
      <c r="H32" s="33"/>
      <c r="I32" s="1007"/>
      <c r="J32" s="1008"/>
      <c r="K32" s="339"/>
      <c r="L32" s="1260"/>
      <c r="M32" s="1260"/>
      <c r="N32" s="1009" t="str">
        <f t="shared" si="9"/>
        <v/>
      </c>
      <c r="O32" s="1010" t="str">
        <f t="shared" si="10"/>
        <v/>
      </c>
      <c r="P32" s="1011" t="str">
        <f t="shared" si="11"/>
        <v/>
      </c>
      <c r="Q32" s="590" t="str">
        <f t="shared" si="12"/>
        <v/>
      </c>
      <c r="R32" s="1012" t="str">
        <f t="shared" si="13"/>
        <v/>
      </c>
      <c r="S32" s="1013">
        <f t="shared" si="1"/>
        <v>0</v>
      </c>
      <c r="T32" s="339"/>
      <c r="U32" s="391"/>
      <c r="X32" s="994" t="str">
        <f t="shared" si="2"/>
        <v/>
      </c>
      <c r="Y32" s="1015">
        <f t="shared" si="14"/>
        <v>0.62</v>
      </c>
      <c r="Z32" s="1016" t="e">
        <f t="shared" si="15"/>
        <v>#VALUE!</v>
      </c>
      <c r="AA32" s="1016" t="e">
        <f t="shared" si="16"/>
        <v>#VALUE!</v>
      </c>
      <c r="AB32" s="1016" t="e">
        <f t="shared" si="17"/>
        <v>#VALUE!</v>
      </c>
      <c r="AC32" s="1017" t="e">
        <f t="shared" si="3"/>
        <v>#VALUE!</v>
      </c>
      <c r="AD32" s="1018">
        <f t="shared" si="4"/>
        <v>0</v>
      </c>
      <c r="AE32" s="1015">
        <f>IF(H32&gt;8,tab!D$168,tab!D$171)</f>
        <v>0.4</v>
      </c>
      <c r="AF32" s="1018">
        <f t="shared" si="5"/>
        <v>0</v>
      </c>
      <c r="AG32" s="994">
        <f t="shared" si="6"/>
        <v>0</v>
      </c>
      <c r="AH32" s="1019" t="b">
        <f t="shared" si="7"/>
        <v>0</v>
      </c>
      <c r="AI32" s="863">
        <f t="shared" si="8"/>
        <v>117</v>
      </c>
      <c r="AJ32" s="562">
        <f t="shared" si="18"/>
        <v>30</v>
      </c>
      <c r="AK32" s="562">
        <f t="shared" si="19"/>
        <v>30</v>
      </c>
      <c r="AL32" s="1020">
        <f t="shared" si="20"/>
        <v>0</v>
      </c>
      <c r="AN32" s="561">
        <f t="shared" si="21"/>
        <v>0</v>
      </c>
    </row>
    <row r="33" spans="2:47" ht="13.15" hidden="1" customHeight="1" x14ac:dyDescent="0.2">
      <c r="B33" s="321"/>
      <c r="C33" s="386"/>
      <c r="D33" s="1005"/>
      <c r="E33" s="1005"/>
      <c r="F33" s="395"/>
      <c r="G33" s="1006"/>
      <c r="H33" s="33"/>
      <c r="I33" s="1007"/>
      <c r="J33" s="1008"/>
      <c r="K33" s="339"/>
      <c r="L33" s="1260"/>
      <c r="M33" s="1260"/>
      <c r="N33" s="1009" t="str">
        <f t="shared" si="9"/>
        <v/>
      </c>
      <c r="O33" s="1010" t="str">
        <f t="shared" si="10"/>
        <v/>
      </c>
      <c r="P33" s="1011" t="str">
        <f t="shared" si="11"/>
        <v/>
      </c>
      <c r="Q33" s="590" t="str">
        <f t="shared" si="12"/>
        <v/>
      </c>
      <c r="R33" s="1012" t="str">
        <f t="shared" si="13"/>
        <v/>
      </c>
      <c r="S33" s="1013">
        <f t="shared" si="1"/>
        <v>0</v>
      </c>
      <c r="T33" s="339"/>
      <c r="U33" s="391"/>
      <c r="X33" s="994" t="str">
        <f t="shared" si="2"/>
        <v/>
      </c>
      <c r="Y33" s="1015">
        <f t="shared" si="14"/>
        <v>0.62</v>
      </c>
      <c r="Z33" s="1016" t="e">
        <f t="shared" si="15"/>
        <v>#VALUE!</v>
      </c>
      <c r="AA33" s="1016" t="e">
        <f t="shared" si="16"/>
        <v>#VALUE!</v>
      </c>
      <c r="AB33" s="1016" t="e">
        <f t="shared" si="17"/>
        <v>#VALUE!</v>
      </c>
      <c r="AC33" s="1017" t="e">
        <f t="shared" si="3"/>
        <v>#VALUE!</v>
      </c>
      <c r="AD33" s="1018">
        <f t="shared" si="4"/>
        <v>0</v>
      </c>
      <c r="AE33" s="1015">
        <f>IF(H33&gt;8,tab!D$168,tab!D$171)</f>
        <v>0.4</v>
      </c>
      <c r="AF33" s="1018">
        <f t="shared" si="5"/>
        <v>0</v>
      </c>
      <c r="AG33" s="994">
        <f t="shared" si="6"/>
        <v>0</v>
      </c>
      <c r="AH33" s="1019" t="b">
        <f t="shared" si="7"/>
        <v>0</v>
      </c>
      <c r="AI33" s="863">
        <f t="shared" si="8"/>
        <v>117</v>
      </c>
      <c r="AJ33" s="562">
        <f t="shared" si="18"/>
        <v>30</v>
      </c>
      <c r="AK33" s="562">
        <f t="shared" si="19"/>
        <v>30</v>
      </c>
      <c r="AL33" s="1020">
        <f t="shared" si="20"/>
        <v>0</v>
      </c>
      <c r="AN33" s="561">
        <f t="shared" si="21"/>
        <v>0</v>
      </c>
      <c r="AT33" s="322"/>
      <c r="AU33" s="322"/>
    </row>
    <row r="34" spans="2:47" ht="13.15" hidden="1" customHeight="1" x14ac:dyDescent="0.2">
      <c r="B34" s="321"/>
      <c r="C34" s="386"/>
      <c r="D34" s="1005"/>
      <c r="E34" s="1005"/>
      <c r="F34" s="395"/>
      <c r="G34" s="1006"/>
      <c r="H34" s="33"/>
      <c r="I34" s="1007"/>
      <c r="J34" s="1008"/>
      <c r="K34" s="339"/>
      <c r="L34" s="1260"/>
      <c r="M34" s="1260"/>
      <c r="N34" s="1009" t="str">
        <f t="shared" si="9"/>
        <v/>
      </c>
      <c r="O34" s="1010" t="str">
        <f t="shared" si="10"/>
        <v/>
      </c>
      <c r="P34" s="1011" t="str">
        <f t="shared" si="11"/>
        <v/>
      </c>
      <c r="Q34" s="590" t="str">
        <f t="shared" si="12"/>
        <v/>
      </c>
      <c r="R34" s="1012" t="str">
        <f t="shared" si="13"/>
        <v/>
      </c>
      <c r="S34" s="1013">
        <f t="shared" si="1"/>
        <v>0</v>
      </c>
      <c r="T34" s="339"/>
      <c r="U34" s="391"/>
      <c r="X34" s="994" t="str">
        <f t="shared" si="2"/>
        <v/>
      </c>
      <c r="Y34" s="1015">
        <f t="shared" si="14"/>
        <v>0.62</v>
      </c>
      <c r="Z34" s="1016" t="e">
        <f t="shared" si="15"/>
        <v>#VALUE!</v>
      </c>
      <c r="AA34" s="1016" t="e">
        <f t="shared" si="16"/>
        <v>#VALUE!</v>
      </c>
      <c r="AB34" s="1016" t="e">
        <f t="shared" si="17"/>
        <v>#VALUE!</v>
      </c>
      <c r="AC34" s="1017" t="e">
        <f t="shared" si="3"/>
        <v>#VALUE!</v>
      </c>
      <c r="AD34" s="1018">
        <f t="shared" si="4"/>
        <v>0</v>
      </c>
      <c r="AE34" s="1015">
        <f>IF(H34&gt;8,tab!D$168,tab!D$171)</f>
        <v>0.4</v>
      </c>
      <c r="AF34" s="1018">
        <f t="shared" si="5"/>
        <v>0</v>
      </c>
      <c r="AG34" s="994">
        <f t="shared" si="6"/>
        <v>0</v>
      </c>
      <c r="AH34" s="1019" t="b">
        <f t="shared" si="7"/>
        <v>0</v>
      </c>
      <c r="AI34" s="863">
        <f t="shared" si="8"/>
        <v>117</v>
      </c>
      <c r="AJ34" s="562">
        <f t="shared" si="18"/>
        <v>30</v>
      </c>
      <c r="AK34" s="562">
        <f t="shared" si="19"/>
        <v>30</v>
      </c>
      <c r="AL34" s="1020">
        <f t="shared" si="20"/>
        <v>0</v>
      </c>
      <c r="AN34" s="561">
        <f t="shared" si="21"/>
        <v>0</v>
      </c>
      <c r="AT34" s="322"/>
      <c r="AU34" s="322"/>
    </row>
    <row r="35" spans="2:47" ht="13.15" hidden="1" customHeight="1" x14ac:dyDescent="0.2">
      <c r="B35" s="321"/>
      <c r="C35" s="386"/>
      <c r="D35" s="1005"/>
      <c r="E35" s="1005"/>
      <c r="F35" s="395"/>
      <c r="G35" s="1006"/>
      <c r="H35" s="33"/>
      <c r="I35" s="1007"/>
      <c r="J35" s="1008"/>
      <c r="K35" s="339"/>
      <c r="L35" s="1260"/>
      <c r="M35" s="1260"/>
      <c r="N35" s="1009" t="str">
        <f t="shared" si="9"/>
        <v/>
      </c>
      <c r="O35" s="1010" t="str">
        <f t="shared" si="10"/>
        <v/>
      </c>
      <c r="P35" s="1011" t="str">
        <f t="shared" si="11"/>
        <v/>
      </c>
      <c r="Q35" s="590" t="str">
        <f t="shared" si="12"/>
        <v/>
      </c>
      <c r="R35" s="1012" t="str">
        <f t="shared" si="13"/>
        <v/>
      </c>
      <c r="S35" s="1013">
        <f t="shared" si="1"/>
        <v>0</v>
      </c>
      <c r="T35" s="339"/>
      <c r="U35" s="391"/>
      <c r="X35" s="994" t="str">
        <f t="shared" si="2"/>
        <v/>
      </c>
      <c r="Y35" s="1015">
        <f t="shared" si="14"/>
        <v>0.62</v>
      </c>
      <c r="Z35" s="1016" t="e">
        <f t="shared" si="15"/>
        <v>#VALUE!</v>
      </c>
      <c r="AA35" s="1016" t="e">
        <f t="shared" si="16"/>
        <v>#VALUE!</v>
      </c>
      <c r="AB35" s="1016" t="e">
        <f t="shared" si="17"/>
        <v>#VALUE!</v>
      </c>
      <c r="AC35" s="1017" t="e">
        <f t="shared" si="3"/>
        <v>#VALUE!</v>
      </c>
      <c r="AD35" s="1018">
        <f t="shared" si="4"/>
        <v>0</v>
      </c>
      <c r="AE35" s="1015">
        <f>IF(H35&gt;8,tab!D$168,tab!D$171)</f>
        <v>0.4</v>
      </c>
      <c r="AF35" s="1018">
        <f t="shared" si="5"/>
        <v>0</v>
      </c>
      <c r="AG35" s="994">
        <f t="shared" si="6"/>
        <v>0</v>
      </c>
      <c r="AH35" s="1019" t="b">
        <f t="shared" si="7"/>
        <v>0</v>
      </c>
      <c r="AI35" s="863">
        <f t="shared" si="8"/>
        <v>117</v>
      </c>
      <c r="AJ35" s="562">
        <f t="shared" si="18"/>
        <v>30</v>
      </c>
      <c r="AK35" s="562">
        <f t="shared" si="19"/>
        <v>30</v>
      </c>
      <c r="AL35" s="1020">
        <f t="shared" si="20"/>
        <v>0</v>
      </c>
      <c r="AN35" s="561">
        <f t="shared" si="21"/>
        <v>0</v>
      </c>
      <c r="AT35" s="322"/>
      <c r="AU35" s="322"/>
    </row>
    <row r="36" spans="2:47" ht="13.15" hidden="1" customHeight="1" x14ac:dyDescent="0.2">
      <c r="B36" s="321"/>
      <c r="C36" s="386"/>
      <c r="D36" s="1005"/>
      <c r="E36" s="1005"/>
      <c r="F36" s="395"/>
      <c r="G36" s="1006"/>
      <c r="H36" s="33"/>
      <c r="I36" s="1007"/>
      <c r="J36" s="1008"/>
      <c r="K36" s="339"/>
      <c r="L36" s="1260"/>
      <c r="M36" s="1260"/>
      <c r="N36" s="1009" t="str">
        <f t="shared" si="9"/>
        <v/>
      </c>
      <c r="O36" s="1010" t="str">
        <f t="shared" si="10"/>
        <v/>
      </c>
      <c r="P36" s="1011" t="str">
        <f t="shared" si="11"/>
        <v/>
      </c>
      <c r="Q36" s="590" t="str">
        <f t="shared" si="12"/>
        <v/>
      </c>
      <c r="R36" s="1012" t="str">
        <f t="shared" si="13"/>
        <v/>
      </c>
      <c r="S36" s="1013">
        <f t="shared" si="1"/>
        <v>0</v>
      </c>
      <c r="T36" s="339"/>
      <c r="U36" s="391"/>
      <c r="X36" s="994" t="str">
        <f t="shared" si="2"/>
        <v/>
      </c>
      <c r="Y36" s="1015">
        <f t="shared" si="14"/>
        <v>0.62</v>
      </c>
      <c r="Z36" s="1016" t="e">
        <f t="shared" si="15"/>
        <v>#VALUE!</v>
      </c>
      <c r="AA36" s="1016" t="e">
        <f t="shared" si="16"/>
        <v>#VALUE!</v>
      </c>
      <c r="AB36" s="1016" t="e">
        <f t="shared" si="17"/>
        <v>#VALUE!</v>
      </c>
      <c r="AC36" s="1017" t="e">
        <f t="shared" si="3"/>
        <v>#VALUE!</v>
      </c>
      <c r="AD36" s="1018">
        <f t="shared" si="4"/>
        <v>0</v>
      </c>
      <c r="AE36" s="1015">
        <f>IF(H36&gt;8,tab!D$168,tab!D$171)</f>
        <v>0.4</v>
      </c>
      <c r="AF36" s="1018">
        <f t="shared" si="5"/>
        <v>0</v>
      </c>
      <c r="AG36" s="994">
        <f t="shared" si="6"/>
        <v>0</v>
      </c>
      <c r="AH36" s="1019" t="b">
        <f t="shared" si="7"/>
        <v>0</v>
      </c>
      <c r="AI36" s="863">
        <f t="shared" si="8"/>
        <v>117</v>
      </c>
      <c r="AJ36" s="562">
        <f t="shared" si="18"/>
        <v>30</v>
      </c>
      <c r="AK36" s="562">
        <f t="shared" si="19"/>
        <v>30</v>
      </c>
      <c r="AL36" s="1020">
        <f t="shared" si="20"/>
        <v>0</v>
      </c>
      <c r="AN36" s="561">
        <f t="shared" si="21"/>
        <v>0</v>
      </c>
      <c r="AT36" s="322"/>
      <c r="AU36" s="322"/>
    </row>
    <row r="37" spans="2:47" ht="13.15" hidden="1" customHeight="1" x14ac:dyDescent="0.2">
      <c r="B37" s="321"/>
      <c r="C37" s="386"/>
      <c r="D37" s="1005"/>
      <c r="E37" s="1005"/>
      <c r="F37" s="395"/>
      <c r="G37" s="1006"/>
      <c r="H37" s="33"/>
      <c r="I37" s="1007"/>
      <c r="J37" s="1008"/>
      <c r="K37" s="339"/>
      <c r="L37" s="1260"/>
      <c r="M37" s="1260"/>
      <c r="N37" s="1009" t="str">
        <f t="shared" si="9"/>
        <v/>
      </c>
      <c r="O37" s="1010" t="str">
        <f t="shared" si="10"/>
        <v/>
      </c>
      <c r="P37" s="1011" t="str">
        <f t="shared" si="11"/>
        <v/>
      </c>
      <c r="Q37" s="590" t="str">
        <f t="shared" si="12"/>
        <v/>
      </c>
      <c r="R37" s="1012" t="str">
        <f t="shared" si="13"/>
        <v/>
      </c>
      <c r="S37" s="1013">
        <f t="shared" si="1"/>
        <v>0</v>
      </c>
      <c r="T37" s="339"/>
      <c r="U37" s="391"/>
      <c r="X37" s="994" t="str">
        <f t="shared" si="2"/>
        <v/>
      </c>
      <c r="Y37" s="1015">
        <f t="shared" si="14"/>
        <v>0.62</v>
      </c>
      <c r="Z37" s="1016" t="e">
        <f t="shared" si="15"/>
        <v>#VALUE!</v>
      </c>
      <c r="AA37" s="1016" t="e">
        <f t="shared" si="16"/>
        <v>#VALUE!</v>
      </c>
      <c r="AB37" s="1016" t="e">
        <f t="shared" si="17"/>
        <v>#VALUE!</v>
      </c>
      <c r="AC37" s="1017" t="e">
        <f t="shared" si="3"/>
        <v>#VALUE!</v>
      </c>
      <c r="AD37" s="1018">
        <f t="shared" si="4"/>
        <v>0</v>
      </c>
      <c r="AE37" s="1015">
        <f>IF(H37&gt;8,tab!D$168,tab!D$171)</f>
        <v>0.4</v>
      </c>
      <c r="AF37" s="1018">
        <f t="shared" si="5"/>
        <v>0</v>
      </c>
      <c r="AG37" s="994">
        <f t="shared" si="6"/>
        <v>0</v>
      </c>
      <c r="AH37" s="1019" t="b">
        <f t="shared" si="7"/>
        <v>0</v>
      </c>
      <c r="AI37" s="863">
        <f t="shared" si="8"/>
        <v>117</v>
      </c>
      <c r="AJ37" s="562">
        <f t="shared" si="18"/>
        <v>30</v>
      </c>
      <c r="AK37" s="562">
        <f t="shared" si="19"/>
        <v>30</v>
      </c>
      <c r="AL37" s="1020">
        <f t="shared" si="20"/>
        <v>0</v>
      </c>
      <c r="AN37" s="561">
        <f t="shared" si="21"/>
        <v>0</v>
      </c>
      <c r="AT37" s="322"/>
      <c r="AU37" s="322"/>
    </row>
    <row r="38" spans="2:47" ht="13.15" hidden="1" customHeight="1" x14ac:dyDescent="0.2">
      <c r="B38" s="321"/>
      <c r="C38" s="386"/>
      <c r="D38" s="1005"/>
      <c r="E38" s="1005"/>
      <c r="F38" s="395"/>
      <c r="G38" s="1006"/>
      <c r="H38" s="33"/>
      <c r="I38" s="1007"/>
      <c r="J38" s="1008"/>
      <c r="K38" s="339"/>
      <c r="L38" s="1260"/>
      <c r="M38" s="1260"/>
      <c r="N38" s="1009" t="str">
        <f t="shared" si="9"/>
        <v/>
      </c>
      <c r="O38" s="1010" t="str">
        <f t="shared" si="10"/>
        <v/>
      </c>
      <c r="P38" s="1011" t="str">
        <f t="shared" si="11"/>
        <v/>
      </c>
      <c r="Q38" s="590" t="str">
        <f t="shared" si="12"/>
        <v/>
      </c>
      <c r="R38" s="1012" t="str">
        <f t="shared" si="13"/>
        <v/>
      </c>
      <c r="S38" s="1013">
        <f t="shared" si="1"/>
        <v>0</v>
      </c>
      <c r="T38" s="339"/>
      <c r="U38" s="391"/>
      <c r="X38" s="994" t="str">
        <f t="shared" si="2"/>
        <v/>
      </c>
      <c r="Y38" s="1015">
        <f t="shared" si="14"/>
        <v>0.62</v>
      </c>
      <c r="Z38" s="1016" t="e">
        <f t="shared" si="15"/>
        <v>#VALUE!</v>
      </c>
      <c r="AA38" s="1016" t="e">
        <f t="shared" si="16"/>
        <v>#VALUE!</v>
      </c>
      <c r="AB38" s="1016" t="e">
        <f t="shared" si="17"/>
        <v>#VALUE!</v>
      </c>
      <c r="AC38" s="1017" t="e">
        <f t="shared" si="3"/>
        <v>#VALUE!</v>
      </c>
      <c r="AD38" s="1018">
        <f t="shared" si="4"/>
        <v>0</v>
      </c>
      <c r="AE38" s="1015">
        <f>IF(H38&gt;8,tab!D$168,tab!D$171)</f>
        <v>0.4</v>
      </c>
      <c r="AF38" s="1018">
        <f t="shared" si="5"/>
        <v>0</v>
      </c>
      <c r="AG38" s="994">
        <f t="shared" si="6"/>
        <v>0</v>
      </c>
      <c r="AH38" s="1019" t="b">
        <f t="shared" si="7"/>
        <v>0</v>
      </c>
      <c r="AI38" s="863">
        <f t="shared" si="8"/>
        <v>117</v>
      </c>
      <c r="AJ38" s="562">
        <f t="shared" si="18"/>
        <v>30</v>
      </c>
      <c r="AK38" s="562">
        <f t="shared" si="19"/>
        <v>30</v>
      </c>
      <c r="AL38" s="1020">
        <f t="shared" si="20"/>
        <v>0</v>
      </c>
      <c r="AN38" s="561">
        <f t="shared" si="21"/>
        <v>0</v>
      </c>
      <c r="AT38" s="322"/>
      <c r="AU38" s="322"/>
    </row>
    <row r="39" spans="2:47" ht="13.15" hidden="1" customHeight="1" x14ac:dyDescent="0.2">
      <c r="B39" s="321"/>
      <c r="C39" s="386"/>
      <c r="D39" s="1005"/>
      <c r="E39" s="1005"/>
      <c r="F39" s="395"/>
      <c r="G39" s="1006"/>
      <c r="H39" s="33"/>
      <c r="I39" s="1007"/>
      <c r="J39" s="1008"/>
      <c r="K39" s="339"/>
      <c r="L39" s="1260"/>
      <c r="M39" s="1260"/>
      <c r="N39" s="1009" t="str">
        <f t="shared" si="9"/>
        <v/>
      </c>
      <c r="O39" s="1010" t="str">
        <f t="shared" si="10"/>
        <v/>
      </c>
      <c r="P39" s="1011" t="str">
        <f t="shared" si="11"/>
        <v/>
      </c>
      <c r="Q39" s="590" t="str">
        <f t="shared" si="12"/>
        <v/>
      </c>
      <c r="R39" s="1012" t="str">
        <f t="shared" si="13"/>
        <v/>
      </c>
      <c r="S39" s="1013">
        <f t="shared" si="1"/>
        <v>0</v>
      </c>
      <c r="T39" s="339"/>
      <c r="U39" s="391"/>
      <c r="X39" s="994" t="str">
        <f t="shared" si="2"/>
        <v/>
      </c>
      <c r="Y39" s="1015">
        <f t="shared" si="14"/>
        <v>0.62</v>
      </c>
      <c r="Z39" s="1016" t="e">
        <f t="shared" si="15"/>
        <v>#VALUE!</v>
      </c>
      <c r="AA39" s="1016" t="e">
        <f t="shared" si="16"/>
        <v>#VALUE!</v>
      </c>
      <c r="AB39" s="1016" t="e">
        <f t="shared" si="17"/>
        <v>#VALUE!</v>
      </c>
      <c r="AC39" s="1017" t="e">
        <f t="shared" si="3"/>
        <v>#VALUE!</v>
      </c>
      <c r="AD39" s="1018">
        <f t="shared" si="4"/>
        <v>0</v>
      </c>
      <c r="AE39" s="1015">
        <f>IF(H39&gt;8,tab!D$168,tab!D$171)</f>
        <v>0.4</v>
      </c>
      <c r="AF39" s="1018">
        <f t="shared" si="5"/>
        <v>0</v>
      </c>
      <c r="AG39" s="994">
        <f t="shared" si="6"/>
        <v>0</v>
      </c>
      <c r="AH39" s="1019" t="b">
        <f t="shared" si="7"/>
        <v>0</v>
      </c>
      <c r="AI39" s="863">
        <f t="shared" si="8"/>
        <v>117</v>
      </c>
      <c r="AJ39" s="562">
        <f t="shared" si="18"/>
        <v>30</v>
      </c>
      <c r="AK39" s="562">
        <f t="shared" si="19"/>
        <v>30</v>
      </c>
      <c r="AL39" s="1020">
        <f t="shared" si="20"/>
        <v>0</v>
      </c>
      <c r="AN39" s="561">
        <f t="shared" si="21"/>
        <v>0</v>
      </c>
      <c r="AT39" s="322"/>
      <c r="AU39" s="322"/>
    </row>
    <row r="40" spans="2:47" ht="13.15" hidden="1" customHeight="1" x14ac:dyDescent="0.2">
      <c r="B40" s="321"/>
      <c r="C40" s="386"/>
      <c r="D40" s="1005"/>
      <c r="E40" s="1005"/>
      <c r="F40" s="395"/>
      <c r="G40" s="1006"/>
      <c r="H40" s="33"/>
      <c r="I40" s="1007"/>
      <c r="J40" s="1008"/>
      <c r="K40" s="339"/>
      <c r="L40" s="1260"/>
      <c r="M40" s="1260"/>
      <c r="N40" s="1009" t="str">
        <f t="shared" si="9"/>
        <v/>
      </c>
      <c r="O40" s="1010" t="str">
        <f t="shared" si="10"/>
        <v/>
      </c>
      <c r="P40" s="1011" t="str">
        <f t="shared" si="11"/>
        <v/>
      </c>
      <c r="Q40" s="590" t="str">
        <f t="shared" si="12"/>
        <v/>
      </c>
      <c r="R40" s="1012" t="str">
        <f t="shared" si="13"/>
        <v/>
      </c>
      <c r="S40" s="1013">
        <f t="shared" si="1"/>
        <v>0</v>
      </c>
      <c r="T40" s="339"/>
      <c r="U40" s="391"/>
      <c r="X40" s="994" t="str">
        <f t="shared" si="2"/>
        <v/>
      </c>
      <c r="Y40" s="1015">
        <f t="shared" si="14"/>
        <v>0.62</v>
      </c>
      <c r="Z40" s="1016" t="e">
        <f t="shared" si="15"/>
        <v>#VALUE!</v>
      </c>
      <c r="AA40" s="1016" t="e">
        <f t="shared" si="16"/>
        <v>#VALUE!</v>
      </c>
      <c r="AB40" s="1016" t="e">
        <f t="shared" si="17"/>
        <v>#VALUE!</v>
      </c>
      <c r="AC40" s="1017" t="e">
        <f t="shared" si="3"/>
        <v>#VALUE!</v>
      </c>
      <c r="AD40" s="1018">
        <f t="shared" si="4"/>
        <v>0</v>
      </c>
      <c r="AE40" s="1015">
        <f>IF(H40&gt;8,tab!D$168,tab!D$171)</f>
        <v>0.4</v>
      </c>
      <c r="AF40" s="1018">
        <f t="shared" si="5"/>
        <v>0</v>
      </c>
      <c r="AG40" s="994">
        <f t="shared" si="6"/>
        <v>0</v>
      </c>
      <c r="AH40" s="1019" t="b">
        <f t="shared" si="7"/>
        <v>0</v>
      </c>
      <c r="AI40" s="863">
        <f t="shared" si="8"/>
        <v>117</v>
      </c>
      <c r="AJ40" s="562">
        <f t="shared" si="18"/>
        <v>30</v>
      </c>
      <c r="AK40" s="562">
        <f t="shared" si="19"/>
        <v>30</v>
      </c>
      <c r="AL40" s="1020">
        <f t="shared" si="20"/>
        <v>0</v>
      </c>
      <c r="AN40" s="561">
        <f t="shared" si="21"/>
        <v>0</v>
      </c>
      <c r="AT40" s="322"/>
      <c r="AU40" s="322"/>
    </row>
    <row r="41" spans="2:47" ht="13.15" hidden="1" customHeight="1" x14ac:dyDescent="0.2">
      <c r="B41" s="321"/>
      <c r="C41" s="386"/>
      <c r="D41" s="1005"/>
      <c r="E41" s="1005"/>
      <c r="F41" s="395"/>
      <c r="G41" s="1006"/>
      <c r="H41" s="33"/>
      <c r="I41" s="1007"/>
      <c r="J41" s="1008"/>
      <c r="K41" s="339"/>
      <c r="L41" s="1260"/>
      <c r="M41" s="1260"/>
      <c r="N41" s="1009" t="str">
        <f t="shared" si="9"/>
        <v/>
      </c>
      <c r="O41" s="1010" t="str">
        <f t="shared" si="10"/>
        <v/>
      </c>
      <c r="P41" s="1011" t="str">
        <f t="shared" si="11"/>
        <v/>
      </c>
      <c r="Q41" s="590" t="str">
        <f t="shared" si="12"/>
        <v/>
      </c>
      <c r="R41" s="1012" t="str">
        <f t="shared" si="13"/>
        <v/>
      </c>
      <c r="S41" s="1013">
        <f t="shared" si="1"/>
        <v>0</v>
      </c>
      <c r="T41" s="339"/>
      <c r="U41" s="391"/>
      <c r="X41" s="994" t="str">
        <f t="shared" si="2"/>
        <v/>
      </c>
      <c r="Y41" s="1015">
        <f t="shared" si="14"/>
        <v>0.62</v>
      </c>
      <c r="Z41" s="1016" t="e">
        <f t="shared" si="15"/>
        <v>#VALUE!</v>
      </c>
      <c r="AA41" s="1016" t="e">
        <f t="shared" si="16"/>
        <v>#VALUE!</v>
      </c>
      <c r="AB41" s="1016" t="e">
        <f t="shared" si="17"/>
        <v>#VALUE!</v>
      </c>
      <c r="AC41" s="1017" t="e">
        <f t="shared" si="3"/>
        <v>#VALUE!</v>
      </c>
      <c r="AD41" s="1018">
        <f t="shared" si="4"/>
        <v>0</v>
      </c>
      <c r="AE41" s="1015">
        <f>IF(H41&gt;8,tab!D$168,tab!D$171)</f>
        <v>0.4</v>
      </c>
      <c r="AF41" s="1018">
        <f t="shared" si="5"/>
        <v>0</v>
      </c>
      <c r="AG41" s="994">
        <f t="shared" si="6"/>
        <v>0</v>
      </c>
      <c r="AH41" s="1019" t="b">
        <f t="shared" si="7"/>
        <v>0</v>
      </c>
      <c r="AI41" s="863">
        <f t="shared" si="8"/>
        <v>117</v>
      </c>
      <c r="AJ41" s="562">
        <f t="shared" si="18"/>
        <v>30</v>
      </c>
      <c r="AK41" s="562">
        <f t="shared" si="19"/>
        <v>30</v>
      </c>
      <c r="AL41" s="1020">
        <f t="shared" si="20"/>
        <v>0</v>
      </c>
      <c r="AN41" s="561">
        <f t="shared" si="21"/>
        <v>0</v>
      </c>
      <c r="AT41" s="322"/>
      <c r="AU41" s="322"/>
    </row>
    <row r="42" spans="2:47" ht="13.15" hidden="1" customHeight="1" x14ac:dyDescent="0.2">
      <c r="B42" s="321"/>
      <c r="C42" s="386"/>
      <c r="D42" s="1005"/>
      <c r="E42" s="1005"/>
      <c r="F42" s="395"/>
      <c r="G42" s="1006"/>
      <c r="H42" s="33"/>
      <c r="I42" s="1007"/>
      <c r="J42" s="1008"/>
      <c r="K42" s="339"/>
      <c r="L42" s="1260"/>
      <c r="M42" s="1260"/>
      <c r="N42" s="1009" t="str">
        <f t="shared" si="9"/>
        <v/>
      </c>
      <c r="O42" s="1010" t="str">
        <f t="shared" si="10"/>
        <v/>
      </c>
      <c r="P42" s="1011" t="str">
        <f t="shared" si="11"/>
        <v/>
      </c>
      <c r="Q42" s="590" t="str">
        <f t="shared" si="12"/>
        <v/>
      </c>
      <c r="R42" s="1012" t="str">
        <f t="shared" si="13"/>
        <v/>
      </c>
      <c r="S42" s="1013">
        <f t="shared" si="1"/>
        <v>0</v>
      </c>
      <c r="T42" s="339"/>
      <c r="U42" s="391"/>
      <c r="X42" s="994" t="str">
        <f t="shared" si="2"/>
        <v/>
      </c>
      <c r="Y42" s="1015">
        <f t="shared" si="14"/>
        <v>0.62</v>
      </c>
      <c r="Z42" s="1016" t="e">
        <f t="shared" si="15"/>
        <v>#VALUE!</v>
      </c>
      <c r="AA42" s="1016" t="e">
        <f t="shared" si="16"/>
        <v>#VALUE!</v>
      </c>
      <c r="AB42" s="1016" t="e">
        <f t="shared" si="17"/>
        <v>#VALUE!</v>
      </c>
      <c r="AC42" s="1017" t="e">
        <f t="shared" si="3"/>
        <v>#VALUE!</v>
      </c>
      <c r="AD42" s="1018">
        <f t="shared" si="4"/>
        <v>0</v>
      </c>
      <c r="AE42" s="1015">
        <f>IF(H42&gt;8,tab!D$168,tab!D$171)</f>
        <v>0.4</v>
      </c>
      <c r="AF42" s="1018">
        <f t="shared" si="5"/>
        <v>0</v>
      </c>
      <c r="AG42" s="994">
        <f t="shared" si="6"/>
        <v>0</v>
      </c>
      <c r="AH42" s="1019" t="b">
        <f t="shared" si="7"/>
        <v>0</v>
      </c>
      <c r="AI42" s="863">
        <f t="shared" si="8"/>
        <v>117</v>
      </c>
      <c r="AJ42" s="562">
        <f t="shared" si="18"/>
        <v>30</v>
      </c>
      <c r="AK42" s="562">
        <f t="shared" si="19"/>
        <v>30</v>
      </c>
      <c r="AL42" s="1020">
        <f t="shared" si="20"/>
        <v>0</v>
      </c>
      <c r="AN42" s="561">
        <f t="shared" si="21"/>
        <v>0</v>
      </c>
      <c r="AT42" s="322"/>
      <c r="AU42" s="322"/>
    </row>
    <row r="43" spans="2:47" ht="13.15" hidden="1" customHeight="1" x14ac:dyDescent="0.2">
      <c r="B43" s="321"/>
      <c r="C43" s="386"/>
      <c r="D43" s="1005"/>
      <c r="E43" s="1005"/>
      <c r="F43" s="395"/>
      <c r="G43" s="1006"/>
      <c r="H43" s="33"/>
      <c r="I43" s="1007"/>
      <c r="J43" s="1008"/>
      <c r="K43" s="339"/>
      <c r="L43" s="1260"/>
      <c r="M43" s="1260"/>
      <c r="N43" s="1009" t="str">
        <f t="shared" si="9"/>
        <v/>
      </c>
      <c r="O43" s="1010" t="str">
        <f t="shared" si="10"/>
        <v/>
      </c>
      <c r="P43" s="1011" t="str">
        <f t="shared" si="11"/>
        <v/>
      </c>
      <c r="Q43" s="590" t="str">
        <f t="shared" si="12"/>
        <v/>
      </c>
      <c r="R43" s="1012" t="str">
        <f t="shared" si="13"/>
        <v/>
      </c>
      <c r="S43" s="1013">
        <f t="shared" si="1"/>
        <v>0</v>
      </c>
      <c r="T43" s="339"/>
      <c r="U43" s="391"/>
      <c r="X43" s="994" t="str">
        <f t="shared" si="2"/>
        <v/>
      </c>
      <c r="Y43" s="1015">
        <f t="shared" si="14"/>
        <v>0.62</v>
      </c>
      <c r="Z43" s="1016" t="e">
        <f t="shared" si="15"/>
        <v>#VALUE!</v>
      </c>
      <c r="AA43" s="1016" t="e">
        <f t="shared" si="16"/>
        <v>#VALUE!</v>
      </c>
      <c r="AB43" s="1016" t="e">
        <f t="shared" si="17"/>
        <v>#VALUE!</v>
      </c>
      <c r="AC43" s="1017" t="e">
        <f t="shared" si="3"/>
        <v>#VALUE!</v>
      </c>
      <c r="AD43" s="1018">
        <f t="shared" si="4"/>
        <v>0</v>
      </c>
      <c r="AE43" s="1015">
        <f>IF(H43&gt;8,tab!D$168,tab!D$171)</f>
        <v>0.4</v>
      </c>
      <c r="AF43" s="1018">
        <f t="shared" si="5"/>
        <v>0</v>
      </c>
      <c r="AG43" s="994">
        <f t="shared" si="6"/>
        <v>0</v>
      </c>
      <c r="AH43" s="1019" t="b">
        <f t="shared" si="7"/>
        <v>0</v>
      </c>
      <c r="AI43" s="863">
        <f t="shared" si="8"/>
        <v>117</v>
      </c>
      <c r="AJ43" s="562">
        <f t="shared" si="18"/>
        <v>30</v>
      </c>
      <c r="AK43" s="562">
        <f t="shared" si="19"/>
        <v>30</v>
      </c>
      <c r="AL43" s="1020">
        <f t="shared" si="20"/>
        <v>0</v>
      </c>
      <c r="AN43" s="561">
        <f t="shared" si="21"/>
        <v>0</v>
      </c>
      <c r="AT43" s="322"/>
      <c r="AU43" s="322"/>
    </row>
    <row r="44" spans="2:47" ht="13.15" hidden="1" customHeight="1" x14ac:dyDescent="0.2">
      <c r="B44" s="321"/>
      <c r="C44" s="386"/>
      <c r="D44" s="1005"/>
      <c r="E44" s="1005"/>
      <c r="F44" s="395"/>
      <c r="G44" s="1006"/>
      <c r="H44" s="33"/>
      <c r="I44" s="1007"/>
      <c r="J44" s="1008"/>
      <c r="K44" s="339"/>
      <c r="L44" s="1260"/>
      <c r="M44" s="1260"/>
      <c r="N44" s="1009" t="str">
        <f t="shared" si="9"/>
        <v/>
      </c>
      <c r="O44" s="1010" t="str">
        <f t="shared" si="10"/>
        <v/>
      </c>
      <c r="P44" s="1011" t="str">
        <f t="shared" si="11"/>
        <v/>
      </c>
      <c r="Q44" s="590" t="str">
        <f t="shared" si="12"/>
        <v/>
      </c>
      <c r="R44" s="1012" t="str">
        <f t="shared" si="13"/>
        <v/>
      </c>
      <c r="S44" s="1013">
        <f t="shared" si="1"/>
        <v>0</v>
      </c>
      <c r="T44" s="339"/>
      <c r="U44" s="391"/>
      <c r="X44" s="994" t="str">
        <f t="shared" si="2"/>
        <v/>
      </c>
      <c r="Y44" s="1015">
        <f t="shared" si="14"/>
        <v>0.62</v>
      </c>
      <c r="Z44" s="1016" t="e">
        <f t="shared" si="15"/>
        <v>#VALUE!</v>
      </c>
      <c r="AA44" s="1016" t="e">
        <f t="shared" si="16"/>
        <v>#VALUE!</v>
      </c>
      <c r="AB44" s="1016" t="e">
        <f t="shared" si="17"/>
        <v>#VALUE!</v>
      </c>
      <c r="AC44" s="1017" t="e">
        <f t="shared" si="3"/>
        <v>#VALUE!</v>
      </c>
      <c r="AD44" s="1018">
        <f t="shared" si="4"/>
        <v>0</v>
      </c>
      <c r="AE44" s="1015">
        <f>IF(H44&gt;8,tab!D$168,tab!D$171)</f>
        <v>0.4</v>
      </c>
      <c r="AF44" s="1018">
        <f t="shared" si="5"/>
        <v>0</v>
      </c>
      <c r="AG44" s="994">
        <f t="shared" si="6"/>
        <v>0</v>
      </c>
      <c r="AH44" s="1019" t="b">
        <f t="shared" si="7"/>
        <v>0</v>
      </c>
      <c r="AI44" s="863">
        <f t="shared" si="8"/>
        <v>117</v>
      </c>
      <c r="AJ44" s="562">
        <f t="shared" si="18"/>
        <v>30</v>
      </c>
      <c r="AK44" s="562">
        <f t="shared" si="19"/>
        <v>30</v>
      </c>
      <c r="AL44" s="1020">
        <f t="shared" si="20"/>
        <v>0</v>
      </c>
      <c r="AN44" s="561">
        <f t="shared" si="21"/>
        <v>0</v>
      </c>
      <c r="AT44" s="322"/>
      <c r="AU44" s="322"/>
    </row>
    <row r="45" spans="2:47" ht="13.15" hidden="1" customHeight="1" x14ac:dyDescent="0.2">
      <c r="B45" s="321"/>
      <c r="C45" s="386"/>
      <c r="D45" s="1005"/>
      <c r="E45" s="1005"/>
      <c r="F45" s="395"/>
      <c r="G45" s="1006"/>
      <c r="H45" s="33"/>
      <c r="I45" s="1007"/>
      <c r="J45" s="1008"/>
      <c r="K45" s="339"/>
      <c r="L45" s="1260"/>
      <c r="M45" s="1260"/>
      <c r="N45" s="1009" t="str">
        <f t="shared" si="9"/>
        <v/>
      </c>
      <c r="O45" s="1010" t="str">
        <f t="shared" si="10"/>
        <v/>
      </c>
      <c r="P45" s="1011" t="str">
        <f t="shared" si="11"/>
        <v/>
      </c>
      <c r="Q45" s="590" t="str">
        <f t="shared" si="12"/>
        <v/>
      </c>
      <c r="R45" s="1012" t="str">
        <f t="shared" si="13"/>
        <v/>
      </c>
      <c r="S45" s="1013">
        <f t="shared" si="1"/>
        <v>0</v>
      </c>
      <c r="T45" s="339"/>
      <c r="U45" s="391"/>
      <c r="X45" s="994" t="str">
        <f t="shared" si="2"/>
        <v/>
      </c>
      <c r="Y45" s="1015">
        <f t="shared" si="14"/>
        <v>0.62</v>
      </c>
      <c r="Z45" s="1016" t="e">
        <f t="shared" si="15"/>
        <v>#VALUE!</v>
      </c>
      <c r="AA45" s="1016" t="e">
        <f t="shared" si="16"/>
        <v>#VALUE!</v>
      </c>
      <c r="AB45" s="1016" t="e">
        <f t="shared" si="17"/>
        <v>#VALUE!</v>
      </c>
      <c r="AC45" s="1017" t="e">
        <f t="shared" si="3"/>
        <v>#VALUE!</v>
      </c>
      <c r="AD45" s="1018">
        <f t="shared" si="4"/>
        <v>0</v>
      </c>
      <c r="AE45" s="1015">
        <f>IF(H45&gt;8,tab!D$168,tab!D$171)</f>
        <v>0.4</v>
      </c>
      <c r="AF45" s="1018">
        <f t="shared" si="5"/>
        <v>0</v>
      </c>
      <c r="AG45" s="994">
        <f t="shared" si="6"/>
        <v>0</v>
      </c>
      <c r="AH45" s="1019" t="b">
        <f t="shared" si="7"/>
        <v>0</v>
      </c>
      <c r="AI45" s="863">
        <f t="shared" si="8"/>
        <v>117</v>
      </c>
      <c r="AJ45" s="562">
        <f t="shared" si="18"/>
        <v>30</v>
      </c>
      <c r="AK45" s="562">
        <f t="shared" si="19"/>
        <v>30</v>
      </c>
      <c r="AL45" s="1020">
        <f t="shared" si="20"/>
        <v>0</v>
      </c>
      <c r="AN45" s="561">
        <f t="shared" si="21"/>
        <v>0</v>
      </c>
      <c r="AT45" s="322"/>
      <c r="AU45" s="322"/>
    </row>
    <row r="46" spans="2:47" ht="13.15" hidden="1" customHeight="1" x14ac:dyDescent="0.2">
      <c r="B46" s="321"/>
      <c r="C46" s="386"/>
      <c r="D46" s="1005"/>
      <c r="E46" s="1005"/>
      <c r="F46" s="395"/>
      <c r="G46" s="1006"/>
      <c r="H46" s="33"/>
      <c r="I46" s="1007"/>
      <c r="J46" s="1008"/>
      <c r="K46" s="339"/>
      <c r="L46" s="1260"/>
      <c r="M46" s="1260"/>
      <c r="N46" s="1009" t="str">
        <f t="shared" si="9"/>
        <v/>
      </c>
      <c r="O46" s="1010" t="str">
        <f t="shared" si="10"/>
        <v/>
      </c>
      <c r="P46" s="1011" t="str">
        <f t="shared" si="11"/>
        <v/>
      </c>
      <c r="Q46" s="590" t="str">
        <f t="shared" si="12"/>
        <v/>
      </c>
      <c r="R46" s="1012" t="str">
        <f t="shared" si="13"/>
        <v/>
      </c>
      <c r="S46" s="1013">
        <f t="shared" si="1"/>
        <v>0</v>
      </c>
      <c r="T46" s="339"/>
      <c r="U46" s="391"/>
      <c r="X46" s="994" t="str">
        <f t="shared" si="2"/>
        <v/>
      </c>
      <c r="Y46" s="1015">
        <f t="shared" si="14"/>
        <v>0.62</v>
      </c>
      <c r="Z46" s="1016" t="e">
        <f t="shared" si="15"/>
        <v>#VALUE!</v>
      </c>
      <c r="AA46" s="1016" t="e">
        <f t="shared" si="16"/>
        <v>#VALUE!</v>
      </c>
      <c r="AB46" s="1016" t="e">
        <f t="shared" si="17"/>
        <v>#VALUE!</v>
      </c>
      <c r="AC46" s="1017" t="e">
        <f t="shared" si="3"/>
        <v>#VALUE!</v>
      </c>
      <c r="AD46" s="1018">
        <f t="shared" si="4"/>
        <v>0</v>
      </c>
      <c r="AE46" s="1015">
        <f>IF(H46&gt;8,tab!D$168,tab!D$171)</f>
        <v>0.4</v>
      </c>
      <c r="AF46" s="1018">
        <f t="shared" si="5"/>
        <v>0</v>
      </c>
      <c r="AG46" s="994">
        <f t="shared" si="6"/>
        <v>0</v>
      </c>
      <c r="AH46" s="1019" t="b">
        <f t="shared" si="7"/>
        <v>0</v>
      </c>
      <c r="AI46" s="863">
        <f t="shared" si="8"/>
        <v>117</v>
      </c>
      <c r="AJ46" s="562">
        <f t="shared" si="18"/>
        <v>30</v>
      </c>
      <c r="AK46" s="562">
        <f t="shared" si="19"/>
        <v>30</v>
      </c>
      <c r="AL46" s="1020">
        <f t="shared" si="20"/>
        <v>0</v>
      </c>
      <c r="AN46" s="561">
        <f t="shared" si="21"/>
        <v>0</v>
      </c>
      <c r="AT46" s="322"/>
      <c r="AU46" s="322"/>
    </row>
    <row r="47" spans="2:47" ht="13.15" hidden="1" customHeight="1" x14ac:dyDescent="0.2">
      <c r="B47" s="321"/>
      <c r="C47" s="386"/>
      <c r="D47" s="1005"/>
      <c r="E47" s="1005"/>
      <c r="F47" s="395"/>
      <c r="G47" s="1006"/>
      <c r="H47" s="33"/>
      <c r="I47" s="1007"/>
      <c r="J47" s="1008"/>
      <c r="K47" s="339"/>
      <c r="L47" s="1260"/>
      <c r="M47" s="1260"/>
      <c r="N47" s="1009" t="str">
        <f t="shared" si="9"/>
        <v/>
      </c>
      <c r="O47" s="1010" t="str">
        <f t="shared" si="10"/>
        <v/>
      </c>
      <c r="P47" s="1011" t="str">
        <f t="shared" si="11"/>
        <v/>
      </c>
      <c r="Q47" s="590" t="str">
        <f t="shared" si="12"/>
        <v/>
      </c>
      <c r="R47" s="1012" t="str">
        <f t="shared" si="13"/>
        <v/>
      </c>
      <c r="S47" s="1013">
        <f t="shared" si="1"/>
        <v>0</v>
      </c>
      <c r="T47" s="339"/>
      <c r="U47" s="391"/>
      <c r="X47" s="994" t="str">
        <f t="shared" si="2"/>
        <v/>
      </c>
      <c r="Y47" s="1015">
        <f t="shared" si="14"/>
        <v>0.62</v>
      </c>
      <c r="Z47" s="1016" t="e">
        <f t="shared" si="15"/>
        <v>#VALUE!</v>
      </c>
      <c r="AA47" s="1016" t="e">
        <f t="shared" si="16"/>
        <v>#VALUE!</v>
      </c>
      <c r="AB47" s="1016" t="e">
        <f t="shared" si="17"/>
        <v>#VALUE!</v>
      </c>
      <c r="AC47" s="1017" t="e">
        <f t="shared" si="3"/>
        <v>#VALUE!</v>
      </c>
      <c r="AD47" s="1018">
        <f t="shared" si="4"/>
        <v>0</v>
      </c>
      <c r="AE47" s="1015">
        <f>IF(H47&gt;8,tab!D$168,tab!D$171)</f>
        <v>0.4</v>
      </c>
      <c r="AF47" s="1018">
        <f t="shared" si="5"/>
        <v>0</v>
      </c>
      <c r="AG47" s="994">
        <f t="shared" si="6"/>
        <v>0</v>
      </c>
      <c r="AH47" s="1019" t="b">
        <f t="shared" si="7"/>
        <v>0</v>
      </c>
      <c r="AI47" s="863">
        <f t="shared" si="8"/>
        <v>117</v>
      </c>
      <c r="AJ47" s="562">
        <f t="shared" si="18"/>
        <v>30</v>
      </c>
      <c r="AK47" s="562">
        <f t="shared" si="19"/>
        <v>30</v>
      </c>
      <c r="AL47" s="1020">
        <f t="shared" si="20"/>
        <v>0</v>
      </c>
      <c r="AN47" s="561">
        <f t="shared" si="21"/>
        <v>0</v>
      </c>
      <c r="AT47" s="322"/>
      <c r="AU47" s="322"/>
    </row>
    <row r="48" spans="2:47" ht="13.15" hidden="1" customHeight="1" x14ac:dyDescent="0.2">
      <c r="B48" s="321"/>
      <c r="C48" s="386"/>
      <c r="D48" s="1005"/>
      <c r="E48" s="1005"/>
      <c r="F48" s="395"/>
      <c r="G48" s="1006"/>
      <c r="H48" s="33"/>
      <c r="I48" s="1007"/>
      <c r="J48" s="1008"/>
      <c r="K48" s="339"/>
      <c r="L48" s="1260"/>
      <c r="M48" s="1260"/>
      <c r="N48" s="1009" t="str">
        <f t="shared" si="9"/>
        <v/>
      </c>
      <c r="O48" s="1010" t="str">
        <f t="shared" si="10"/>
        <v/>
      </c>
      <c r="P48" s="1011" t="str">
        <f t="shared" si="11"/>
        <v/>
      </c>
      <c r="Q48" s="590" t="str">
        <f t="shared" si="12"/>
        <v/>
      </c>
      <c r="R48" s="1012" t="str">
        <f t="shared" si="13"/>
        <v/>
      </c>
      <c r="S48" s="1013">
        <f t="shared" ref="S48:S79" si="22">IF(E48=0,0,SUM(Q48:R48))</f>
        <v>0</v>
      </c>
      <c r="T48" s="339"/>
      <c r="U48" s="391"/>
      <c r="X48" s="994" t="str">
        <f t="shared" ref="X48:X79" si="23">IF(H48="","",VLOOKUP(H48,Schaal2016,I48+1,FALSE))</f>
        <v/>
      </c>
      <c r="Y48" s="1015">
        <f t="shared" si="14"/>
        <v>0.62</v>
      </c>
      <c r="Z48" s="1016" t="e">
        <f t="shared" si="15"/>
        <v>#VALUE!</v>
      </c>
      <c r="AA48" s="1016" t="e">
        <f t="shared" si="16"/>
        <v>#VALUE!</v>
      </c>
      <c r="AB48" s="1016" t="e">
        <f t="shared" si="17"/>
        <v>#VALUE!</v>
      </c>
      <c r="AC48" s="1017" t="e">
        <f t="shared" ref="AC48:AC79" si="24">N48+O48</f>
        <v>#VALUE!</v>
      </c>
      <c r="AD48" s="1018">
        <f t="shared" ref="AD48:AD79" si="25">SUM(L48:M48)</f>
        <v>0</v>
      </c>
      <c r="AE48" s="1015">
        <f>IF(H48&gt;8,tab!D$168,tab!D$171)</f>
        <v>0.4</v>
      </c>
      <c r="AF48" s="1018">
        <f t="shared" ref="AF48:AF79" si="26">IF(F48&lt;25,0,IF(F48=25,25,IF(F48&lt;40,0,IF(F48=40,40,IF(F48&gt;=40,0)))))</f>
        <v>0</v>
      </c>
      <c r="AG48" s="994">
        <f t="shared" ref="AG48:AG79" si="27">IF(AF48=25,(X48*1.08*J48/2),IF(AF48=40,(Y48*1.08*J48),IF(AF48=0,0)))</f>
        <v>0</v>
      </c>
      <c r="AH48" s="1019" t="b">
        <f t="shared" ref="AH48:AH79" si="28">DATE(YEAR($E$9),MONTH(G48),DAY(G48))&gt;$E$9</f>
        <v>0</v>
      </c>
      <c r="AI48" s="863">
        <f t="shared" ref="AI48:AI79" si="29">YEAR($E$9)-YEAR(G48)-AH48</f>
        <v>117</v>
      </c>
      <c r="AJ48" s="562">
        <f t="shared" ref="AJ48:AJ79" si="30">IF((G48=""),30,AI48)</f>
        <v>30</v>
      </c>
      <c r="AK48" s="562">
        <f t="shared" si="19"/>
        <v>30</v>
      </c>
      <c r="AL48" s="1020">
        <f t="shared" si="20"/>
        <v>0</v>
      </c>
      <c r="AN48" s="561">
        <f t="shared" si="21"/>
        <v>0</v>
      </c>
      <c r="AT48" s="322"/>
      <c r="AU48" s="322"/>
    </row>
    <row r="49" spans="2:47" ht="13.15" hidden="1" customHeight="1" x14ac:dyDescent="0.2">
      <c r="B49" s="321"/>
      <c r="C49" s="386"/>
      <c r="D49" s="1005"/>
      <c r="E49" s="1005"/>
      <c r="F49" s="395"/>
      <c r="G49" s="1006"/>
      <c r="H49" s="33"/>
      <c r="I49" s="1007"/>
      <c r="J49" s="1008"/>
      <c r="K49" s="339"/>
      <c r="L49" s="1260"/>
      <c r="M49" s="1260"/>
      <c r="N49" s="1009" t="str">
        <f t="shared" si="9"/>
        <v/>
      </c>
      <c r="O49" s="1010" t="str">
        <f t="shared" si="10"/>
        <v/>
      </c>
      <c r="P49" s="1011" t="str">
        <f t="shared" si="11"/>
        <v/>
      </c>
      <c r="Q49" s="590" t="str">
        <f t="shared" si="12"/>
        <v/>
      </c>
      <c r="R49" s="1012" t="str">
        <f t="shared" si="13"/>
        <v/>
      </c>
      <c r="S49" s="1013">
        <f t="shared" si="22"/>
        <v>0</v>
      </c>
      <c r="T49" s="339"/>
      <c r="U49" s="391"/>
      <c r="X49" s="994" t="str">
        <f t="shared" si="23"/>
        <v/>
      </c>
      <c r="Y49" s="1015">
        <f t="shared" si="14"/>
        <v>0.62</v>
      </c>
      <c r="Z49" s="1016" t="e">
        <f t="shared" si="15"/>
        <v>#VALUE!</v>
      </c>
      <c r="AA49" s="1016" t="e">
        <f t="shared" si="16"/>
        <v>#VALUE!</v>
      </c>
      <c r="AB49" s="1016" t="e">
        <f t="shared" si="17"/>
        <v>#VALUE!</v>
      </c>
      <c r="AC49" s="1017" t="e">
        <f t="shared" si="24"/>
        <v>#VALUE!</v>
      </c>
      <c r="AD49" s="1018">
        <f t="shared" si="25"/>
        <v>0</v>
      </c>
      <c r="AE49" s="1015">
        <f>IF(H49&gt;8,tab!D$168,tab!D$171)</f>
        <v>0.4</v>
      </c>
      <c r="AF49" s="1018">
        <f t="shared" si="26"/>
        <v>0</v>
      </c>
      <c r="AG49" s="994">
        <f t="shared" si="27"/>
        <v>0</v>
      </c>
      <c r="AH49" s="1019" t="b">
        <f t="shared" si="28"/>
        <v>0</v>
      </c>
      <c r="AI49" s="863">
        <f t="shared" si="29"/>
        <v>117</v>
      </c>
      <c r="AJ49" s="562">
        <f t="shared" si="30"/>
        <v>30</v>
      </c>
      <c r="AK49" s="562">
        <f t="shared" si="19"/>
        <v>30</v>
      </c>
      <c r="AL49" s="1020">
        <f t="shared" si="20"/>
        <v>0</v>
      </c>
      <c r="AN49" s="561">
        <f t="shared" si="21"/>
        <v>0</v>
      </c>
      <c r="AT49" s="322"/>
      <c r="AU49" s="322"/>
    </row>
    <row r="50" spans="2:47" ht="13.15" hidden="1" customHeight="1" x14ac:dyDescent="0.2">
      <c r="B50" s="321"/>
      <c r="C50" s="386"/>
      <c r="D50" s="1005"/>
      <c r="E50" s="1005"/>
      <c r="F50" s="395"/>
      <c r="G50" s="1006"/>
      <c r="H50" s="33"/>
      <c r="I50" s="1007"/>
      <c r="J50" s="1008"/>
      <c r="K50" s="339"/>
      <c r="L50" s="1260"/>
      <c r="M50" s="1260"/>
      <c r="N50" s="1009" t="str">
        <f t="shared" si="9"/>
        <v/>
      </c>
      <c r="O50" s="1010" t="str">
        <f t="shared" si="10"/>
        <v/>
      </c>
      <c r="P50" s="1011" t="str">
        <f t="shared" si="11"/>
        <v/>
      </c>
      <c r="Q50" s="590" t="str">
        <f t="shared" si="12"/>
        <v/>
      </c>
      <c r="R50" s="1012" t="str">
        <f t="shared" si="13"/>
        <v/>
      </c>
      <c r="S50" s="1013">
        <f t="shared" si="22"/>
        <v>0</v>
      </c>
      <c r="T50" s="339"/>
      <c r="U50" s="391"/>
      <c r="X50" s="994" t="str">
        <f t="shared" si="23"/>
        <v/>
      </c>
      <c r="Y50" s="1015">
        <f t="shared" si="14"/>
        <v>0.62</v>
      </c>
      <c r="Z50" s="1016" t="e">
        <f t="shared" si="15"/>
        <v>#VALUE!</v>
      </c>
      <c r="AA50" s="1016" t="e">
        <f t="shared" si="16"/>
        <v>#VALUE!</v>
      </c>
      <c r="AB50" s="1016" t="e">
        <f t="shared" si="17"/>
        <v>#VALUE!</v>
      </c>
      <c r="AC50" s="1017" t="e">
        <f t="shared" si="24"/>
        <v>#VALUE!</v>
      </c>
      <c r="AD50" s="1018">
        <f t="shared" si="25"/>
        <v>0</v>
      </c>
      <c r="AE50" s="1015">
        <f>IF(H50&gt;8,tab!D$168,tab!D$171)</f>
        <v>0.4</v>
      </c>
      <c r="AF50" s="1018">
        <f t="shared" si="26"/>
        <v>0</v>
      </c>
      <c r="AG50" s="994">
        <f t="shared" si="27"/>
        <v>0</v>
      </c>
      <c r="AH50" s="1019" t="b">
        <f t="shared" si="28"/>
        <v>0</v>
      </c>
      <c r="AI50" s="863">
        <f t="shared" si="29"/>
        <v>117</v>
      </c>
      <c r="AJ50" s="562">
        <f t="shared" si="30"/>
        <v>30</v>
      </c>
      <c r="AK50" s="562">
        <f t="shared" si="19"/>
        <v>30</v>
      </c>
      <c r="AL50" s="1020">
        <f t="shared" si="20"/>
        <v>0</v>
      </c>
      <c r="AN50" s="561">
        <f t="shared" si="21"/>
        <v>0</v>
      </c>
      <c r="AT50" s="322"/>
      <c r="AU50" s="322"/>
    </row>
    <row r="51" spans="2:47" ht="13.15" hidden="1" customHeight="1" x14ac:dyDescent="0.2">
      <c r="B51" s="321"/>
      <c r="C51" s="386"/>
      <c r="D51" s="1005"/>
      <c r="E51" s="1005"/>
      <c r="F51" s="395"/>
      <c r="G51" s="1006"/>
      <c r="H51" s="33"/>
      <c r="I51" s="1007"/>
      <c r="J51" s="1008"/>
      <c r="K51" s="339"/>
      <c r="L51" s="1260"/>
      <c r="M51" s="1260"/>
      <c r="N51" s="1009" t="str">
        <f t="shared" si="9"/>
        <v/>
      </c>
      <c r="O51" s="1010" t="str">
        <f t="shared" si="10"/>
        <v/>
      </c>
      <c r="P51" s="1011" t="str">
        <f t="shared" si="11"/>
        <v/>
      </c>
      <c r="Q51" s="590" t="str">
        <f t="shared" si="12"/>
        <v/>
      </c>
      <c r="R51" s="1012" t="str">
        <f t="shared" si="13"/>
        <v/>
      </c>
      <c r="S51" s="1013">
        <f t="shared" si="22"/>
        <v>0</v>
      </c>
      <c r="T51" s="339"/>
      <c r="U51" s="391"/>
      <c r="X51" s="994" t="str">
        <f t="shared" si="23"/>
        <v/>
      </c>
      <c r="Y51" s="1015">
        <f t="shared" si="14"/>
        <v>0.62</v>
      </c>
      <c r="Z51" s="1016" t="e">
        <f t="shared" si="15"/>
        <v>#VALUE!</v>
      </c>
      <c r="AA51" s="1016" t="e">
        <f t="shared" si="16"/>
        <v>#VALUE!</v>
      </c>
      <c r="AB51" s="1016" t="e">
        <f t="shared" si="17"/>
        <v>#VALUE!</v>
      </c>
      <c r="AC51" s="1017" t="e">
        <f t="shared" si="24"/>
        <v>#VALUE!</v>
      </c>
      <c r="AD51" s="1018">
        <f t="shared" si="25"/>
        <v>0</v>
      </c>
      <c r="AE51" s="1015">
        <f>IF(H51&gt;8,tab!D$168,tab!D$171)</f>
        <v>0.4</v>
      </c>
      <c r="AF51" s="1018">
        <f t="shared" si="26"/>
        <v>0</v>
      </c>
      <c r="AG51" s="994">
        <f t="shared" si="27"/>
        <v>0</v>
      </c>
      <c r="AH51" s="1019" t="b">
        <f t="shared" si="28"/>
        <v>0</v>
      </c>
      <c r="AI51" s="863">
        <f t="shared" si="29"/>
        <v>117</v>
      </c>
      <c r="AJ51" s="562">
        <f t="shared" si="30"/>
        <v>30</v>
      </c>
      <c r="AK51" s="562">
        <f t="shared" si="19"/>
        <v>30</v>
      </c>
      <c r="AL51" s="1020">
        <f t="shared" si="20"/>
        <v>0</v>
      </c>
      <c r="AN51" s="561">
        <f t="shared" si="21"/>
        <v>0</v>
      </c>
      <c r="AT51" s="322"/>
      <c r="AU51" s="322"/>
    </row>
    <row r="52" spans="2:47" ht="13.15" hidden="1" customHeight="1" x14ac:dyDescent="0.2">
      <c r="B52" s="321"/>
      <c r="C52" s="386"/>
      <c r="D52" s="1005"/>
      <c r="E52" s="1005"/>
      <c r="F52" s="395"/>
      <c r="G52" s="1006"/>
      <c r="H52" s="33"/>
      <c r="I52" s="1007"/>
      <c r="J52" s="1008"/>
      <c r="K52" s="339"/>
      <c r="L52" s="1260"/>
      <c r="M52" s="1260"/>
      <c r="N52" s="1009" t="str">
        <f t="shared" si="9"/>
        <v/>
      </c>
      <c r="O52" s="1010" t="str">
        <f t="shared" si="10"/>
        <v/>
      </c>
      <c r="P52" s="1011" t="str">
        <f t="shared" si="11"/>
        <v/>
      </c>
      <c r="Q52" s="590" t="str">
        <f t="shared" si="12"/>
        <v/>
      </c>
      <c r="R52" s="1012" t="str">
        <f t="shared" si="13"/>
        <v/>
      </c>
      <c r="S52" s="1013">
        <f t="shared" si="22"/>
        <v>0</v>
      </c>
      <c r="T52" s="339"/>
      <c r="U52" s="391"/>
      <c r="X52" s="994" t="str">
        <f t="shared" si="23"/>
        <v/>
      </c>
      <c r="Y52" s="1015">
        <f t="shared" si="14"/>
        <v>0.62</v>
      </c>
      <c r="Z52" s="1016" t="e">
        <f t="shared" si="15"/>
        <v>#VALUE!</v>
      </c>
      <c r="AA52" s="1016" t="e">
        <f t="shared" si="16"/>
        <v>#VALUE!</v>
      </c>
      <c r="AB52" s="1016" t="e">
        <f t="shared" si="17"/>
        <v>#VALUE!</v>
      </c>
      <c r="AC52" s="1017" t="e">
        <f t="shared" si="24"/>
        <v>#VALUE!</v>
      </c>
      <c r="AD52" s="1018">
        <f t="shared" si="25"/>
        <v>0</v>
      </c>
      <c r="AE52" s="1015">
        <f>IF(H52&gt;8,tab!D$168,tab!D$171)</f>
        <v>0.4</v>
      </c>
      <c r="AF52" s="1018">
        <f t="shared" si="26"/>
        <v>0</v>
      </c>
      <c r="AG52" s="994">
        <f t="shared" si="27"/>
        <v>0</v>
      </c>
      <c r="AH52" s="1019" t="b">
        <f t="shared" si="28"/>
        <v>0</v>
      </c>
      <c r="AI52" s="863">
        <f t="shared" si="29"/>
        <v>117</v>
      </c>
      <c r="AJ52" s="562">
        <f t="shared" si="30"/>
        <v>30</v>
      </c>
      <c r="AK52" s="562">
        <f t="shared" si="19"/>
        <v>30</v>
      </c>
      <c r="AL52" s="1020">
        <f t="shared" si="20"/>
        <v>0</v>
      </c>
      <c r="AN52" s="561">
        <f t="shared" si="21"/>
        <v>0</v>
      </c>
      <c r="AT52" s="322"/>
      <c r="AU52" s="322"/>
    </row>
    <row r="53" spans="2:47" ht="13.15" hidden="1" customHeight="1" x14ac:dyDescent="0.2">
      <c r="B53" s="321"/>
      <c r="C53" s="386"/>
      <c r="D53" s="1005"/>
      <c r="E53" s="1005"/>
      <c r="F53" s="395"/>
      <c r="G53" s="1006"/>
      <c r="H53" s="33"/>
      <c r="I53" s="1007"/>
      <c r="J53" s="1008"/>
      <c r="K53" s="339"/>
      <c r="L53" s="1260"/>
      <c r="M53" s="1260"/>
      <c r="N53" s="1009" t="str">
        <f t="shared" si="9"/>
        <v/>
      </c>
      <c r="O53" s="1010" t="str">
        <f t="shared" si="10"/>
        <v/>
      </c>
      <c r="P53" s="1011" t="str">
        <f t="shared" si="11"/>
        <v/>
      </c>
      <c r="Q53" s="590" t="str">
        <f t="shared" si="12"/>
        <v/>
      </c>
      <c r="R53" s="1012" t="str">
        <f t="shared" si="13"/>
        <v/>
      </c>
      <c r="S53" s="1013">
        <f t="shared" si="22"/>
        <v>0</v>
      </c>
      <c r="T53" s="339"/>
      <c r="U53" s="391"/>
      <c r="X53" s="994" t="str">
        <f t="shared" si="23"/>
        <v/>
      </c>
      <c r="Y53" s="1015">
        <f t="shared" si="14"/>
        <v>0.62</v>
      </c>
      <c r="Z53" s="1016" t="e">
        <f t="shared" si="15"/>
        <v>#VALUE!</v>
      </c>
      <c r="AA53" s="1016" t="e">
        <f t="shared" si="16"/>
        <v>#VALUE!</v>
      </c>
      <c r="AB53" s="1016" t="e">
        <f t="shared" si="17"/>
        <v>#VALUE!</v>
      </c>
      <c r="AC53" s="1017" t="e">
        <f t="shared" si="24"/>
        <v>#VALUE!</v>
      </c>
      <c r="AD53" s="1018">
        <f t="shared" si="25"/>
        <v>0</v>
      </c>
      <c r="AE53" s="1015">
        <f>IF(H53&gt;8,tab!D$168,tab!D$171)</f>
        <v>0.4</v>
      </c>
      <c r="AF53" s="1018">
        <f t="shared" si="26"/>
        <v>0</v>
      </c>
      <c r="AG53" s="994">
        <f t="shared" si="27"/>
        <v>0</v>
      </c>
      <c r="AH53" s="1019" t="b">
        <f t="shared" si="28"/>
        <v>0</v>
      </c>
      <c r="AI53" s="863">
        <f t="shared" si="29"/>
        <v>117</v>
      </c>
      <c r="AJ53" s="562">
        <f t="shared" si="30"/>
        <v>30</v>
      </c>
      <c r="AK53" s="562">
        <f t="shared" si="19"/>
        <v>30</v>
      </c>
      <c r="AL53" s="1020">
        <f t="shared" si="20"/>
        <v>0</v>
      </c>
      <c r="AN53" s="561">
        <f t="shared" si="21"/>
        <v>0</v>
      </c>
      <c r="AT53" s="322"/>
      <c r="AU53" s="322"/>
    </row>
    <row r="54" spans="2:47" ht="13.15" hidden="1" customHeight="1" x14ac:dyDescent="0.2">
      <c r="B54" s="321"/>
      <c r="C54" s="386"/>
      <c r="D54" s="1005"/>
      <c r="E54" s="1005"/>
      <c r="F54" s="395"/>
      <c r="G54" s="1006"/>
      <c r="H54" s="33"/>
      <c r="I54" s="1007"/>
      <c r="J54" s="1008"/>
      <c r="K54" s="339"/>
      <c r="L54" s="1260"/>
      <c r="M54" s="1260"/>
      <c r="N54" s="1009" t="str">
        <f t="shared" si="9"/>
        <v/>
      </c>
      <c r="O54" s="1010" t="str">
        <f t="shared" si="10"/>
        <v/>
      </c>
      <c r="P54" s="1011" t="str">
        <f t="shared" si="11"/>
        <v/>
      </c>
      <c r="Q54" s="590" t="str">
        <f t="shared" si="12"/>
        <v/>
      </c>
      <c r="R54" s="1012" t="str">
        <f t="shared" si="13"/>
        <v/>
      </c>
      <c r="S54" s="1013">
        <f t="shared" si="22"/>
        <v>0</v>
      </c>
      <c r="T54" s="339"/>
      <c r="U54" s="391"/>
      <c r="X54" s="994" t="str">
        <f t="shared" si="23"/>
        <v/>
      </c>
      <c r="Y54" s="1015">
        <f t="shared" si="14"/>
        <v>0.62</v>
      </c>
      <c r="Z54" s="1016" t="e">
        <f t="shared" si="15"/>
        <v>#VALUE!</v>
      </c>
      <c r="AA54" s="1016" t="e">
        <f t="shared" si="16"/>
        <v>#VALUE!</v>
      </c>
      <c r="AB54" s="1016" t="e">
        <f t="shared" si="17"/>
        <v>#VALUE!</v>
      </c>
      <c r="AC54" s="1017" t="e">
        <f t="shared" si="24"/>
        <v>#VALUE!</v>
      </c>
      <c r="AD54" s="1018">
        <f t="shared" si="25"/>
        <v>0</v>
      </c>
      <c r="AE54" s="1015">
        <f>IF(H54&gt;8,tab!D$168,tab!D$171)</f>
        <v>0.4</v>
      </c>
      <c r="AF54" s="1018">
        <f t="shared" si="26"/>
        <v>0</v>
      </c>
      <c r="AG54" s="994">
        <f t="shared" si="27"/>
        <v>0</v>
      </c>
      <c r="AH54" s="1019" t="b">
        <f t="shared" si="28"/>
        <v>0</v>
      </c>
      <c r="AI54" s="863">
        <f t="shared" si="29"/>
        <v>117</v>
      </c>
      <c r="AJ54" s="562">
        <f t="shared" si="30"/>
        <v>30</v>
      </c>
      <c r="AK54" s="562">
        <f t="shared" si="19"/>
        <v>30</v>
      </c>
      <c r="AL54" s="1020">
        <f t="shared" si="20"/>
        <v>0</v>
      </c>
      <c r="AN54" s="561">
        <f t="shared" si="21"/>
        <v>0</v>
      </c>
      <c r="AT54" s="322"/>
      <c r="AU54" s="322"/>
    </row>
    <row r="55" spans="2:47" ht="13.15" hidden="1" customHeight="1" x14ac:dyDescent="0.2">
      <c r="B55" s="321"/>
      <c r="C55" s="386"/>
      <c r="D55" s="1005"/>
      <c r="E55" s="1005"/>
      <c r="F55" s="395"/>
      <c r="G55" s="1006"/>
      <c r="H55" s="33"/>
      <c r="I55" s="1007"/>
      <c r="J55" s="1008"/>
      <c r="K55" s="339"/>
      <c r="L55" s="1260"/>
      <c r="M55" s="1260"/>
      <c r="N55" s="1009" t="str">
        <f t="shared" si="9"/>
        <v/>
      </c>
      <c r="O55" s="1010" t="str">
        <f t="shared" si="10"/>
        <v/>
      </c>
      <c r="P55" s="1011" t="str">
        <f t="shared" si="11"/>
        <v/>
      </c>
      <c r="Q55" s="590" t="str">
        <f t="shared" si="12"/>
        <v/>
      </c>
      <c r="R55" s="1012" t="str">
        <f t="shared" si="13"/>
        <v/>
      </c>
      <c r="S55" s="1013">
        <f t="shared" si="22"/>
        <v>0</v>
      </c>
      <c r="T55" s="339"/>
      <c r="U55" s="391"/>
      <c r="X55" s="994" t="str">
        <f t="shared" si="23"/>
        <v/>
      </c>
      <c r="Y55" s="1015">
        <f t="shared" si="14"/>
        <v>0.62</v>
      </c>
      <c r="Z55" s="1016" t="e">
        <f t="shared" si="15"/>
        <v>#VALUE!</v>
      </c>
      <c r="AA55" s="1016" t="e">
        <f t="shared" si="16"/>
        <v>#VALUE!</v>
      </c>
      <c r="AB55" s="1016" t="e">
        <f t="shared" si="17"/>
        <v>#VALUE!</v>
      </c>
      <c r="AC55" s="1017" t="e">
        <f t="shared" si="24"/>
        <v>#VALUE!</v>
      </c>
      <c r="AD55" s="1018">
        <f t="shared" si="25"/>
        <v>0</v>
      </c>
      <c r="AE55" s="1015">
        <f>IF(H55&gt;8,tab!D$168,tab!D$171)</f>
        <v>0.4</v>
      </c>
      <c r="AF55" s="1018">
        <f t="shared" si="26"/>
        <v>0</v>
      </c>
      <c r="AG55" s="994">
        <f t="shared" si="27"/>
        <v>0</v>
      </c>
      <c r="AH55" s="1019" t="b">
        <f t="shared" si="28"/>
        <v>0</v>
      </c>
      <c r="AI55" s="863">
        <f t="shared" si="29"/>
        <v>117</v>
      </c>
      <c r="AJ55" s="562">
        <f t="shared" si="30"/>
        <v>30</v>
      </c>
      <c r="AK55" s="562">
        <f t="shared" si="19"/>
        <v>30</v>
      </c>
      <c r="AL55" s="1020">
        <f t="shared" si="20"/>
        <v>0</v>
      </c>
      <c r="AN55" s="561">
        <f t="shared" si="21"/>
        <v>0</v>
      </c>
      <c r="AT55" s="322"/>
      <c r="AU55" s="322"/>
    </row>
    <row r="56" spans="2:47" ht="13.15" hidden="1" customHeight="1" x14ac:dyDescent="0.2">
      <c r="B56" s="321"/>
      <c r="C56" s="386"/>
      <c r="D56" s="1005"/>
      <c r="E56" s="1005"/>
      <c r="F56" s="395"/>
      <c r="G56" s="1006"/>
      <c r="H56" s="33"/>
      <c r="I56" s="1007"/>
      <c r="J56" s="1008"/>
      <c r="K56" s="339"/>
      <c r="L56" s="1260"/>
      <c r="M56" s="1260"/>
      <c r="N56" s="1009" t="str">
        <f t="shared" si="9"/>
        <v/>
      </c>
      <c r="O56" s="1010" t="str">
        <f t="shared" si="10"/>
        <v/>
      </c>
      <c r="P56" s="1011" t="str">
        <f t="shared" si="11"/>
        <v/>
      </c>
      <c r="Q56" s="590" t="str">
        <f t="shared" si="12"/>
        <v/>
      </c>
      <c r="R56" s="1012" t="str">
        <f t="shared" si="13"/>
        <v/>
      </c>
      <c r="S56" s="1013">
        <f t="shared" si="22"/>
        <v>0</v>
      </c>
      <c r="T56" s="339"/>
      <c r="U56" s="391"/>
      <c r="X56" s="994" t="str">
        <f t="shared" si="23"/>
        <v/>
      </c>
      <c r="Y56" s="1015">
        <f t="shared" si="14"/>
        <v>0.62</v>
      </c>
      <c r="Z56" s="1016" t="e">
        <f t="shared" si="15"/>
        <v>#VALUE!</v>
      </c>
      <c r="AA56" s="1016" t="e">
        <f t="shared" si="16"/>
        <v>#VALUE!</v>
      </c>
      <c r="AB56" s="1016" t="e">
        <f t="shared" si="17"/>
        <v>#VALUE!</v>
      </c>
      <c r="AC56" s="1017" t="e">
        <f t="shared" si="24"/>
        <v>#VALUE!</v>
      </c>
      <c r="AD56" s="1018">
        <f t="shared" si="25"/>
        <v>0</v>
      </c>
      <c r="AE56" s="1015">
        <f>IF(H56&gt;8,tab!D$168,tab!D$171)</f>
        <v>0.4</v>
      </c>
      <c r="AF56" s="1018">
        <f t="shared" si="26"/>
        <v>0</v>
      </c>
      <c r="AG56" s="994">
        <f t="shared" si="27"/>
        <v>0</v>
      </c>
      <c r="AH56" s="1019" t="b">
        <f t="shared" si="28"/>
        <v>0</v>
      </c>
      <c r="AI56" s="863">
        <f t="shared" si="29"/>
        <v>117</v>
      </c>
      <c r="AJ56" s="562">
        <f t="shared" si="30"/>
        <v>30</v>
      </c>
      <c r="AK56" s="562">
        <f t="shared" si="19"/>
        <v>30</v>
      </c>
      <c r="AL56" s="1020">
        <f t="shared" si="20"/>
        <v>0</v>
      </c>
      <c r="AN56" s="561">
        <f t="shared" si="21"/>
        <v>0</v>
      </c>
      <c r="AT56" s="322"/>
      <c r="AU56" s="322"/>
    </row>
    <row r="57" spans="2:47" ht="13.15" hidden="1" customHeight="1" x14ac:dyDescent="0.2">
      <c r="B57" s="321"/>
      <c r="C57" s="386"/>
      <c r="D57" s="1005"/>
      <c r="E57" s="1005"/>
      <c r="F57" s="395"/>
      <c r="G57" s="1006"/>
      <c r="H57" s="33"/>
      <c r="I57" s="1007"/>
      <c r="J57" s="1008"/>
      <c r="K57" s="339"/>
      <c r="L57" s="1260"/>
      <c r="M57" s="1260"/>
      <c r="N57" s="1009" t="str">
        <f t="shared" si="9"/>
        <v/>
      </c>
      <c r="O57" s="1010" t="str">
        <f t="shared" si="10"/>
        <v/>
      </c>
      <c r="P57" s="1011" t="str">
        <f t="shared" si="11"/>
        <v/>
      </c>
      <c r="Q57" s="590" t="str">
        <f t="shared" si="12"/>
        <v/>
      </c>
      <c r="R57" s="1012" t="str">
        <f t="shared" si="13"/>
        <v/>
      </c>
      <c r="S57" s="1013">
        <f t="shared" si="22"/>
        <v>0</v>
      </c>
      <c r="T57" s="339"/>
      <c r="U57" s="391"/>
      <c r="X57" s="994" t="str">
        <f t="shared" si="23"/>
        <v/>
      </c>
      <c r="Y57" s="1015">
        <f t="shared" si="14"/>
        <v>0.62</v>
      </c>
      <c r="Z57" s="1016" t="e">
        <f t="shared" si="15"/>
        <v>#VALUE!</v>
      </c>
      <c r="AA57" s="1016" t="e">
        <f t="shared" si="16"/>
        <v>#VALUE!</v>
      </c>
      <c r="AB57" s="1016" t="e">
        <f t="shared" si="17"/>
        <v>#VALUE!</v>
      </c>
      <c r="AC57" s="1017" t="e">
        <f t="shared" si="24"/>
        <v>#VALUE!</v>
      </c>
      <c r="AD57" s="1018">
        <f t="shared" si="25"/>
        <v>0</v>
      </c>
      <c r="AE57" s="1015">
        <f>IF(H57&gt;8,tab!D$168,tab!D$171)</f>
        <v>0.4</v>
      </c>
      <c r="AF57" s="1018">
        <f t="shared" si="26"/>
        <v>0</v>
      </c>
      <c r="AG57" s="994">
        <f t="shared" si="27"/>
        <v>0</v>
      </c>
      <c r="AH57" s="1019" t="b">
        <f t="shared" si="28"/>
        <v>0</v>
      </c>
      <c r="AI57" s="863">
        <f t="shared" si="29"/>
        <v>117</v>
      </c>
      <c r="AJ57" s="562">
        <f t="shared" si="30"/>
        <v>30</v>
      </c>
      <c r="AK57" s="562">
        <f t="shared" si="19"/>
        <v>30</v>
      </c>
      <c r="AL57" s="1020">
        <f t="shared" si="20"/>
        <v>0</v>
      </c>
      <c r="AN57" s="561">
        <f t="shared" si="21"/>
        <v>0</v>
      </c>
      <c r="AT57" s="322"/>
      <c r="AU57" s="322"/>
    </row>
    <row r="58" spans="2:47" ht="13.15" hidden="1" customHeight="1" x14ac:dyDescent="0.2">
      <c r="B58" s="321"/>
      <c r="C58" s="386"/>
      <c r="D58" s="1005"/>
      <c r="E58" s="1005"/>
      <c r="F58" s="395"/>
      <c r="G58" s="1006"/>
      <c r="H58" s="33"/>
      <c r="I58" s="1007"/>
      <c r="J58" s="1008"/>
      <c r="K58" s="339"/>
      <c r="L58" s="1260"/>
      <c r="M58" s="1260"/>
      <c r="N58" s="1009" t="str">
        <f t="shared" si="9"/>
        <v/>
      </c>
      <c r="O58" s="1010" t="str">
        <f t="shared" si="10"/>
        <v/>
      </c>
      <c r="P58" s="1011" t="str">
        <f t="shared" si="11"/>
        <v/>
      </c>
      <c r="Q58" s="590" t="str">
        <f t="shared" si="12"/>
        <v/>
      </c>
      <c r="R58" s="1012" t="str">
        <f t="shared" si="13"/>
        <v/>
      </c>
      <c r="S58" s="1013">
        <f t="shared" si="22"/>
        <v>0</v>
      </c>
      <c r="T58" s="339"/>
      <c r="U58" s="391"/>
      <c r="X58" s="994" t="str">
        <f t="shared" si="23"/>
        <v/>
      </c>
      <c r="Y58" s="1015">
        <f t="shared" si="14"/>
        <v>0.62</v>
      </c>
      <c r="Z58" s="1016" t="e">
        <f t="shared" si="15"/>
        <v>#VALUE!</v>
      </c>
      <c r="AA58" s="1016" t="e">
        <f t="shared" si="16"/>
        <v>#VALUE!</v>
      </c>
      <c r="AB58" s="1016" t="e">
        <f t="shared" si="17"/>
        <v>#VALUE!</v>
      </c>
      <c r="AC58" s="1017" t="e">
        <f t="shared" si="24"/>
        <v>#VALUE!</v>
      </c>
      <c r="AD58" s="1018">
        <f t="shared" si="25"/>
        <v>0</v>
      </c>
      <c r="AE58" s="1015">
        <f>IF(H58&gt;8,tab!D$168,tab!D$171)</f>
        <v>0.4</v>
      </c>
      <c r="AF58" s="1018">
        <f t="shared" si="26"/>
        <v>0</v>
      </c>
      <c r="AG58" s="994">
        <f t="shared" si="27"/>
        <v>0</v>
      </c>
      <c r="AH58" s="1019" t="b">
        <f t="shared" si="28"/>
        <v>0</v>
      </c>
      <c r="AI58" s="863">
        <f t="shared" si="29"/>
        <v>117</v>
      </c>
      <c r="AJ58" s="562">
        <f t="shared" si="30"/>
        <v>30</v>
      </c>
      <c r="AK58" s="562">
        <f t="shared" si="19"/>
        <v>30</v>
      </c>
      <c r="AL58" s="1020">
        <f t="shared" si="20"/>
        <v>0</v>
      </c>
      <c r="AN58" s="561">
        <f t="shared" si="21"/>
        <v>0</v>
      </c>
      <c r="AT58" s="322"/>
      <c r="AU58" s="322"/>
    </row>
    <row r="59" spans="2:47" ht="13.15" hidden="1" customHeight="1" x14ac:dyDescent="0.2">
      <c r="B59" s="321"/>
      <c r="C59" s="386"/>
      <c r="D59" s="1005"/>
      <c r="E59" s="1005"/>
      <c r="F59" s="395"/>
      <c r="G59" s="1006"/>
      <c r="H59" s="33"/>
      <c r="I59" s="1007"/>
      <c r="J59" s="1008"/>
      <c r="K59" s="339"/>
      <c r="L59" s="1260"/>
      <c r="M59" s="1260"/>
      <c r="N59" s="1009" t="str">
        <f t="shared" si="9"/>
        <v/>
      </c>
      <c r="O59" s="1010" t="str">
        <f t="shared" si="10"/>
        <v/>
      </c>
      <c r="P59" s="1011" t="str">
        <f t="shared" si="11"/>
        <v/>
      </c>
      <c r="Q59" s="590" t="str">
        <f t="shared" si="12"/>
        <v/>
      </c>
      <c r="R59" s="1012" t="str">
        <f t="shared" si="13"/>
        <v/>
      </c>
      <c r="S59" s="1013">
        <f t="shared" si="22"/>
        <v>0</v>
      </c>
      <c r="T59" s="339"/>
      <c r="U59" s="391"/>
      <c r="X59" s="994" t="str">
        <f t="shared" si="23"/>
        <v/>
      </c>
      <c r="Y59" s="1015">
        <f t="shared" si="14"/>
        <v>0.62</v>
      </c>
      <c r="Z59" s="1016" t="e">
        <f t="shared" si="15"/>
        <v>#VALUE!</v>
      </c>
      <c r="AA59" s="1016" t="e">
        <f t="shared" si="16"/>
        <v>#VALUE!</v>
      </c>
      <c r="AB59" s="1016" t="e">
        <f t="shared" si="17"/>
        <v>#VALUE!</v>
      </c>
      <c r="AC59" s="1017" t="e">
        <f t="shared" si="24"/>
        <v>#VALUE!</v>
      </c>
      <c r="AD59" s="1018">
        <f t="shared" si="25"/>
        <v>0</v>
      </c>
      <c r="AE59" s="1015">
        <f>IF(H59&gt;8,tab!D$168,tab!D$171)</f>
        <v>0.4</v>
      </c>
      <c r="AF59" s="1018">
        <f t="shared" si="26"/>
        <v>0</v>
      </c>
      <c r="AG59" s="994">
        <f t="shared" si="27"/>
        <v>0</v>
      </c>
      <c r="AH59" s="1019" t="b">
        <f t="shared" si="28"/>
        <v>0</v>
      </c>
      <c r="AI59" s="863">
        <f t="shared" si="29"/>
        <v>117</v>
      </c>
      <c r="AJ59" s="562">
        <f t="shared" si="30"/>
        <v>30</v>
      </c>
      <c r="AK59" s="562">
        <f t="shared" si="19"/>
        <v>30</v>
      </c>
      <c r="AL59" s="1020">
        <f t="shared" si="20"/>
        <v>0</v>
      </c>
      <c r="AN59" s="561">
        <f t="shared" si="21"/>
        <v>0</v>
      </c>
      <c r="AT59" s="322"/>
      <c r="AU59" s="322"/>
    </row>
    <row r="60" spans="2:47" ht="13.15" hidden="1" customHeight="1" x14ac:dyDescent="0.2">
      <c r="B60" s="321"/>
      <c r="C60" s="386"/>
      <c r="D60" s="1005"/>
      <c r="E60" s="1005"/>
      <c r="F60" s="395"/>
      <c r="G60" s="1006"/>
      <c r="H60" s="33"/>
      <c r="I60" s="1007"/>
      <c r="J60" s="1008"/>
      <c r="K60" s="339"/>
      <c r="L60" s="1260"/>
      <c r="M60" s="1260"/>
      <c r="N60" s="1009" t="str">
        <f t="shared" si="9"/>
        <v/>
      </c>
      <c r="O60" s="1010" t="str">
        <f t="shared" si="10"/>
        <v/>
      </c>
      <c r="P60" s="1011" t="str">
        <f t="shared" si="11"/>
        <v/>
      </c>
      <c r="Q60" s="590" t="str">
        <f t="shared" si="12"/>
        <v/>
      </c>
      <c r="R60" s="1012" t="str">
        <f t="shared" si="13"/>
        <v/>
      </c>
      <c r="S60" s="1013">
        <f t="shared" si="22"/>
        <v>0</v>
      </c>
      <c r="T60" s="339"/>
      <c r="U60" s="391"/>
      <c r="X60" s="994" t="str">
        <f t="shared" si="23"/>
        <v/>
      </c>
      <c r="Y60" s="1015">
        <f t="shared" si="14"/>
        <v>0.62</v>
      </c>
      <c r="Z60" s="1016" t="e">
        <f t="shared" si="15"/>
        <v>#VALUE!</v>
      </c>
      <c r="AA60" s="1016" t="e">
        <f t="shared" si="16"/>
        <v>#VALUE!</v>
      </c>
      <c r="AB60" s="1016" t="e">
        <f t="shared" si="17"/>
        <v>#VALUE!</v>
      </c>
      <c r="AC60" s="1017" t="e">
        <f t="shared" si="24"/>
        <v>#VALUE!</v>
      </c>
      <c r="AD60" s="1018">
        <f t="shared" si="25"/>
        <v>0</v>
      </c>
      <c r="AE60" s="1015">
        <f>IF(H60&gt;8,tab!D$168,tab!D$171)</f>
        <v>0.4</v>
      </c>
      <c r="AF60" s="1018">
        <f t="shared" si="26"/>
        <v>0</v>
      </c>
      <c r="AG60" s="994">
        <f t="shared" si="27"/>
        <v>0</v>
      </c>
      <c r="AH60" s="1019" t="b">
        <f t="shared" si="28"/>
        <v>0</v>
      </c>
      <c r="AI60" s="863">
        <f t="shared" si="29"/>
        <v>117</v>
      </c>
      <c r="AJ60" s="562">
        <f t="shared" si="30"/>
        <v>30</v>
      </c>
      <c r="AK60" s="562">
        <f t="shared" si="19"/>
        <v>30</v>
      </c>
      <c r="AL60" s="1020">
        <f t="shared" si="20"/>
        <v>0</v>
      </c>
      <c r="AN60" s="561">
        <f t="shared" si="21"/>
        <v>0</v>
      </c>
      <c r="AT60" s="322"/>
      <c r="AU60" s="322"/>
    </row>
    <row r="61" spans="2:47" ht="13.15" hidden="1" customHeight="1" x14ac:dyDescent="0.2">
      <c r="B61" s="321"/>
      <c r="C61" s="386"/>
      <c r="D61" s="1005"/>
      <c r="E61" s="1005"/>
      <c r="F61" s="395"/>
      <c r="G61" s="1006"/>
      <c r="H61" s="33"/>
      <c r="I61" s="1007"/>
      <c r="J61" s="1008"/>
      <c r="K61" s="339"/>
      <c r="L61" s="1260"/>
      <c r="M61" s="1260"/>
      <c r="N61" s="1009" t="str">
        <f t="shared" si="9"/>
        <v/>
      </c>
      <c r="O61" s="1010" t="str">
        <f t="shared" si="10"/>
        <v/>
      </c>
      <c r="P61" s="1011" t="str">
        <f t="shared" si="11"/>
        <v/>
      </c>
      <c r="Q61" s="590" t="str">
        <f t="shared" si="12"/>
        <v/>
      </c>
      <c r="R61" s="1012" t="str">
        <f t="shared" si="13"/>
        <v/>
      </c>
      <c r="S61" s="1013">
        <f t="shared" si="22"/>
        <v>0</v>
      </c>
      <c r="T61" s="339"/>
      <c r="U61" s="391"/>
      <c r="X61" s="994" t="str">
        <f t="shared" si="23"/>
        <v/>
      </c>
      <c r="Y61" s="1015">
        <f t="shared" si="14"/>
        <v>0.62</v>
      </c>
      <c r="Z61" s="1016" t="e">
        <f t="shared" si="15"/>
        <v>#VALUE!</v>
      </c>
      <c r="AA61" s="1016" t="e">
        <f t="shared" si="16"/>
        <v>#VALUE!</v>
      </c>
      <c r="AB61" s="1016" t="e">
        <f t="shared" si="17"/>
        <v>#VALUE!</v>
      </c>
      <c r="AC61" s="1017" t="e">
        <f t="shared" si="24"/>
        <v>#VALUE!</v>
      </c>
      <c r="AD61" s="1018">
        <f t="shared" si="25"/>
        <v>0</v>
      </c>
      <c r="AE61" s="1015">
        <f>IF(H61&gt;8,tab!D$168,tab!D$171)</f>
        <v>0.4</v>
      </c>
      <c r="AF61" s="1018">
        <f t="shared" si="26"/>
        <v>0</v>
      </c>
      <c r="AG61" s="994">
        <f t="shared" si="27"/>
        <v>0</v>
      </c>
      <c r="AH61" s="1019" t="b">
        <f t="shared" si="28"/>
        <v>0</v>
      </c>
      <c r="AI61" s="863">
        <f t="shared" si="29"/>
        <v>117</v>
      </c>
      <c r="AJ61" s="562">
        <f t="shared" si="30"/>
        <v>30</v>
      </c>
      <c r="AK61" s="562">
        <f t="shared" si="19"/>
        <v>30</v>
      </c>
      <c r="AL61" s="1020">
        <f t="shared" si="20"/>
        <v>0</v>
      </c>
      <c r="AN61" s="561">
        <f t="shared" si="21"/>
        <v>0</v>
      </c>
      <c r="AT61" s="322"/>
      <c r="AU61" s="322"/>
    </row>
    <row r="62" spans="2:47" ht="13.15" hidden="1" customHeight="1" x14ac:dyDescent="0.2">
      <c r="B62" s="321"/>
      <c r="C62" s="386"/>
      <c r="D62" s="1005"/>
      <c r="E62" s="1005"/>
      <c r="F62" s="395"/>
      <c r="G62" s="1006"/>
      <c r="H62" s="33"/>
      <c r="I62" s="1007"/>
      <c r="J62" s="1008"/>
      <c r="K62" s="339"/>
      <c r="L62" s="1260"/>
      <c r="M62" s="1260"/>
      <c r="N62" s="1009" t="str">
        <f t="shared" si="9"/>
        <v/>
      </c>
      <c r="O62" s="1010" t="str">
        <f t="shared" si="10"/>
        <v/>
      </c>
      <c r="P62" s="1011" t="str">
        <f t="shared" si="11"/>
        <v/>
      </c>
      <c r="Q62" s="590" t="str">
        <f t="shared" si="12"/>
        <v/>
      </c>
      <c r="R62" s="1012" t="str">
        <f t="shared" si="13"/>
        <v/>
      </c>
      <c r="S62" s="1013">
        <f t="shared" si="22"/>
        <v>0</v>
      </c>
      <c r="T62" s="339"/>
      <c r="U62" s="391"/>
      <c r="X62" s="994" t="str">
        <f t="shared" si="23"/>
        <v/>
      </c>
      <c r="Y62" s="1015">
        <f t="shared" si="14"/>
        <v>0.62</v>
      </c>
      <c r="Z62" s="1016" t="e">
        <f t="shared" si="15"/>
        <v>#VALUE!</v>
      </c>
      <c r="AA62" s="1016" t="e">
        <f t="shared" si="16"/>
        <v>#VALUE!</v>
      </c>
      <c r="AB62" s="1016" t="e">
        <f t="shared" si="17"/>
        <v>#VALUE!</v>
      </c>
      <c r="AC62" s="1017" t="e">
        <f t="shared" si="24"/>
        <v>#VALUE!</v>
      </c>
      <c r="AD62" s="1018">
        <f t="shared" si="25"/>
        <v>0</v>
      </c>
      <c r="AE62" s="1015">
        <f>IF(H62&gt;8,tab!D$168,tab!D$171)</f>
        <v>0.4</v>
      </c>
      <c r="AF62" s="1018">
        <f t="shared" si="26"/>
        <v>0</v>
      </c>
      <c r="AG62" s="994">
        <f t="shared" si="27"/>
        <v>0</v>
      </c>
      <c r="AH62" s="1019" t="b">
        <f t="shared" si="28"/>
        <v>0</v>
      </c>
      <c r="AI62" s="863">
        <f t="shared" si="29"/>
        <v>117</v>
      </c>
      <c r="AJ62" s="562">
        <f t="shared" si="30"/>
        <v>30</v>
      </c>
      <c r="AK62" s="562">
        <f t="shared" si="19"/>
        <v>30</v>
      </c>
      <c r="AL62" s="1020">
        <f t="shared" si="20"/>
        <v>0</v>
      </c>
      <c r="AN62" s="561">
        <f t="shared" si="21"/>
        <v>0</v>
      </c>
      <c r="AT62" s="322"/>
      <c r="AU62" s="322"/>
    </row>
    <row r="63" spans="2:47" ht="13.15" hidden="1" customHeight="1" x14ac:dyDescent="0.2">
      <c r="B63" s="321"/>
      <c r="C63" s="386"/>
      <c r="D63" s="1005"/>
      <c r="E63" s="1005"/>
      <c r="F63" s="395"/>
      <c r="G63" s="1006"/>
      <c r="H63" s="33"/>
      <c r="I63" s="1007"/>
      <c r="J63" s="1008"/>
      <c r="K63" s="339"/>
      <c r="L63" s="1260"/>
      <c r="M63" s="1260"/>
      <c r="N63" s="1009" t="str">
        <f t="shared" si="9"/>
        <v/>
      </c>
      <c r="O63" s="1010" t="str">
        <f t="shared" si="10"/>
        <v/>
      </c>
      <c r="P63" s="1011" t="str">
        <f t="shared" si="11"/>
        <v/>
      </c>
      <c r="Q63" s="590" t="str">
        <f t="shared" si="12"/>
        <v/>
      </c>
      <c r="R63" s="1012" t="str">
        <f t="shared" si="13"/>
        <v/>
      </c>
      <c r="S63" s="1013">
        <f t="shared" si="22"/>
        <v>0</v>
      </c>
      <c r="T63" s="339"/>
      <c r="U63" s="391"/>
      <c r="X63" s="994" t="str">
        <f t="shared" si="23"/>
        <v/>
      </c>
      <c r="Y63" s="1015">
        <f t="shared" si="14"/>
        <v>0.62</v>
      </c>
      <c r="Z63" s="1016" t="e">
        <f t="shared" si="15"/>
        <v>#VALUE!</v>
      </c>
      <c r="AA63" s="1016" t="e">
        <f t="shared" si="16"/>
        <v>#VALUE!</v>
      </c>
      <c r="AB63" s="1016" t="e">
        <f t="shared" si="17"/>
        <v>#VALUE!</v>
      </c>
      <c r="AC63" s="1017" t="e">
        <f t="shared" si="24"/>
        <v>#VALUE!</v>
      </c>
      <c r="AD63" s="1018">
        <f t="shared" si="25"/>
        <v>0</v>
      </c>
      <c r="AE63" s="1015">
        <f>IF(H63&gt;8,tab!D$168,tab!D$171)</f>
        <v>0.4</v>
      </c>
      <c r="AF63" s="1018">
        <f t="shared" si="26"/>
        <v>0</v>
      </c>
      <c r="AG63" s="994">
        <f t="shared" si="27"/>
        <v>0</v>
      </c>
      <c r="AH63" s="1019" t="b">
        <f t="shared" si="28"/>
        <v>0</v>
      </c>
      <c r="AI63" s="863">
        <f t="shared" si="29"/>
        <v>117</v>
      </c>
      <c r="AJ63" s="562">
        <f t="shared" si="30"/>
        <v>30</v>
      </c>
      <c r="AK63" s="562">
        <f t="shared" si="19"/>
        <v>30</v>
      </c>
      <c r="AL63" s="1020">
        <f t="shared" si="20"/>
        <v>0</v>
      </c>
      <c r="AN63" s="561">
        <f t="shared" si="21"/>
        <v>0</v>
      </c>
      <c r="AT63" s="322"/>
      <c r="AU63" s="322"/>
    </row>
    <row r="64" spans="2:47" ht="13.15" hidden="1" customHeight="1" x14ac:dyDescent="0.2">
      <c r="B64" s="321"/>
      <c r="C64" s="386"/>
      <c r="D64" s="1005"/>
      <c r="E64" s="1005"/>
      <c r="F64" s="395"/>
      <c r="G64" s="1006"/>
      <c r="H64" s="33"/>
      <c r="I64" s="1007"/>
      <c r="J64" s="1008"/>
      <c r="K64" s="339"/>
      <c r="L64" s="1260"/>
      <c r="M64" s="1260"/>
      <c r="N64" s="1009" t="str">
        <f t="shared" si="9"/>
        <v/>
      </c>
      <c r="O64" s="1010" t="str">
        <f t="shared" si="10"/>
        <v/>
      </c>
      <c r="P64" s="1011" t="str">
        <f t="shared" si="11"/>
        <v/>
      </c>
      <c r="Q64" s="590" t="str">
        <f t="shared" si="12"/>
        <v/>
      </c>
      <c r="R64" s="1012" t="str">
        <f t="shared" si="13"/>
        <v/>
      </c>
      <c r="S64" s="1013">
        <f t="shared" si="22"/>
        <v>0</v>
      </c>
      <c r="T64" s="339"/>
      <c r="U64" s="391"/>
      <c r="X64" s="994" t="str">
        <f t="shared" si="23"/>
        <v/>
      </c>
      <c r="Y64" s="1015">
        <f t="shared" si="14"/>
        <v>0.62</v>
      </c>
      <c r="Z64" s="1016" t="e">
        <f t="shared" si="15"/>
        <v>#VALUE!</v>
      </c>
      <c r="AA64" s="1016" t="e">
        <f t="shared" si="16"/>
        <v>#VALUE!</v>
      </c>
      <c r="AB64" s="1016" t="e">
        <f t="shared" si="17"/>
        <v>#VALUE!</v>
      </c>
      <c r="AC64" s="1017" t="e">
        <f t="shared" si="24"/>
        <v>#VALUE!</v>
      </c>
      <c r="AD64" s="1018">
        <f t="shared" si="25"/>
        <v>0</v>
      </c>
      <c r="AE64" s="1015">
        <f>IF(H64&gt;8,tab!D$168,tab!D$171)</f>
        <v>0.4</v>
      </c>
      <c r="AF64" s="1018">
        <f t="shared" si="26"/>
        <v>0</v>
      </c>
      <c r="AG64" s="994">
        <f t="shared" si="27"/>
        <v>0</v>
      </c>
      <c r="AH64" s="1019" t="b">
        <f t="shared" si="28"/>
        <v>0</v>
      </c>
      <c r="AI64" s="863">
        <f t="shared" si="29"/>
        <v>117</v>
      </c>
      <c r="AJ64" s="562">
        <f t="shared" si="30"/>
        <v>30</v>
      </c>
      <c r="AK64" s="562">
        <f t="shared" si="19"/>
        <v>30</v>
      </c>
      <c r="AL64" s="1020">
        <f t="shared" si="20"/>
        <v>0</v>
      </c>
      <c r="AN64" s="561">
        <f t="shared" si="21"/>
        <v>0</v>
      </c>
      <c r="AT64" s="322"/>
      <c r="AU64" s="322"/>
    </row>
    <row r="65" spans="2:47" ht="13.15" hidden="1" customHeight="1" x14ac:dyDescent="0.2">
      <c r="B65" s="321"/>
      <c r="C65" s="386"/>
      <c r="D65" s="1005"/>
      <c r="E65" s="1005"/>
      <c r="F65" s="395"/>
      <c r="G65" s="1006"/>
      <c r="H65" s="33"/>
      <c r="I65" s="1007"/>
      <c r="J65" s="1008"/>
      <c r="K65" s="339"/>
      <c r="L65" s="1260"/>
      <c r="M65" s="1260"/>
      <c r="N65" s="1009" t="str">
        <f t="shared" si="9"/>
        <v/>
      </c>
      <c r="O65" s="1010" t="str">
        <f t="shared" si="10"/>
        <v/>
      </c>
      <c r="P65" s="1011" t="str">
        <f t="shared" si="11"/>
        <v/>
      </c>
      <c r="Q65" s="590" t="str">
        <f t="shared" si="12"/>
        <v/>
      </c>
      <c r="R65" s="1012" t="str">
        <f t="shared" si="13"/>
        <v/>
      </c>
      <c r="S65" s="1013">
        <f t="shared" si="22"/>
        <v>0</v>
      </c>
      <c r="T65" s="339"/>
      <c r="U65" s="391"/>
      <c r="X65" s="994" t="str">
        <f t="shared" si="23"/>
        <v/>
      </c>
      <c r="Y65" s="1015">
        <f t="shared" si="14"/>
        <v>0.62</v>
      </c>
      <c r="Z65" s="1016" t="e">
        <f t="shared" si="15"/>
        <v>#VALUE!</v>
      </c>
      <c r="AA65" s="1016" t="e">
        <f t="shared" si="16"/>
        <v>#VALUE!</v>
      </c>
      <c r="AB65" s="1016" t="e">
        <f t="shared" si="17"/>
        <v>#VALUE!</v>
      </c>
      <c r="AC65" s="1017" t="e">
        <f t="shared" si="24"/>
        <v>#VALUE!</v>
      </c>
      <c r="AD65" s="1018">
        <f t="shared" si="25"/>
        <v>0</v>
      </c>
      <c r="AE65" s="1015">
        <f>IF(H65&gt;8,tab!D$168,tab!D$171)</f>
        <v>0.4</v>
      </c>
      <c r="AF65" s="1018">
        <f t="shared" si="26"/>
        <v>0</v>
      </c>
      <c r="AG65" s="994">
        <f t="shared" si="27"/>
        <v>0</v>
      </c>
      <c r="AH65" s="1019" t="b">
        <f t="shared" si="28"/>
        <v>0</v>
      </c>
      <c r="AI65" s="863">
        <f t="shared" si="29"/>
        <v>117</v>
      </c>
      <c r="AJ65" s="562">
        <f t="shared" si="30"/>
        <v>30</v>
      </c>
      <c r="AK65" s="562">
        <f t="shared" si="19"/>
        <v>30</v>
      </c>
      <c r="AL65" s="1020">
        <f t="shared" si="20"/>
        <v>0</v>
      </c>
      <c r="AN65" s="561">
        <f t="shared" si="21"/>
        <v>0</v>
      </c>
      <c r="AT65" s="322"/>
      <c r="AU65" s="322"/>
    </row>
    <row r="66" spans="2:47" ht="13.15" hidden="1" customHeight="1" x14ac:dyDescent="0.2">
      <c r="B66" s="321"/>
      <c r="C66" s="386"/>
      <c r="D66" s="1005"/>
      <c r="E66" s="1005"/>
      <c r="F66" s="395"/>
      <c r="G66" s="1006"/>
      <c r="H66" s="33"/>
      <c r="I66" s="1007"/>
      <c r="J66" s="1008"/>
      <c r="K66" s="339"/>
      <c r="L66" s="1260"/>
      <c r="M66" s="1260"/>
      <c r="N66" s="1009" t="str">
        <f t="shared" si="9"/>
        <v/>
      </c>
      <c r="O66" s="1010" t="str">
        <f t="shared" si="10"/>
        <v/>
      </c>
      <c r="P66" s="1011" t="str">
        <f t="shared" si="11"/>
        <v/>
      </c>
      <c r="Q66" s="590" t="str">
        <f t="shared" si="12"/>
        <v/>
      </c>
      <c r="R66" s="1012" t="str">
        <f t="shared" si="13"/>
        <v/>
      </c>
      <c r="S66" s="1013">
        <f t="shared" si="22"/>
        <v>0</v>
      </c>
      <c r="T66" s="339"/>
      <c r="U66" s="391"/>
      <c r="X66" s="994" t="str">
        <f t="shared" si="23"/>
        <v/>
      </c>
      <c r="Y66" s="1015">
        <f t="shared" si="14"/>
        <v>0.62</v>
      </c>
      <c r="Z66" s="1016" t="e">
        <f t="shared" si="15"/>
        <v>#VALUE!</v>
      </c>
      <c r="AA66" s="1016" t="e">
        <f t="shared" si="16"/>
        <v>#VALUE!</v>
      </c>
      <c r="AB66" s="1016" t="e">
        <f t="shared" si="17"/>
        <v>#VALUE!</v>
      </c>
      <c r="AC66" s="1017" t="e">
        <f t="shared" si="24"/>
        <v>#VALUE!</v>
      </c>
      <c r="AD66" s="1018">
        <f t="shared" si="25"/>
        <v>0</v>
      </c>
      <c r="AE66" s="1015">
        <f>IF(H66&gt;8,tab!D$168,tab!D$171)</f>
        <v>0.4</v>
      </c>
      <c r="AF66" s="1018">
        <f t="shared" si="26"/>
        <v>0</v>
      </c>
      <c r="AG66" s="994">
        <f t="shared" si="27"/>
        <v>0</v>
      </c>
      <c r="AH66" s="1019" t="b">
        <f t="shared" si="28"/>
        <v>0</v>
      </c>
      <c r="AI66" s="863">
        <f t="shared" si="29"/>
        <v>117</v>
      </c>
      <c r="AJ66" s="562">
        <f t="shared" si="30"/>
        <v>30</v>
      </c>
      <c r="AK66" s="562">
        <f t="shared" si="19"/>
        <v>30</v>
      </c>
      <c r="AL66" s="1020">
        <f t="shared" si="20"/>
        <v>0</v>
      </c>
      <c r="AN66" s="561">
        <f t="shared" si="21"/>
        <v>0</v>
      </c>
      <c r="AT66" s="322"/>
      <c r="AU66" s="322"/>
    </row>
    <row r="67" spans="2:47" ht="13.15" hidden="1" customHeight="1" x14ac:dyDescent="0.2">
      <c r="B67" s="321"/>
      <c r="C67" s="386"/>
      <c r="D67" s="1005"/>
      <c r="E67" s="1005"/>
      <c r="F67" s="395"/>
      <c r="G67" s="1006"/>
      <c r="H67" s="33"/>
      <c r="I67" s="1007"/>
      <c r="J67" s="1008"/>
      <c r="K67" s="339"/>
      <c r="L67" s="1260"/>
      <c r="M67" s="1260"/>
      <c r="N67" s="1009" t="str">
        <f t="shared" si="9"/>
        <v/>
      </c>
      <c r="O67" s="1010" t="str">
        <f t="shared" si="10"/>
        <v/>
      </c>
      <c r="P67" s="1011" t="str">
        <f t="shared" si="11"/>
        <v/>
      </c>
      <c r="Q67" s="590" t="str">
        <f t="shared" si="12"/>
        <v/>
      </c>
      <c r="R67" s="1012" t="str">
        <f t="shared" si="13"/>
        <v/>
      </c>
      <c r="S67" s="1013">
        <f t="shared" si="22"/>
        <v>0</v>
      </c>
      <c r="T67" s="339"/>
      <c r="U67" s="391"/>
      <c r="X67" s="994" t="str">
        <f t="shared" si="23"/>
        <v/>
      </c>
      <c r="Y67" s="1015">
        <f t="shared" si="14"/>
        <v>0.62</v>
      </c>
      <c r="Z67" s="1016" t="e">
        <f t="shared" si="15"/>
        <v>#VALUE!</v>
      </c>
      <c r="AA67" s="1016" t="e">
        <f t="shared" si="16"/>
        <v>#VALUE!</v>
      </c>
      <c r="AB67" s="1016" t="e">
        <f t="shared" si="17"/>
        <v>#VALUE!</v>
      </c>
      <c r="AC67" s="1017" t="e">
        <f t="shared" si="24"/>
        <v>#VALUE!</v>
      </c>
      <c r="AD67" s="1018">
        <f t="shared" si="25"/>
        <v>0</v>
      </c>
      <c r="AE67" s="1015">
        <f>IF(H67&gt;8,tab!D$168,tab!D$171)</f>
        <v>0.4</v>
      </c>
      <c r="AF67" s="1018">
        <f t="shared" si="26"/>
        <v>0</v>
      </c>
      <c r="AG67" s="994">
        <f t="shared" si="27"/>
        <v>0</v>
      </c>
      <c r="AH67" s="1019" t="b">
        <f t="shared" si="28"/>
        <v>0</v>
      </c>
      <c r="AI67" s="863">
        <f t="shared" si="29"/>
        <v>117</v>
      </c>
      <c r="AJ67" s="562">
        <f t="shared" si="30"/>
        <v>30</v>
      </c>
      <c r="AK67" s="562">
        <f t="shared" si="19"/>
        <v>30</v>
      </c>
      <c r="AL67" s="1020">
        <f t="shared" si="20"/>
        <v>0</v>
      </c>
      <c r="AN67" s="561">
        <f t="shared" si="21"/>
        <v>0</v>
      </c>
      <c r="AT67" s="322"/>
      <c r="AU67" s="322"/>
    </row>
    <row r="68" spans="2:47" ht="13.15" hidden="1" customHeight="1" x14ac:dyDescent="0.2">
      <c r="B68" s="321"/>
      <c r="C68" s="386"/>
      <c r="D68" s="1005"/>
      <c r="E68" s="1005"/>
      <c r="F68" s="395"/>
      <c r="G68" s="1006"/>
      <c r="H68" s="33"/>
      <c r="I68" s="1007"/>
      <c r="J68" s="1008"/>
      <c r="K68" s="339"/>
      <c r="L68" s="1260"/>
      <c r="M68" s="1260"/>
      <c r="N68" s="1009" t="str">
        <f t="shared" si="9"/>
        <v/>
      </c>
      <c r="O68" s="1010" t="str">
        <f t="shared" si="10"/>
        <v/>
      </c>
      <c r="P68" s="1011" t="str">
        <f t="shared" si="11"/>
        <v/>
      </c>
      <c r="Q68" s="590" t="str">
        <f t="shared" si="12"/>
        <v/>
      </c>
      <c r="R68" s="1012" t="str">
        <f t="shared" si="13"/>
        <v/>
      </c>
      <c r="S68" s="1013">
        <f t="shared" si="22"/>
        <v>0</v>
      </c>
      <c r="T68" s="339"/>
      <c r="U68" s="391"/>
      <c r="X68" s="994" t="str">
        <f t="shared" si="23"/>
        <v/>
      </c>
      <c r="Y68" s="1015">
        <f t="shared" si="14"/>
        <v>0.62</v>
      </c>
      <c r="Z68" s="1016" t="e">
        <f t="shared" si="15"/>
        <v>#VALUE!</v>
      </c>
      <c r="AA68" s="1016" t="e">
        <f t="shared" si="16"/>
        <v>#VALUE!</v>
      </c>
      <c r="AB68" s="1016" t="e">
        <f t="shared" si="17"/>
        <v>#VALUE!</v>
      </c>
      <c r="AC68" s="1017" t="e">
        <f t="shared" si="24"/>
        <v>#VALUE!</v>
      </c>
      <c r="AD68" s="1018">
        <f t="shared" si="25"/>
        <v>0</v>
      </c>
      <c r="AE68" s="1015">
        <f>IF(H68&gt;8,tab!D$168,tab!D$171)</f>
        <v>0.4</v>
      </c>
      <c r="AF68" s="1018">
        <f t="shared" si="26"/>
        <v>0</v>
      </c>
      <c r="AG68" s="994">
        <f t="shared" si="27"/>
        <v>0</v>
      </c>
      <c r="AH68" s="1019" t="b">
        <f t="shared" si="28"/>
        <v>0</v>
      </c>
      <c r="AI68" s="863">
        <f t="shared" si="29"/>
        <v>117</v>
      </c>
      <c r="AJ68" s="562">
        <f t="shared" si="30"/>
        <v>30</v>
      </c>
      <c r="AK68" s="562">
        <f t="shared" si="19"/>
        <v>30</v>
      </c>
      <c r="AL68" s="1020">
        <f t="shared" si="20"/>
        <v>0</v>
      </c>
      <c r="AN68" s="561">
        <f t="shared" si="21"/>
        <v>0</v>
      </c>
      <c r="AT68" s="322"/>
      <c r="AU68" s="322"/>
    </row>
    <row r="69" spans="2:47" ht="13.15" hidden="1" customHeight="1" x14ac:dyDescent="0.2">
      <c r="B69" s="321"/>
      <c r="C69" s="386"/>
      <c r="D69" s="1005"/>
      <c r="E69" s="1005"/>
      <c r="F69" s="395"/>
      <c r="G69" s="1006"/>
      <c r="H69" s="33"/>
      <c r="I69" s="1007"/>
      <c r="J69" s="1008"/>
      <c r="K69" s="339"/>
      <c r="L69" s="1260"/>
      <c r="M69" s="1260"/>
      <c r="N69" s="1009" t="str">
        <f t="shared" si="9"/>
        <v/>
      </c>
      <c r="O69" s="1010" t="str">
        <f t="shared" si="10"/>
        <v/>
      </c>
      <c r="P69" s="1011" t="str">
        <f t="shared" si="11"/>
        <v/>
      </c>
      <c r="Q69" s="590" t="str">
        <f t="shared" si="12"/>
        <v/>
      </c>
      <c r="R69" s="1012" t="str">
        <f t="shared" si="13"/>
        <v/>
      </c>
      <c r="S69" s="1013">
        <f t="shared" si="22"/>
        <v>0</v>
      </c>
      <c r="T69" s="339"/>
      <c r="U69" s="391"/>
      <c r="X69" s="994" t="str">
        <f t="shared" si="23"/>
        <v/>
      </c>
      <c r="Y69" s="1015">
        <f t="shared" si="14"/>
        <v>0.62</v>
      </c>
      <c r="Z69" s="1016" t="e">
        <f t="shared" si="15"/>
        <v>#VALUE!</v>
      </c>
      <c r="AA69" s="1016" t="e">
        <f t="shared" si="16"/>
        <v>#VALUE!</v>
      </c>
      <c r="AB69" s="1016" t="e">
        <f t="shared" si="17"/>
        <v>#VALUE!</v>
      </c>
      <c r="AC69" s="1017" t="e">
        <f t="shared" si="24"/>
        <v>#VALUE!</v>
      </c>
      <c r="AD69" s="1018">
        <f t="shared" si="25"/>
        <v>0</v>
      </c>
      <c r="AE69" s="1015">
        <f>IF(H69&gt;8,tab!D$168,tab!D$171)</f>
        <v>0.4</v>
      </c>
      <c r="AF69" s="1018">
        <f t="shared" si="26"/>
        <v>0</v>
      </c>
      <c r="AG69" s="994">
        <f t="shared" si="27"/>
        <v>0</v>
      </c>
      <c r="AH69" s="1019" t="b">
        <f t="shared" si="28"/>
        <v>0</v>
      </c>
      <c r="AI69" s="863">
        <f t="shared" si="29"/>
        <v>117</v>
      </c>
      <c r="AJ69" s="562">
        <f t="shared" si="30"/>
        <v>30</v>
      </c>
      <c r="AK69" s="562">
        <f t="shared" si="19"/>
        <v>30</v>
      </c>
      <c r="AL69" s="1020">
        <f t="shared" si="20"/>
        <v>0</v>
      </c>
      <c r="AN69" s="561">
        <f t="shared" si="21"/>
        <v>0</v>
      </c>
      <c r="AT69" s="322"/>
      <c r="AU69" s="322"/>
    </row>
    <row r="70" spans="2:47" ht="13.15" hidden="1" customHeight="1" x14ac:dyDescent="0.2">
      <c r="B70" s="321"/>
      <c r="C70" s="386"/>
      <c r="D70" s="1005"/>
      <c r="E70" s="1005"/>
      <c r="F70" s="395"/>
      <c r="G70" s="1006"/>
      <c r="H70" s="33"/>
      <c r="I70" s="1007"/>
      <c r="J70" s="1008"/>
      <c r="K70" s="339"/>
      <c r="L70" s="1260"/>
      <c r="M70" s="1260"/>
      <c r="N70" s="1009" t="str">
        <f t="shared" si="9"/>
        <v/>
      </c>
      <c r="O70" s="1010" t="str">
        <f t="shared" si="10"/>
        <v/>
      </c>
      <c r="P70" s="1011" t="str">
        <f t="shared" si="11"/>
        <v/>
      </c>
      <c r="Q70" s="590" t="str">
        <f t="shared" si="12"/>
        <v/>
      </c>
      <c r="R70" s="1012" t="str">
        <f t="shared" si="13"/>
        <v/>
      </c>
      <c r="S70" s="1013">
        <f t="shared" si="22"/>
        <v>0</v>
      </c>
      <c r="T70" s="339"/>
      <c r="U70" s="391"/>
      <c r="X70" s="994" t="str">
        <f t="shared" si="23"/>
        <v/>
      </c>
      <c r="Y70" s="1015">
        <f t="shared" si="14"/>
        <v>0.62</v>
      </c>
      <c r="Z70" s="1016" t="e">
        <f t="shared" si="15"/>
        <v>#VALUE!</v>
      </c>
      <c r="AA70" s="1016" t="e">
        <f t="shared" si="16"/>
        <v>#VALUE!</v>
      </c>
      <c r="AB70" s="1016" t="e">
        <f t="shared" si="17"/>
        <v>#VALUE!</v>
      </c>
      <c r="AC70" s="1017" t="e">
        <f t="shared" si="24"/>
        <v>#VALUE!</v>
      </c>
      <c r="AD70" s="1018">
        <f t="shared" si="25"/>
        <v>0</v>
      </c>
      <c r="AE70" s="1015">
        <f>IF(H70&gt;8,tab!D$168,tab!D$171)</f>
        <v>0.4</v>
      </c>
      <c r="AF70" s="1018">
        <f t="shared" si="26"/>
        <v>0</v>
      </c>
      <c r="AG70" s="994">
        <f t="shared" si="27"/>
        <v>0</v>
      </c>
      <c r="AH70" s="1019" t="b">
        <f t="shared" si="28"/>
        <v>0</v>
      </c>
      <c r="AI70" s="863">
        <f t="shared" si="29"/>
        <v>117</v>
      </c>
      <c r="AJ70" s="562">
        <f t="shared" si="30"/>
        <v>30</v>
      </c>
      <c r="AK70" s="562">
        <f t="shared" si="19"/>
        <v>30</v>
      </c>
      <c r="AL70" s="1020">
        <f t="shared" si="20"/>
        <v>0</v>
      </c>
      <c r="AN70" s="561">
        <f t="shared" si="21"/>
        <v>0</v>
      </c>
      <c r="AT70" s="322"/>
      <c r="AU70" s="322"/>
    </row>
    <row r="71" spans="2:47" ht="13.15" hidden="1" customHeight="1" x14ac:dyDescent="0.2">
      <c r="B71" s="321"/>
      <c r="C71" s="386"/>
      <c r="D71" s="1005"/>
      <c r="E71" s="1005"/>
      <c r="F71" s="395"/>
      <c r="G71" s="1006"/>
      <c r="H71" s="33"/>
      <c r="I71" s="1007"/>
      <c r="J71" s="1008"/>
      <c r="K71" s="339"/>
      <c r="L71" s="1260"/>
      <c r="M71" s="1260"/>
      <c r="N71" s="1009" t="str">
        <f t="shared" si="9"/>
        <v/>
      </c>
      <c r="O71" s="1010" t="str">
        <f t="shared" si="10"/>
        <v/>
      </c>
      <c r="P71" s="1011" t="str">
        <f t="shared" si="11"/>
        <v/>
      </c>
      <c r="Q71" s="590" t="str">
        <f t="shared" si="12"/>
        <v/>
      </c>
      <c r="R71" s="1012" t="str">
        <f t="shared" si="13"/>
        <v/>
      </c>
      <c r="S71" s="1013">
        <f t="shared" si="22"/>
        <v>0</v>
      </c>
      <c r="T71" s="339"/>
      <c r="U71" s="391"/>
      <c r="X71" s="994" t="str">
        <f t="shared" si="23"/>
        <v/>
      </c>
      <c r="Y71" s="1015">
        <f t="shared" si="14"/>
        <v>0.62</v>
      </c>
      <c r="Z71" s="1016" t="e">
        <f t="shared" si="15"/>
        <v>#VALUE!</v>
      </c>
      <c r="AA71" s="1016" t="e">
        <f t="shared" si="16"/>
        <v>#VALUE!</v>
      </c>
      <c r="AB71" s="1016" t="e">
        <f t="shared" si="17"/>
        <v>#VALUE!</v>
      </c>
      <c r="AC71" s="1017" t="e">
        <f t="shared" si="24"/>
        <v>#VALUE!</v>
      </c>
      <c r="AD71" s="1018">
        <f t="shared" si="25"/>
        <v>0</v>
      </c>
      <c r="AE71" s="1015">
        <f>IF(H71&gt;8,tab!D$168,tab!D$171)</f>
        <v>0.4</v>
      </c>
      <c r="AF71" s="1018">
        <f t="shared" si="26"/>
        <v>0</v>
      </c>
      <c r="AG71" s="994">
        <f t="shared" si="27"/>
        <v>0</v>
      </c>
      <c r="AH71" s="1019" t="b">
        <f t="shared" si="28"/>
        <v>0</v>
      </c>
      <c r="AI71" s="863">
        <f t="shared" si="29"/>
        <v>117</v>
      </c>
      <c r="AJ71" s="562">
        <f t="shared" si="30"/>
        <v>30</v>
      </c>
      <c r="AK71" s="562">
        <f t="shared" si="19"/>
        <v>30</v>
      </c>
      <c r="AL71" s="1020">
        <f t="shared" si="20"/>
        <v>0</v>
      </c>
      <c r="AN71" s="561">
        <f t="shared" si="21"/>
        <v>0</v>
      </c>
      <c r="AT71" s="322"/>
      <c r="AU71" s="322"/>
    </row>
    <row r="72" spans="2:47" ht="13.15" hidden="1" customHeight="1" x14ac:dyDescent="0.2">
      <c r="B72" s="321"/>
      <c r="C72" s="386"/>
      <c r="D72" s="1005"/>
      <c r="E72" s="1005"/>
      <c r="F72" s="395"/>
      <c r="G72" s="1006"/>
      <c r="H72" s="33"/>
      <c r="I72" s="1007"/>
      <c r="J72" s="1008"/>
      <c r="K72" s="339"/>
      <c r="L72" s="1260"/>
      <c r="M72" s="1260"/>
      <c r="N72" s="1009" t="str">
        <f t="shared" si="9"/>
        <v/>
      </c>
      <c r="O72" s="1010" t="str">
        <f t="shared" si="10"/>
        <v/>
      </c>
      <c r="P72" s="1011" t="str">
        <f t="shared" si="11"/>
        <v/>
      </c>
      <c r="Q72" s="590" t="str">
        <f t="shared" si="12"/>
        <v/>
      </c>
      <c r="R72" s="1012" t="str">
        <f t="shared" si="13"/>
        <v/>
      </c>
      <c r="S72" s="1013">
        <f t="shared" si="22"/>
        <v>0</v>
      </c>
      <c r="T72" s="339"/>
      <c r="U72" s="391"/>
      <c r="X72" s="994" t="str">
        <f t="shared" si="23"/>
        <v/>
      </c>
      <c r="Y72" s="1015">
        <f t="shared" si="14"/>
        <v>0.62</v>
      </c>
      <c r="Z72" s="1016" t="e">
        <f t="shared" si="15"/>
        <v>#VALUE!</v>
      </c>
      <c r="AA72" s="1016" t="e">
        <f t="shared" si="16"/>
        <v>#VALUE!</v>
      </c>
      <c r="AB72" s="1016" t="e">
        <f t="shared" si="17"/>
        <v>#VALUE!</v>
      </c>
      <c r="AC72" s="1017" t="e">
        <f t="shared" si="24"/>
        <v>#VALUE!</v>
      </c>
      <c r="AD72" s="1018">
        <f t="shared" si="25"/>
        <v>0</v>
      </c>
      <c r="AE72" s="1015">
        <f>IF(H72&gt;8,tab!D$168,tab!D$171)</f>
        <v>0.4</v>
      </c>
      <c r="AF72" s="1018">
        <f t="shared" si="26"/>
        <v>0</v>
      </c>
      <c r="AG72" s="994">
        <f t="shared" si="27"/>
        <v>0</v>
      </c>
      <c r="AH72" s="1019" t="b">
        <f t="shared" si="28"/>
        <v>0</v>
      </c>
      <c r="AI72" s="863">
        <f t="shared" si="29"/>
        <v>117</v>
      </c>
      <c r="AJ72" s="562">
        <f t="shared" si="30"/>
        <v>30</v>
      </c>
      <c r="AK72" s="562">
        <f t="shared" si="19"/>
        <v>30</v>
      </c>
      <c r="AL72" s="1020">
        <f t="shared" si="20"/>
        <v>0</v>
      </c>
      <c r="AN72" s="561">
        <f t="shared" si="21"/>
        <v>0</v>
      </c>
      <c r="AT72" s="322"/>
      <c r="AU72" s="322"/>
    </row>
    <row r="73" spans="2:47" ht="13.15" hidden="1" customHeight="1" x14ac:dyDescent="0.2">
      <c r="B73" s="321"/>
      <c r="C73" s="386"/>
      <c r="D73" s="1005"/>
      <c r="E73" s="1005"/>
      <c r="F73" s="395"/>
      <c r="G73" s="1006"/>
      <c r="H73" s="33"/>
      <c r="I73" s="1007"/>
      <c r="J73" s="1008"/>
      <c r="K73" s="339"/>
      <c r="L73" s="1260"/>
      <c r="M73" s="1260"/>
      <c r="N73" s="1009" t="str">
        <f t="shared" si="9"/>
        <v/>
      </c>
      <c r="O73" s="1010" t="str">
        <f t="shared" si="10"/>
        <v/>
      </c>
      <c r="P73" s="1011" t="str">
        <f t="shared" si="11"/>
        <v/>
      </c>
      <c r="Q73" s="590" t="str">
        <f t="shared" si="12"/>
        <v/>
      </c>
      <c r="R73" s="1012" t="str">
        <f t="shared" si="13"/>
        <v/>
      </c>
      <c r="S73" s="1013">
        <f t="shared" si="22"/>
        <v>0</v>
      </c>
      <c r="T73" s="339"/>
      <c r="U73" s="391"/>
      <c r="X73" s="994" t="str">
        <f t="shared" si="23"/>
        <v/>
      </c>
      <c r="Y73" s="1015">
        <f t="shared" si="14"/>
        <v>0.62</v>
      </c>
      <c r="Z73" s="1016" t="e">
        <f t="shared" si="15"/>
        <v>#VALUE!</v>
      </c>
      <c r="AA73" s="1016" t="e">
        <f t="shared" si="16"/>
        <v>#VALUE!</v>
      </c>
      <c r="AB73" s="1016" t="e">
        <f t="shared" si="17"/>
        <v>#VALUE!</v>
      </c>
      <c r="AC73" s="1017" t="e">
        <f t="shared" si="24"/>
        <v>#VALUE!</v>
      </c>
      <c r="AD73" s="1018">
        <f t="shared" si="25"/>
        <v>0</v>
      </c>
      <c r="AE73" s="1015">
        <f>IF(H73&gt;8,tab!D$168,tab!D$171)</f>
        <v>0.4</v>
      </c>
      <c r="AF73" s="1018">
        <f t="shared" si="26"/>
        <v>0</v>
      </c>
      <c r="AG73" s="994">
        <f t="shared" si="27"/>
        <v>0</v>
      </c>
      <c r="AH73" s="1019" t="b">
        <f t="shared" si="28"/>
        <v>0</v>
      </c>
      <c r="AI73" s="863">
        <f t="shared" si="29"/>
        <v>117</v>
      </c>
      <c r="AJ73" s="562">
        <f t="shared" si="30"/>
        <v>30</v>
      </c>
      <c r="AK73" s="562">
        <f t="shared" si="19"/>
        <v>30</v>
      </c>
      <c r="AL73" s="1020">
        <f t="shared" si="20"/>
        <v>0</v>
      </c>
      <c r="AN73" s="561">
        <f t="shared" si="21"/>
        <v>0</v>
      </c>
      <c r="AT73" s="322"/>
      <c r="AU73" s="322"/>
    </row>
    <row r="74" spans="2:47" ht="13.15" hidden="1" customHeight="1" x14ac:dyDescent="0.2">
      <c r="B74" s="321"/>
      <c r="C74" s="386"/>
      <c r="D74" s="1005"/>
      <c r="E74" s="1005"/>
      <c r="F74" s="395"/>
      <c r="G74" s="1006"/>
      <c r="H74" s="33"/>
      <c r="I74" s="1007"/>
      <c r="J74" s="1008"/>
      <c r="K74" s="339"/>
      <c r="L74" s="1260"/>
      <c r="M74" s="1260"/>
      <c r="N74" s="1009" t="str">
        <f t="shared" si="9"/>
        <v/>
      </c>
      <c r="O74" s="1010" t="str">
        <f t="shared" si="10"/>
        <v/>
      </c>
      <c r="P74" s="1011" t="str">
        <f t="shared" si="11"/>
        <v/>
      </c>
      <c r="Q74" s="590" t="str">
        <f t="shared" si="12"/>
        <v/>
      </c>
      <c r="R74" s="1012" t="str">
        <f t="shared" si="13"/>
        <v/>
      </c>
      <c r="S74" s="1013">
        <f t="shared" si="22"/>
        <v>0</v>
      </c>
      <c r="T74" s="339"/>
      <c r="U74" s="391"/>
      <c r="X74" s="994" t="str">
        <f t="shared" si="23"/>
        <v/>
      </c>
      <c r="Y74" s="1015">
        <f t="shared" si="14"/>
        <v>0.62</v>
      </c>
      <c r="Z74" s="1016" t="e">
        <f t="shared" si="15"/>
        <v>#VALUE!</v>
      </c>
      <c r="AA74" s="1016" t="e">
        <f t="shared" si="16"/>
        <v>#VALUE!</v>
      </c>
      <c r="AB74" s="1016" t="e">
        <f t="shared" si="17"/>
        <v>#VALUE!</v>
      </c>
      <c r="AC74" s="1017" t="e">
        <f t="shared" si="24"/>
        <v>#VALUE!</v>
      </c>
      <c r="AD74" s="1018">
        <f t="shared" si="25"/>
        <v>0</v>
      </c>
      <c r="AE74" s="1015">
        <f>IF(H74&gt;8,tab!D$168,tab!D$171)</f>
        <v>0.4</v>
      </c>
      <c r="AF74" s="1018">
        <f t="shared" si="26"/>
        <v>0</v>
      </c>
      <c r="AG74" s="994">
        <f t="shared" si="27"/>
        <v>0</v>
      </c>
      <c r="AH74" s="1019" t="b">
        <f t="shared" si="28"/>
        <v>0</v>
      </c>
      <c r="AI74" s="863">
        <f t="shared" si="29"/>
        <v>117</v>
      </c>
      <c r="AJ74" s="562">
        <f t="shared" si="30"/>
        <v>30</v>
      </c>
      <c r="AK74" s="562">
        <f t="shared" si="19"/>
        <v>30</v>
      </c>
      <c r="AL74" s="1020">
        <f t="shared" si="20"/>
        <v>0</v>
      </c>
      <c r="AN74" s="561">
        <f t="shared" si="21"/>
        <v>0</v>
      </c>
      <c r="AT74" s="322"/>
      <c r="AU74" s="322"/>
    </row>
    <row r="75" spans="2:47" ht="13.15" hidden="1" customHeight="1" x14ac:dyDescent="0.2">
      <c r="B75" s="321"/>
      <c r="C75" s="386"/>
      <c r="D75" s="1005"/>
      <c r="E75" s="1005"/>
      <c r="F75" s="395"/>
      <c r="G75" s="1006"/>
      <c r="H75" s="33"/>
      <c r="I75" s="1007"/>
      <c r="J75" s="1008"/>
      <c r="K75" s="339"/>
      <c r="L75" s="1260"/>
      <c r="M75" s="1260"/>
      <c r="N75" s="1009" t="str">
        <f t="shared" si="9"/>
        <v/>
      </c>
      <c r="O75" s="1010" t="str">
        <f t="shared" si="10"/>
        <v/>
      </c>
      <c r="P75" s="1011" t="str">
        <f t="shared" si="11"/>
        <v/>
      </c>
      <c r="Q75" s="590" t="str">
        <f t="shared" si="12"/>
        <v/>
      </c>
      <c r="R75" s="1012" t="str">
        <f t="shared" si="13"/>
        <v/>
      </c>
      <c r="S75" s="1013">
        <f t="shared" si="22"/>
        <v>0</v>
      </c>
      <c r="T75" s="339"/>
      <c r="U75" s="391"/>
      <c r="X75" s="994" t="str">
        <f t="shared" si="23"/>
        <v/>
      </c>
      <c r="Y75" s="1015">
        <f t="shared" si="14"/>
        <v>0.62</v>
      </c>
      <c r="Z75" s="1016" t="e">
        <f t="shared" si="15"/>
        <v>#VALUE!</v>
      </c>
      <c r="AA75" s="1016" t="e">
        <f t="shared" si="16"/>
        <v>#VALUE!</v>
      </c>
      <c r="AB75" s="1016" t="e">
        <f t="shared" si="17"/>
        <v>#VALUE!</v>
      </c>
      <c r="AC75" s="1017" t="e">
        <f t="shared" si="24"/>
        <v>#VALUE!</v>
      </c>
      <c r="AD75" s="1018">
        <f t="shared" si="25"/>
        <v>0</v>
      </c>
      <c r="AE75" s="1015">
        <f>IF(H75&gt;8,tab!D$168,tab!D$171)</f>
        <v>0.4</v>
      </c>
      <c r="AF75" s="1018">
        <f t="shared" si="26"/>
        <v>0</v>
      </c>
      <c r="AG75" s="994">
        <f t="shared" si="27"/>
        <v>0</v>
      </c>
      <c r="AH75" s="1019" t="b">
        <f t="shared" si="28"/>
        <v>0</v>
      </c>
      <c r="AI75" s="863">
        <f t="shared" si="29"/>
        <v>117</v>
      </c>
      <c r="AJ75" s="562">
        <f t="shared" si="30"/>
        <v>30</v>
      </c>
      <c r="AK75" s="562">
        <f t="shared" si="19"/>
        <v>30</v>
      </c>
      <c r="AL75" s="1020">
        <f t="shared" si="20"/>
        <v>0</v>
      </c>
      <c r="AN75" s="561">
        <f t="shared" si="21"/>
        <v>0</v>
      </c>
      <c r="AT75" s="322"/>
      <c r="AU75" s="322"/>
    </row>
    <row r="76" spans="2:47" ht="13.15" hidden="1" customHeight="1" x14ac:dyDescent="0.2">
      <c r="B76" s="321"/>
      <c r="C76" s="386"/>
      <c r="D76" s="1005"/>
      <c r="E76" s="1005"/>
      <c r="F76" s="395"/>
      <c r="G76" s="1006"/>
      <c r="H76" s="33"/>
      <c r="I76" s="1007"/>
      <c r="J76" s="1008"/>
      <c r="K76" s="339"/>
      <c r="L76" s="1260"/>
      <c r="M76" s="1260"/>
      <c r="N76" s="1009" t="str">
        <f t="shared" si="9"/>
        <v/>
      </c>
      <c r="O76" s="1010" t="str">
        <f t="shared" si="10"/>
        <v/>
      </c>
      <c r="P76" s="1011" t="str">
        <f t="shared" si="11"/>
        <v/>
      </c>
      <c r="Q76" s="590" t="str">
        <f t="shared" si="12"/>
        <v/>
      </c>
      <c r="R76" s="1012" t="str">
        <f t="shared" si="13"/>
        <v/>
      </c>
      <c r="S76" s="1013">
        <f t="shared" si="22"/>
        <v>0</v>
      </c>
      <c r="T76" s="339"/>
      <c r="U76" s="391"/>
      <c r="X76" s="994" t="str">
        <f t="shared" si="23"/>
        <v/>
      </c>
      <c r="Y76" s="1015">
        <f t="shared" si="14"/>
        <v>0.62</v>
      </c>
      <c r="Z76" s="1016" t="e">
        <f t="shared" si="15"/>
        <v>#VALUE!</v>
      </c>
      <c r="AA76" s="1016" t="e">
        <f t="shared" si="16"/>
        <v>#VALUE!</v>
      </c>
      <c r="AB76" s="1016" t="e">
        <f t="shared" si="17"/>
        <v>#VALUE!</v>
      </c>
      <c r="AC76" s="1017" t="e">
        <f t="shared" si="24"/>
        <v>#VALUE!</v>
      </c>
      <c r="AD76" s="1018">
        <f t="shared" si="25"/>
        <v>0</v>
      </c>
      <c r="AE76" s="1015">
        <f>IF(H76&gt;8,tab!D$168,tab!D$171)</f>
        <v>0.4</v>
      </c>
      <c r="AF76" s="1018">
        <f t="shared" si="26"/>
        <v>0</v>
      </c>
      <c r="AG76" s="994">
        <f t="shared" si="27"/>
        <v>0</v>
      </c>
      <c r="AH76" s="1019" t="b">
        <f t="shared" si="28"/>
        <v>0</v>
      </c>
      <c r="AI76" s="863">
        <f t="shared" si="29"/>
        <v>117</v>
      </c>
      <c r="AJ76" s="562">
        <f t="shared" si="30"/>
        <v>30</v>
      </c>
      <c r="AK76" s="562">
        <f t="shared" si="19"/>
        <v>30</v>
      </c>
      <c r="AL76" s="1020">
        <f t="shared" si="20"/>
        <v>0</v>
      </c>
      <c r="AN76" s="561">
        <f t="shared" si="21"/>
        <v>0</v>
      </c>
      <c r="AT76" s="322"/>
      <c r="AU76" s="322"/>
    </row>
    <row r="77" spans="2:47" ht="13.15" hidden="1" customHeight="1" x14ac:dyDescent="0.2">
      <c r="B77" s="321"/>
      <c r="C77" s="386"/>
      <c r="D77" s="1005"/>
      <c r="E77" s="1005"/>
      <c r="F77" s="395"/>
      <c r="G77" s="1006"/>
      <c r="H77" s="33"/>
      <c r="I77" s="1007"/>
      <c r="J77" s="1008"/>
      <c r="K77" s="339"/>
      <c r="L77" s="1260"/>
      <c r="M77" s="1260"/>
      <c r="N77" s="1009" t="str">
        <f t="shared" si="9"/>
        <v/>
      </c>
      <c r="O77" s="1010" t="str">
        <f t="shared" si="10"/>
        <v/>
      </c>
      <c r="P77" s="1011" t="str">
        <f t="shared" si="11"/>
        <v/>
      </c>
      <c r="Q77" s="590" t="str">
        <f t="shared" si="12"/>
        <v/>
      </c>
      <c r="R77" s="1012" t="str">
        <f t="shared" si="13"/>
        <v/>
      </c>
      <c r="S77" s="1013">
        <f t="shared" si="22"/>
        <v>0</v>
      </c>
      <c r="T77" s="339"/>
      <c r="U77" s="391"/>
      <c r="X77" s="994" t="str">
        <f t="shared" si="23"/>
        <v/>
      </c>
      <c r="Y77" s="1015">
        <f t="shared" si="14"/>
        <v>0.62</v>
      </c>
      <c r="Z77" s="1016" t="e">
        <f t="shared" si="15"/>
        <v>#VALUE!</v>
      </c>
      <c r="AA77" s="1016" t="e">
        <f t="shared" si="16"/>
        <v>#VALUE!</v>
      </c>
      <c r="AB77" s="1016" t="e">
        <f t="shared" si="17"/>
        <v>#VALUE!</v>
      </c>
      <c r="AC77" s="1017" t="e">
        <f t="shared" si="24"/>
        <v>#VALUE!</v>
      </c>
      <c r="AD77" s="1018">
        <f t="shared" si="25"/>
        <v>0</v>
      </c>
      <c r="AE77" s="1015">
        <f>IF(H77&gt;8,tab!D$168,tab!D$171)</f>
        <v>0.4</v>
      </c>
      <c r="AF77" s="1018">
        <f t="shared" si="26"/>
        <v>0</v>
      </c>
      <c r="AG77" s="994">
        <f t="shared" si="27"/>
        <v>0</v>
      </c>
      <c r="AH77" s="1019" t="b">
        <f t="shared" si="28"/>
        <v>0</v>
      </c>
      <c r="AI77" s="863">
        <f t="shared" si="29"/>
        <v>117</v>
      </c>
      <c r="AJ77" s="562">
        <f t="shared" si="30"/>
        <v>30</v>
      </c>
      <c r="AK77" s="562">
        <f t="shared" si="19"/>
        <v>30</v>
      </c>
      <c r="AL77" s="1020">
        <f t="shared" si="20"/>
        <v>0</v>
      </c>
      <c r="AN77" s="561">
        <f t="shared" si="21"/>
        <v>0</v>
      </c>
      <c r="AT77" s="322"/>
      <c r="AU77" s="322"/>
    </row>
    <row r="78" spans="2:47" ht="13.15" hidden="1" customHeight="1" x14ac:dyDescent="0.2">
      <c r="B78" s="321"/>
      <c r="C78" s="386"/>
      <c r="D78" s="1005"/>
      <c r="E78" s="1005"/>
      <c r="F78" s="395"/>
      <c r="G78" s="1006"/>
      <c r="H78" s="33"/>
      <c r="I78" s="1007"/>
      <c r="J78" s="1008"/>
      <c r="K78" s="339"/>
      <c r="L78" s="1260"/>
      <c r="M78" s="1260"/>
      <c r="N78" s="1009" t="str">
        <f t="shared" si="9"/>
        <v/>
      </c>
      <c r="O78" s="1010" t="str">
        <f t="shared" si="10"/>
        <v/>
      </c>
      <c r="P78" s="1011" t="str">
        <f t="shared" si="11"/>
        <v/>
      </c>
      <c r="Q78" s="590" t="str">
        <f t="shared" si="12"/>
        <v/>
      </c>
      <c r="R78" s="1012" t="str">
        <f t="shared" si="13"/>
        <v/>
      </c>
      <c r="S78" s="1013">
        <f t="shared" si="22"/>
        <v>0</v>
      </c>
      <c r="T78" s="339"/>
      <c r="U78" s="391"/>
      <c r="X78" s="994" t="str">
        <f t="shared" si="23"/>
        <v/>
      </c>
      <c r="Y78" s="1015">
        <f t="shared" si="14"/>
        <v>0.62</v>
      </c>
      <c r="Z78" s="1016" t="e">
        <f t="shared" si="15"/>
        <v>#VALUE!</v>
      </c>
      <c r="AA78" s="1016" t="e">
        <f t="shared" si="16"/>
        <v>#VALUE!</v>
      </c>
      <c r="AB78" s="1016" t="e">
        <f t="shared" si="17"/>
        <v>#VALUE!</v>
      </c>
      <c r="AC78" s="1017" t="e">
        <f t="shared" si="24"/>
        <v>#VALUE!</v>
      </c>
      <c r="AD78" s="1018">
        <f t="shared" si="25"/>
        <v>0</v>
      </c>
      <c r="AE78" s="1015">
        <f>IF(H78&gt;8,tab!D$168,tab!D$171)</f>
        <v>0.4</v>
      </c>
      <c r="AF78" s="1018">
        <f t="shared" si="26"/>
        <v>0</v>
      </c>
      <c r="AG78" s="994">
        <f t="shared" si="27"/>
        <v>0</v>
      </c>
      <c r="AH78" s="1019" t="b">
        <f t="shared" si="28"/>
        <v>0</v>
      </c>
      <c r="AI78" s="863">
        <f t="shared" si="29"/>
        <v>117</v>
      </c>
      <c r="AJ78" s="562">
        <f t="shared" si="30"/>
        <v>30</v>
      </c>
      <c r="AK78" s="562">
        <f t="shared" si="19"/>
        <v>30</v>
      </c>
      <c r="AL78" s="1020">
        <f t="shared" si="20"/>
        <v>0</v>
      </c>
      <c r="AN78" s="561">
        <f t="shared" si="21"/>
        <v>0</v>
      </c>
      <c r="AT78" s="322"/>
      <c r="AU78" s="322"/>
    </row>
    <row r="79" spans="2:47" ht="13.15" hidden="1" customHeight="1" x14ac:dyDescent="0.2">
      <c r="B79" s="321"/>
      <c r="C79" s="386"/>
      <c r="D79" s="1005"/>
      <c r="E79" s="1005"/>
      <c r="F79" s="395"/>
      <c r="G79" s="1006"/>
      <c r="H79" s="33"/>
      <c r="I79" s="1007"/>
      <c r="J79" s="1008"/>
      <c r="K79" s="339"/>
      <c r="L79" s="1260"/>
      <c r="M79" s="1260"/>
      <c r="N79" s="1009" t="str">
        <f t="shared" si="9"/>
        <v/>
      </c>
      <c r="O79" s="1010" t="str">
        <f t="shared" si="10"/>
        <v/>
      </c>
      <c r="P79" s="1011" t="str">
        <f t="shared" si="11"/>
        <v/>
      </c>
      <c r="Q79" s="590" t="str">
        <f t="shared" si="12"/>
        <v/>
      </c>
      <c r="R79" s="1012" t="str">
        <f t="shared" si="13"/>
        <v/>
      </c>
      <c r="S79" s="1013">
        <f t="shared" si="22"/>
        <v>0</v>
      </c>
      <c r="T79" s="339"/>
      <c r="U79" s="391"/>
      <c r="X79" s="994" t="str">
        <f t="shared" si="23"/>
        <v/>
      </c>
      <c r="Y79" s="1015">
        <f t="shared" si="14"/>
        <v>0.62</v>
      </c>
      <c r="Z79" s="1016" t="e">
        <f t="shared" si="15"/>
        <v>#VALUE!</v>
      </c>
      <c r="AA79" s="1016" t="e">
        <f t="shared" si="16"/>
        <v>#VALUE!</v>
      </c>
      <c r="AB79" s="1016" t="e">
        <f t="shared" si="17"/>
        <v>#VALUE!</v>
      </c>
      <c r="AC79" s="1017" t="e">
        <f t="shared" si="24"/>
        <v>#VALUE!</v>
      </c>
      <c r="AD79" s="1018">
        <f t="shared" si="25"/>
        <v>0</v>
      </c>
      <c r="AE79" s="1015">
        <f>IF(H79&gt;8,tab!D$168,tab!D$171)</f>
        <v>0.4</v>
      </c>
      <c r="AF79" s="1018">
        <f t="shared" si="26"/>
        <v>0</v>
      </c>
      <c r="AG79" s="994">
        <f t="shared" si="27"/>
        <v>0</v>
      </c>
      <c r="AH79" s="1019" t="b">
        <f t="shared" si="28"/>
        <v>0</v>
      </c>
      <c r="AI79" s="863">
        <f t="shared" si="29"/>
        <v>117</v>
      </c>
      <c r="AJ79" s="562">
        <f t="shared" si="30"/>
        <v>30</v>
      </c>
      <c r="AK79" s="562">
        <f t="shared" si="19"/>
        <v>30</v>
      </c>
      <c r="AL79" s="1020">
        <f t="shared" si="20"/>
        <v>0</v>
      </c>
      <c r="AN79" s="561">
        <f t="shared" si="21"/>
        <v>0</v>
      </c>
      <c r="AT79" s="322"/>
      <c r="AU79" s="322"/>
    </row>
    <row r="80" spans="2:47" ht="13.15" hidden="1" customHeight="1" x14ac:dyDescent="0.2">
      <c r="B80" s="321"/>
      <c r="C80" s="386"/>
      <c r="D80" s="1005"/>
      <c r="E80" s="1005"/>
      <c r="F80" s="395"/>
      <c r="G80" s="1006"/>
      <c r="H80" s="33"/>
      <c r="I80" s="1007"/>
      <c r="J80" s="1008"/>
      <c r="K80" s="339"/>
      <c r="L80" s="1260"/>
      <c r="M80" s="1260"/>
      <c r="N80" s="1009" t="str">
        <f t="shared" si="9"/>
        <v/>
      </c>
      <c r="O80" s="1010" t="str">
        <f t="shared" si="10"/>
        <v/>
      </c>
      <c r="P80" s="1011" t="str">
        <f t="shared" si="11"/>
        <v/>
      </c>
      <c r="Q80" s="590" t="str">
        <f t="shared" si="12"/>
        <v/>
      </c>
      <c r="R80" s="1012" t="str">
        <f t="shared" si="13"/>
        <v/>
      </c>
      <c r="S80" s="1013">
        <f t="shared" ref="S80:S111" si="31">IF(E80=0,0,SUM(Q80:R80))</f>
        <v>0</v>
      </c>
      <c r="T80" s="339"/>
      <c r="U80" s="391"/>
      <c r="X80" s="994" t="str">
        <f t="shared" ref="X80:X115" si="32">IF(H80="","",VLOOKUP(H80,Schaal2016,I80+1,FALSE))</f>
        <v/>
      </c>
      <c r="Y80" s="1015">
        <f t="shared" si="14"/>
        <v>0.62</v>
      </c>
      <c r="Z80" s="1016" t="e">
        <f t="shared" si="15"/>
        <v>#VALUE!</v>
      </c>
      <c r="AA80" s="1016" t="e">
        <f t="shared" si="16"/>
        <v>#VALUE!</v>
      </c>
      <c r="AB80" s="1016" t="e">
        <f t="shared" si="17"/>
        <v>#VALUE!</v>
      </c>
      <c r="AC80" s="1017" t="e">
        <f t="shared" ref="AC80:AC115" si="33">N80+O80</f>
        <v>#VALUE!</v>
      </c>
      <c r="AD80" s="1018">
        <f t="shared" ref="AD80:AD115" si="34">SUM(L80:M80)</f>
        <v>0</v>
      </c>
      <c r="AE80" s="1015">
        <f>IF(H80&gt;8,tab!D$168,tab!D$171)</f>
        <v>0.4</v>
      </c>
      <c r="AF80" s="1018">
        <f t="shared" ref="AF80:AF115" si="35">IF(F80&lt;25,0,IF(F80=25,25,IF(F80&lt;40,0,IF(F80=40,40,IF(F80&gt;=40,0)))))</f>
        <v>0</v>
      </c>
      <c r="AG80" s="994">
        <f t="shared" ref="AG80:AG111" si="36">IF(AF80=25,(X80*1.08*J80/2),IF(AF80=40,(Y80*1.08*J80),IF(AF80=0,0)))</f>
        <v>0</v>
      </c>
      <c r="AH80" s="1019" t="b">
        <f t="shared" ref="AH80:AH115" si="37">DATE(YEAR($E$9),MONTH(G80),DAY(G80))&gt;$E$9</f>
        <v>0</v>
      </c>
      <c r="AI80" s="863">
        <f t="shared" ref="AI80:AI111" si="38">YEAR($E$9)-YEAR(G80)-AH80</f>
        <v>117</v>
      </c>
      <c r="AJ80" s="562">
        <f t="shared" ref="AJ80:AJ111" si="39">IF((G80=""),30,AI80)</f>
        <v>30</v>
      </c>
      <c r="AK80" s="562">
        <f t="shared" si="19"/>
        <v>30</v>
      </c>
      <c r="AL80" s="1020">
        <f t="shared" si="20"/>
        <v>0</v>
      </c>
      <c r="AN80" s="561">
        <f t="shared" si="21"/>
        <v>0</v>
      </c>
      <c r="AT80" s="322"/>
      <c r="AU80" s="322"/>
    </row>
    <row r="81" spans="2:47" ht="13.15" hidden="1" customHeight="1" x14ac:dyDescent="0.2">
      <c r="B81" s="321"/>
      <c r="C81" s="386"/>
      <c r="D81" s="1005"/>
      <c r="E81" s="1005"/>
      <c r="F81" s="395"/>
      <c r="G81" s="1006"/>
      <c r="H81" s="33"/>
      <c r="I81" s="1007"/>
      <c r="J81" s="1008"/>
      <c r="K81" s="339"/>
      <c r="L81" s="1260"/>
      <c r="M81" s="1260"/>
      <c r="N81" s="1009" t="str">
        <f t="shared" ref="N81:N115" si="40">IF(J81="","",IF(J81*40&gt;40,40,J81*40))</f>
        <v/>
      </c>
      <c r="O81" s="1010" t="str">
        <f t="shared" ref="O81:O115" si="41">IF(H81="","",IF(I81&lt;4,IF(40*J81&gt;40,40,40*J81),0))</f>
        <v/>
      </c>
      <c r="P81" s="1011" t="str">
        <f t="shared" ref="P81:P115" si="42">IF(J81="","",SUM(L81:O81))</f>
        <v/>
      </c>
      <c r="Q81" s="590" t="str">
        <f t="shared" ref="Q81:Q115" si="43">IF(J81="","",(1659*J81-P81)*AA81)</f>
        <v/>
      </c>
      <c r="R81" s="1012" t="str">
        <f t="shared" ref="R81:R115" si="44">IF(J81="","",(P81*AB81)+Z81*(AC81+AD81*(1-AE81)))</f>
        <v/>
      </c>
      <c r="S81" s="1013">
        <f t="shared" si="31"/>
        <v>0</v>
      </c>
      <c r="T81" s="339"/>
      <c r="U81" s="391"/>
      <c r="X81" s="994" t="str">
        <f t="shared" si="32"/>
        <v/>
      </c>
      <c r="Y81" s="1015">
        <f t="shared" ref="Y81:Y115" si="45">$Y$14</f>
        <v>0.62</v>
      </c>
      <c r="Z81" s="1016" t="e">
        <f t="shared" ref="Z81:Z115" si="46">X81*12/1659</f>
        <v>#VALUE!</v>
      </c>
      <c r="AA81" s="1016" t="e">
        <f t="shared" ref="AA81:AA115" si="47">X81*12*(1+Y81)/1659</f>
        <v>#VALUE!</v>
      </c>
      <c r="AB81" s="1016" t="e">
        <f t="shared" ref="AB81:AB115" si="48">AA81-Z81</f>
        <v>#VALUE!</v>
      </c>
      <c r="AC81" s="1017" t="e">
        <f t="shared" si="33"/>
        <v>#VALUE!</v>
      </c>
      <c r="AD81" s="1018">
        <f t="shared" si="34"/>
        <v>0</v>
      </c>
      <c r="AE81" s="1015">
        <f>IF(H81&gt;8,tab!D$168,tab!D$171)</f>
        <v>0.4</v>
      </c>
      <c r="AF81" s="1018">
        <f t="shared" si="35"/>
        <v>0</v>
      </c>
      <c r="AG81" s="994">
        <f t="shared" si="36"/>
        <v>0</v>
      </c>
      <c r="AH81" s="1019" t="b">
        <f t="shared" si="37"/>
        <v>0</v>
      </c>
      <c r="AI81" s="863">
        <f t="shared" si="38"/>
        <v>117</v>
      </c>
      <c r="AJ81" s="562">
        <f t="shared" si="39"/>
        <v>30</v>
      </c>
      <c r="AK81" s="562">
        <f t="shared" ref="AK81:AK115" si="49">IF((AJ81)&gt;50,50,(AJ81))</f>
        <v>30</v>
      </c>
      <c r="AL81" s="1020">
        <f t="shared" ref="AL81:AL115" si="50">AK81*J81</f>
        <v>0</v>
      </c>
      <c r="AN81" s="561">
        <f t="shared" ref="AN81:AN115" si="51">IF(AND(AL81&gt;0.01,AL81&lt;50.01),1,0)</f>
        <v>0</v>
      </c>
      <c r="AT81" s="322"/>
      <c r="AU81" s="322"/>
    </row>
    <row r="82" spans="2:47" ht="13.15" hidden="1" customHeight="1" x14ac:dyDescent="0.2">
      <c r="B82" s="321"/>
      <c r="C82" s="386"/>
      <c r="D82" s="1005"/>
      <c r="E82" s="1005"/>
      <c r="F82" s="395"/>
      <c r="G82" s="1006"/>
      <c r="H82" s="33"/>
      <c r="I82" s="1007"/>
      <c r="J82" s="1008"/>
      <c r="K82" s="339"/>
      <c r="L82" s="1260"/>
      <c r="M82" s="1260"/>
      <c r="N82" s="1009" t="str">
        <f t="shared" si="40"/>
        <v/>
      </c>
      <c r="O82" s="1010" t="str">
        <f t="shared" si="41"/>
        <v/>
      </c>
      <c r="P82" s="1011" t="str">
        <f t="shared" si="42"/>
        <v/>
      </c>
      <c r="Q82" s="590" t="str">
        <f t="shared" si="43"/>
        <v/>
      </c>
      <c r="R82" s="1012" t="str">
        <f t="shared" si="44"/>
        <v/>
      </c>
      <c r="S82" s="1013">
        <f t="shared" si="31"/>
        <v>0</v>
      </c>
      <c r="T82" s="339"/>
      <c r="U82" s="391"/>
      <c r="X82" s="994" t="str">
        <f t="shared" si="32"/>
        <v/>
      </c>
      <c r="Y82" s="1015">
        <f t="shared" si="45"/>
        <v>0.62</v>
      </c>
      <c r="Z82" s="1016" t="e">
        <f t="shared" si="46"/>
        <v>#VALUE!</v>
      </c>
      <c r="AA82" s="1016" t="e">
        <f t="shared" si="47"/>
        <v>#VALUE!</v>
      </c>
      <c r="AB82" s="1016" t="e">
        <f t="shared" si="48"/>
        <v>#VALUE!</v>
      </c>
      <c r="AC82" s="1017" t="e">
        <f t="shared" si="33"/>
        <v>#VALUE!</v>
      </c>
      <c r="AD82" s="1018">
        <f t="shared" si="34"/>
        <v>0</v>
      </c>
      <c r="AE82" s="1015">
        <f>IF(H82&gt;8,tab!D$168,tab!D$171)</f>
        <v>0.4</v>
      </c>
      <c r="AF82" s="1018">
        <f t="shared" si="35"/>
        <v>0</v>
      </c>
      <c r="AG82" s="994">
        <f t="shared" si="36"/>
        <v>0</v>
      </c>
      <c r="AH82" s="1019" t="b">
        <f t="shared" si="37"/>
        <v>0</v>
      </c>
      <c r="AI82" s="863">
        <f t="shared" si="38"/>
        <v>117</v>
      </c>
      <c r="AJ82" s="562">
        <f t="shared" si="39"/>
        <v>30</v>
      </c>
      <c r="AK82" s="562">
        <f t="shared" si="49"/>
        <v>30</v>
      </c>
      <c r="AL82" s="1020">
        <f t="shared" si="50"/>
        <v>0</v>
      </c>
      <c r="AN82" s="561">
        <f t="shared" si="51"/>
        <v>0</v>
      </c>
      <c r="AT82" s="322"/>
      <c r="AU82" s="322"/>
    </row>
    <row r="83" spans="2:47" ht="13.15" hidden="1" customHeight="1" x14ac:dyDescent="0.2">
      <c r="B83" s="321"/>
      <c r="C83" s="386"/>
      <c r="D83" s="1005"/>
      <c r="E83" s="1005"/>
      <c r="F83" s="395"/>
      <c r="G83" s="1006"/>
      <c r="H83" s="33"/>
      <c r="I83" s="1007"/>
      <c r="J83" s="1008"/>
      <c r="K83" s="339"/>
      <c r="L83" s="1260"/>
      <c r="M83" s="1260"/>
      <c r="N83" s="1009" t="str">
        <f t="shared" si="40"/>
        <v/>
      </c>
      <c r="O83" s="1010" t="str">
        <f t="shared" si="41"/>
        <v/>
      </c>
      <c r="P83" s="1011" t="str">
        <f t="shared" si="42"/>
        <v/>
      </c>
      <c r="Q83" s="590" t="str">
        <f t="shared" si="43"/>
        <v/>
      </c>
      <c r="R83" s="1012" t="str">
        <f t="shared" si="44"/>
        <v/>
      </c>
      <c r="S83" s="1013">
        <f t="shared" si="31"/>
        <v>0</v>
      </c>
      <c r="T83" s="339"/>
      <c r="U83" s="391"/>
      <c r="X83" s="994" t="str">
        <f t="shared" si="32"/>
        <v/>
      </c>
      <c r="Y83" s="1015">
        <f t="shared" si="45"/>
        <v>0.62</v>
      </c>
      <c r="Z83" s="1016" t="e">
        <f t="shared" si="46"/>
        <v>#VALUE!</v>
      </c>
      <c r="AA83" s="1016" t="e">
        <f t="shared" si="47"/>
        <v>#VALUE!</v>
      </c>
      <c r="AB83" s="1016" t="e">
        <f t="shared" si="48"/>
        <v>#VALUE!</v>
      </c>
      <c r="AC83" s="1017" t="e">
        <f t="shared" si="33"/>
        <v>#VALUE!</v>
      </c>
      <c r="AD83" s="1018">
        <f t="shared" si="34"/>
        <v>0</v>
      </c>
      <c r="AE83" s="1015">
        <f>IF(H83&gt;8,tab!D$168,tab!D$171)</f>
        <v>0.4</v>
      </c>
      <c r="AF83" s="1018">
        <f t="shared" si="35"/>
        <v>0</v>
      </c>
      <c r="AG83" s="994">
        <f t="shared" si="36"/>
        <v>0</v>
      </c>
      <c r="AH83" s="1019" t="b">
        <f t="shared" si="37"/>
        <v>0</v>
      </c>
      <c r="AI83" s="863">
        <f t="shared" si="38"/>
        <v>117</v>
      </c>
      <c r="AJ83" s="562">
        <f t="shared" si="39"/>
        <v>30</v>
      </c>
      <c r="AK83" s="562">
        <f t="shared" si="49"/>
        <v>30</v>
      </c>
      <c r="AL83" s="1020">
        <f t="shared" si="50"/>
        <v>0</v>
      </c>
      <c r="AN83" s="561">
        <f t="shared" si="51"/>
        <v>0</v>
      </c>
      <c r="AT83" s="322"/>
      <c r="AU83" s="322"/>
    </row>
    <row r="84" spans="2:47" ht="13.15" hidden="1" customHeight="1" x14ac:dyDescent="0.2">
      <c r="B84" s="321"/>
      <c r="C84" s="386"/>
      <c r="D84" s="1005"/>
      <c r="E84" s="1005"/>
      <c r="F84" s="395"/>
      <c r="G84" s="1006"/>
      <c r="H84" s="33"/>
      <c r="I84" s="1007"/>
      <c r="J84" s="1008"/>
      <c r="K84" s="339"/>
      <c r="L84" s="1260"/>
      <c r="M84" s="1260"/>
      <c r="N84" s="1009" t="str">
        <f t="shared" si="40"/>
        <v/>
      </c>
      <c r="O84" s="1010" t="str">
        <f t="shared" si="41"/>
        <v/>
      </c>
      <c r="P84" s="1011" t="str">
        <f t="shared" si="42"/>
        <v/>
      </c>
      <c r="Q84" s="590" t="str">
        <f t="shared" si="43"/>
        <v/>
      </c>
      <c r="R84" s="1012" t="str">
        <f t="shared" si="44"/>
        <v/>
      </c>
      <c r="S84" s="1013">
        <f t="shared" si="31"/>
        <v>0</v>
      </c>
      <c r="T84" s="339"/>
      <c r="U84" s="391"/>
      <c r="X84" s="994" t="str">
        <f t="shared" si="32"/>
        <v/>
      </c>
      <c r="Y84" s="1015">
        <f t="shared" si="45"/>
        <v>0.62</v>
      </c>
      <c r="Z84" s="1016" t="e">
        <f t="shared" si="46"/>
        <v>#VALUE!</v>
      </c>
      <c r="AA84" s="1016" t="e">
        <f t="shared" si="47"/>
        <v>#VALUE!</v>
      </c>
      <c r="AB84" s="1016" t="e">
        <f t="shared" si="48"/>
        <v>#VALUE!</v>
      </c>
      <c r="AC84" s="1017" t="e">
        <f t="shared" si="33"/>
        <v>#VALUE!</v>
      </c>
      <c r="AD84" s="1018">
        <f t="shared" si="34"/>
        <v>0</v>
      </c>
      <c r="AE84" s="1015">
        <f>IF(H84&gt;8,tab!D$168,tab!D$171)</f>
        <v>0.4</v>
      </c>
      <c r="AF84" s="1018">
        <f t="shared" si="35"/>
        <v>0</v>
      </c>
      <c r="AG84" s="994">
        <f t="shared" si="36"/>
        <v>0</v>
      </c>
      <c r="AH84" s="1019" t="b">
        <f t="shared" si="37"/>
        <v>0</v>
      </c>
      <c r="AI84" s="863">
        <f t="shared" si="38"/>
        <v>117</v>
      </c>
      <c r="AJ84" s="562">
        <f t="shared" si="39"/>
        <v>30</v>
      </c>
      <c r="AK84" s="562">
        <f t="shared" si="49"/>
        <v>30</v>
      </c>
      <c r="AL84" s="1020">
        <f t="shared" si="50"/>
        <v>0</v>
      </c>
      <c r="AN84" s="561">
        <f t="shared" si="51"/>
        <v>0</v>
      </c>
      <c r="AT84" s="322"/>
      <c r="AU84" s="322"/>
    </row>
    <row r="85" spans="2:47" ht="13.15" hidden="1" customHeight="1" x14ac:dyDescent="0.2">
      <c r="B85" s="321"/>
      <c r="C85" s="386"/>
      <c r="D85" s="1005"/>
      <c r="E85" s="1005"/>
      <c r="F85" s="395"/>
      <c r="G85" s="1006"/>
      <c r="H85" s="33"/>
      <c r="I85" s="1007"/>
      <c r="J85" s="1008"/>
      <c r="K85" s="339"/>
      <c r="L85" s="1260"/>
      <c r="M85" s="1260"/>
      <c r="N85" s="1009" t="str">
        <f t="shared" si="40"/>
        <v/>
      </c>
      <c r="O85" s="1010" t="str">
        <f t="shared" si="41"/>
        <v/>
      </c>
      <c r="P85" s="1011" t="str">
        <f t="shared" si="42"/>
        <v/>
      </c>
      <c r="Q85" s="590" t="str">
        <f t="shared" si="43"/>
        <v/>
      </c>
      <c r="R85" s="1012" t="str">
        <f t="shared" si="44"/>
        <v/>
      </c>
      <c r="S85" s="1013">
        <f t="shared" si="31"/>
        <v>0</v>
      </c>
      <c r="T85" s="339"/>
      <c r="U85" s="391"/>
      <c r="X85" s="994" t="str">
        <f t="shared" si="32"/>
        <v/>
      </c>
      <c r="Y85" s="1015">
        <f t="shared" si="45"/>
        <v>0.62</v>
      </c>
      <c r="Z85" s="1016" t="e">
        <f t="shared" si="46"/>
        <v>#VALUE!</v>
      </c>
      <c r="AA85" s="1016" t="e">
        <f t="shared" si="47"/>
        <v>#VALUE!</v>
      </c>
      <c r="AB85" s="1016" t="e">
        <f t="shared" si="48"/>
        <v>#VALUE!</v>
      </c>
      <c r="AC85" s="1017" t="e">
        <f t="shared" si="33"/>
        <v>#VALUE!</v>
      </c>
      <c r="AD85" s="1018">
        <f t="shared" si="34"/>
        <v>0</v>
      </c>
      <c r="AE85" s="1015">
        <f>IF(H85&gt;8,tab!D$168,tab!D$171)</f>
        <v>0.4</v>
      </c>
      <c r="AF85" s="1018">
        <f t="shared" si="35"/>
        <v>0</v>
      </c>
      <c r="AG85" s="994">
        <f t="shared" si="36"/>
        <v>0</v>
      </c>
      <c r="AH85" s="1019" t="b">
        <f t="shared" si="37"/>
        <v>0</v>
      </c>
      <c r="AI85" s="863">
        <f t="shared" si="38"/>
        <v>117</v>
      </c>
      <c r="AJ85" s="562">
        <f t="shared" si="39"/>
        <v>30</v>
      </c>
      <c r="AK85" s="562">
        <f t="shared" si="49"/>
        <v>30</v>
      </c>
      <c r="AL85" s="1020">
        <f t="shared" si="50"/>
        <v>0</v>
      </c>
      <c r="AN85" s="561">
        <f t="shared" si="51"/>
        <v>0</v>
      </c>
      <c r="AT85" s="322"/>
      <c r="AU85" s="322"/>
    </row>
    <row r="86" spans="2:47" ht="13.15" hidden="1" customHeight="1" x14ac:dyDescent="0.2">
      <c r="B86" s="321"/>
      <c r="C86" s="386"/>
      <c r="D86" s="1005"/>
      <c r="E86" s="1005"/>
      <c r="F86" s="395"/>
      <c r="G86" s="1006"/>
      <c r="H86" s="33"/>
      <c r="I86" s="1007"/>
      <c r="J86" s="1008"/>
      <c r="K86" s="339"/>
      <c r="L86" s="1260"/>
      <c r="M86" s="1260"/>
      <c r="N86" s="1009" t="str">
        <f t="shared" si="40"/>
        <v/>
      </c>
      <c r="O86" s="1010" t="str">
        <f t="shared" si="41"/>
        <v/>
      </c>
      <c r="P86" s="1011" t="str">
        <f t="shared" si="42"/>
        <v/>
      </c>
      <c r="Q86" s="590" t="str">
        <f t="shared" si="43"/>
        <v/>
      </c>
      <c r="R86" s="1012" t="str">
        <f t="shared" si="44"/>
        <v/>
      </c>
      <c r="S86" s="1013">
        <f t="shared" si="31"/>
        <v>0</v>
      </c>
      <c r="T86" s="339"/>
      <c r="U86" s="391"/>
      <c r="X86" s="994" t="str">
        <f t="shared" si="32"/>
        <v/>
      </c>
      <c r="Y86" s="1015">
        <f t="shared" si="45"/>
        <v>0.62</v>
      </c>
      <c r="Z86" s="1016" t="e">
        <f t="shared" si="46"/>
        <v>#VALUE!</v>
      </c>
      <c r="AA86" s="1016" t="e">
        <f t="shared" si="47"/>
        <v>#VALUE!</v>
      </c>
      <c r="AB86" s="1016" t="e">
        <f t="shared" si="48"/>
        <v>#VALUE!</v>
      </c>
      <c r="AC86" s="1017" t="e">
        <f t="shared" si="33"/>
        <v>#VALUE!</v>
      </c>
      <c r="AD86" s="1018">
        <f t="shared" si="34"/>
        <v>0</v>
      </c>
      <c r="AE86" s="1015">
        <f>IF(H86&gt;8,tab!D$168,tab!D$171)</f>
        <v>0.4</v>
      </c>
      <c r="AF86" s="1018">
        <f t="shared" si="35"/>
        <v>0</v>
      </c>
      <c r="AG86" s="994">
        <f t="shared" si="36"/>
        <v>0</v>
      </c>
      <c r="AH86" s="1019" t="b">
        <f t="shared" si="37"/>
        <v>0</v>
      </c>
      <c r="AI86" s="863">
        <f t="shared" si="38"/>
        <v>117</v>
      </c>
      <c r="AJ86" s="562">
        <f t="shared" si="39"/>
        <v>30</v>
      </c>
      <c r="AK86" s="562">
        <f t="shared" si="49"/>
        <v>30</v>
      </c>
      <c r="AL86" s="1020">
        <f t="shared" si="50"/>
        <v>0</v>
      </c>
      <c r="AN86" s="561">
        <f t="shared" si="51"/>
        <v>0</v>
      </c>
      <c r="AT86" s="322"/>
      <c r="AU86" s="322"/>
    </row>
    <row r="87" spans="2:47" ht="13.15" hidden="1" customHeight="1" x14ac:dyDescent="0.2">
      <c r="B87" s="321"/>
      <c r="C87" s="386"/>
      <c r="D87" s="1005"/>
      <c r="E87" s="1005"/>
      <c r="F87" s="395"/>
      <c r="G87" s="1006"/>
      <c r="H87" s="33"/>
      <c r="I87" s="1007"/>
      <c r="J87" s="1008"/>
      <c r="K87" s="339"/>
      <c r="L87" s="1260"/>
      <c r="M87" s="1260"/>
      <c r="N87" s="1009" t="str">
        <f t="shared" si="40"/>
        <v/>
      </c>
      <c r="O87" s="1010" t="str">
        <f t="shared" si="41"/>
        <v/>
      </c>
      <c r="P87" s="1011" t="str">
        <f t="shared" si="42"/>
        <v/>
      </c>
      <c r="Q87" s="590" t="str">
        <f t="shared" si="43"/>
        <v/>
      </c>
      <c r="R87" s="1012" t="str">
        <f t="shared" si="44"/>
        <v/>
      </c>
      <c r="S87" s="1013">
        <f t="shared" si="31"/>
        <v>0</v>
      </c>
      <c r="T87" s="339"/>
      <c r="U87" s="391"/>
      <c r="X87" s="994" t="str">
        <f t="shared" si="32"/>
        <v/>
      </c>
      <c r="Y87" s="1015">
        <f t="shared" si="45"/>
        <v>0.62</v>
      </c>
      <c r="Z87" s="1016" t="e">
        <f t="shared" si="46"/>
        <v>#VALUE!</v>
      </c>
      <c r="AA87" s="1016" t="e">
        <f t="shared" si="47"/>
        <v>#VALUE!</v>
      </c>
      <c r="AB87" s="1016" t="e">
        <f t="shared" si="48"/>
        <v>#VALUE!</v>
      </c>
      <c r="AC87" s="1017" t="e">
        <f t="shared" si="33"/>
        <v>#VALUE!</v>
      </c>
      <c r="AD87" s="1018">
        <f t="shared" si="34"/>
        <v>0</v>
      </c>
      <c r="AE87" s="1015">
        <f>IF(H87&gt;8,tab!D$168,tab!D$171)</f>
        <v>0.4</v>
      </c>
      <c r="AF87" s="1018">
        <f t="shared" si="35"/>
        <v>0</v>
      </c>
      <c r="AG87" s="994">
        <f t="shared" si="36"/>
        <v>0</v>
      </c>
      <c r="AH87" s="1019" t="b">
        <f t="shared" si="37"/>
        <v>0</v>
      </c>
      <c r="AI87" s="863">
        <f t="shared" si="38"/>
        <v>117</v>
      </c>
      <c r="AJ87" s="562">
        <f t="shared" si="39"/>
        <v>30</v>
      </c>
      <c r="AK87" s="562">
        <f t="shared" si="49"/>
        <v>30</v>
      </c>
      <c r="AL87" s="1020">
        <f t="shared" si="50"/>
        <v>0</v>
      </c>
      <c r="AN87" s="561">
        <f t="shared" si="51"/>
        <v>0</v>
      </c>
      <c r="AT87" s="322"/>
      <c r="AU87" s="322"/>
    </row>
    <row r="88" spans="2:47" ht="13.15" hidden="1" customHeight="1" x14ac:dyDescent="0.2">
      <c r="B88" s="321"/>
      <c r="C88" s="386"/>
      <c r="D88" s="1005"/>
      <c r="E88" s="1005"/>
      <c r="F88" s="395"/>
      <c r="G88" s="1006"/>
      <c r="H88" s="33"/>
      <c r="I88" s="1007"/>
      <c r="J88" s="1008"/>
      <c r="K88" s="339"/>
      <c r="L88" s="1260"/>
      <c r="M88" s="1260"/>
      <c r="N88" s="1009" t="str">
        <f t="shared" si="40"/>
        <v/>
      </c>
      <c r="O88" s="1010" t="str">
        <f t="shared" si="41"/>
        <v/>
      </c>
      <c r="P88" s="1011" t="str">
        <f t="shared" si="42"/>
        <v/>
      </c>
      <c r="Q88" s="590" t="str">
        <f t="shared" si="43"/>
        <v/>
      </c>
      <c r="R88" s="1012" t="str">
        <f t="shared" si="44"/>
        <v/>
      </c>
      <c r="S88" s="1013">
        <f t="shared" si="31"/>
        <v>0</v>
      </c>
      <c r="T88" s="339"/>
      <c r="U88" s="391"/>
      <c r="X88" s="994" t="str">
        <f t="shared" si="32"/>
        <v/>
      </c>
      <c r="Y88" s="1015">
        <f t="shared" si="45"/>
        <v>0.62</v>
      </c>
      <c r="Z88" s="1016" t="e">
        <f t="shared" si="46"/>
        <v>#VALUE!</v>
      </c>
      <c r="AA88" s="1016" t="e">
        <f t="shared" si="47"/>
        <v>#VALUE!</v>
      </c>
      <c r="AB88" s="1016" t="e">
        <f t="shared" si="48"/>
        <v>#VALUE!</v>
      </c>
      <c r="AC88" s="1017" t="e">
        <f t="shared" si="33"/>
        <v>#VALUE!</v>
      </c>
      <c r="AD88" s="1018">
        <f t="shared" si="34"/>
        <v>0</v>
      </c>
      <c r="AE88" s="1015">
        <f>IF(H88&gt;8,tab!D$168,tab!D$171)</f>
        <v>0.4</v>
      </c>
      <c r="AF88" s="1018">
        <f t="shared" si="35"/>
        <v>0</v>
      </c>
      <c r="AG88" s="994">
        <f t="shared" si="36"/>
        <v>0</v>
      </c>
      <c r="AH88" s="1019" t="b">
        <f t="shared" si="37"/>
        <v>0</v>
      </c>
      <c r="AI88" s="863">
        <f t="shared" si="38"/>
        <v>117</v>
      </c>
      <c r="AJ88" s="562">
        <f t="shared" si="39"/>
        <v>30</v>
      </c>
      <c r="AK88" s="562">
        <f t="shared" si="49"/>
        <v>30</v>
      </c>
      <c r="AL88" s="1020">
        <f t="shared" si="50"/>
        <v>0</v>
      </c>
      <c r="AN88" s="561">
        <f t="shared" si="51"/>
        <v>0</v>
      </c>
      <c r="AT88" s="322"/>
      <c r="AU88" s="322"/>
    </row>
    <row r="89" spans="2:47" ht="13.15" hidden="1" customHeight="1" x14ac:dyDescent="0.2">
      <c r="B89" s="321"/>
      <c r="C89" s="386"/>
      <c r="D89" s="1005"/>
      <c r="E89" s="1005"/>
      <c r="F89" s="395"/>
      <c r="G89" s="1006"/>
      <c r="H89" s="33"/>
      <c r="I89" s="1007"/>
      <c r="J89" s="1008"/>
      <c r="K89" s="339"/>
      <c r="L89" s="1260"/>
      <c r="M89" s="1260"/>
      <c r="N89" s="1009" t="str">
        <f t="shared" si="40"/>
        <v/>
      </c>
      <c r="O89" s="1010" t="str">
        <f t="shared" si="41"/>
        <v/>
      </c>
      <c r="P89" s="1011" t="str">
        <f t="shared" si="42"/>
        <v/>
      </c>
      <c r="Q89" s="590" t="str">
        <f t="shared" si="43"/>
        <v/>
      </c>
      <c r="R89" s="1012" t="str">
        <f t="shared" si="44"/>
        <v/>
      </c>
      <c r="S89" s="1013">
        <f t="shared" si="31"/>
        <v>0</v>
      </c>
      <c r="T89" s="339"/>
      <c r="U89" s="391"/>
      <c r="X89" s="994" t="str">
        <f t="shared" si="32"/>
        <v/>
      </c>
      <c r="Y89" s="1015">
        <f t="shared" si="45"/>
        <v>0.62</v>
      </c>
      <c r="Z89" s="1016" t="e">
        <f t="shared" si="46"/>
        <v>#VALUE!</v>
      </c>
      <c r="AA89" s="1016" t="e">
        <f t="shared" si="47"/>
        <v>#VALUE!</v>
      </c>
      <c r="AB89" s="1016" t="e">
        <f t="shared" si="48"/>
        <v>#VALUE!</v>
      </c>
      <c r="AC89" s="1017" t="e">
        <f t="shared" si="33"/>
        <v>#VALUE!</v>
      </c>
      <c r="AD89" s="1018">
        <f t="shared" si="34"/>
        <v>0</v>
      </c>
      <c r="AE89" s="1015">
        <f>IF(H89&gt;8,tab!D$168,tab!D$171)</f>
        <v>0.4</v>
      </c>
      <c r="AF89" s="1018">
        <f t="shared" si="35"/>
        <v>0</v>
      </c>
      <c r="AG89" s="994">
        <f t="shared" si="36"/>
        <v>0</v>
      </c>
      <c r="AH89" s="1019" t="b">
        <f t="shared" si="37"/>
        <v>0</v>
      </c>
      <c r="AI89" s="863">
        <f t="shared" si="38"/>
        <v>117</v>
      </c>
      <c r="AJ89" s="562">
        <f t="shared" si="39"/>
        <v>30</v>
      </c>
      <c r="AK89" s="562">
        <f t="shared" si="49"/>
        <v>30</v>
      </c>
      <c r="AL89" s="1020">
        <f t="shared" si="50"/>
        <v>0</v>
      </c>
      <c r="AN89" s="561">
        <f t="shared" si="51"/>
        <v>0</v>
      </c>
      <c r="AT89" s="322"/>
      <c r="AU89" s="322"/>
    </row>
    <row r="90" spans="2:47" ht="13.15" hidden="1" customHeight="1" x14ac:dyDescent="0.2">
      <c r="B90" s="321"/>
      <c r="C90" s="386"/>
      <c r="D90" s="1005"/>
      <c r="E90" s="1005"/>
      <c r="F90" s="395"/>
      <c r="G90" s="1006"/>
      <c r="H90" s="33"/>
      <c r="I90" s="1007"/>
      <c r="J90" s="1008"/>
      <c r="K90" s="339"/>
      <c r="L90" s="1260"/>
      <c r="M90" s="1260"/>
      <c r="N90" s="1009" t="str">
        <f t="shared" si="40"/>
        <v/>
      </c>
      <c r="O90" s="1010" t="str">
        <f t="shared" si="41"/>
        <v/>
      </c>
      <c r="P90" s="1011" t="str">
        <f t="shared" si="42"/>
        <v/>
      </c>
      <c r="Q90" s="590" t="str">
        <f t="shared" si="43"/>
        <v/>
      </c>
      <c r="R90" s="1012" t="str">
        <f t="shared" si="44"/>
        <v/>
      </c>
      <c r="S90" s="1013">
        <f t="shared" si="31"/>
        <v>0</v>
      </c>
      <c r="T90" s="339"/>
      <c r="U90" s="391"/>
      <c r="X90" s="994" t="str">
        <f t="shared" si="32"/>
        <v/>
      </c>
      <c r="Y90" s="1015">
        <f t="shared" si="45"/>
        <v>0.62</v>
      </c>
      <c r="Z90" s="1016" t="e">
        <f t="shared" si="46"/>
        <v>#VALUE!</v>
      </c>
      <c r="AA90" s="1016" t="e">
        <f t="shared" si="47"/>
        <v>#VALUE!</v>
      </c>
      <c r="AB90" s="1016" t="e">
        <f t="shared" si="48"/>
        <v>#VALUE!</v>
      </c>
      <c r="AC90" s="1017" t="e">
        <f t="shared" si="33"/>
        <v>#VALUE!</v>
      </c>
      <c r="AD90" s="1018">
        <f t="shared" si="34"/>
        <v>0</v>
      </c>
      <c r="AE90" s="1015">
        <f>IF(H90&gt;8,tab!D$168,tab!D$171)</f>
        <v>0.4</v>
      </c>
      <c r="AF90" s="1018">
        <f t="shared" si="35"/>
        <v>0</v>
      </c>
      <c r="AG90" s="994">
        <f t="shared" si="36"/>
        <v>0</v>
      </c>
      <c r="AH90" s="1019" t="b">
        <f t="shared" si="37"/>
        <v>0</v>
      </c>
      <c r="AI90" s="863">
        <f t="shared" si="38"/>
        <v>117</v>
      </c>
      <c r="AJ90" s="562">
        <f t="shared" si="39"/>
        <v>30</v>
      </c>
      <c r="AK90" s="562">
        <f t="shared" si="49"/>
        <v>30</v>
      </c>
      <c r="AL90" s="1020">
        <f t="shared" si="50"/>
        <v>0</v>
      </c>
      <c r="AN90" s="561">
        <f t="shared" si="51"/>
        <v>0</v>
      </c>
      <c r="AT90" s="322"/>
      <c r="AU90" s="322"/>
    </row>
    <row r="91" spans="2:47" ht="13.15" hidden="1" customHeight="1" x14ac:dyDescent="0.2">
      <c r="B91" s="321"/>
      <c r="C91" s="386"/>
      <c r="D91" s="1005"/>
      <c r="E91" s="1005"/>
      <c r="F91" s="395"/>
      <c r="G91" s="1006"/>
      <c r="H91" s="33"/>
      <c r="I91" s="1007"/>
      <c r="J91" s="1008"/>
      <c r="K91" s="339"/>
      <c r="L91" s="1260"/>
      <c r="M91" s="1260"/>
      <c r="N91" s="1009" t="str">
        <f t="shared" si="40"/>
        <v/>
      </c>
      <c r="O91" s="1010" t="str">
        <f t="shared" si="41"/>
        <v/>
      </c>
      <c r="P91" s="1011" t="str">
        <f t="shared" si="42"/>
        <v/>
      </c>
      <c r="Q91" s="590" t="str">
        <f t="shared" si="43"/>
        <v/>
      </c>
      <c r="R91" s="1012" t="str">
        <f t="shared" si="44"/>
        <v/>
      </c>
      <c r="S91" s="1013">
        <f t="shared" si="31"/>
        <v>0</v>
      </c>
      <c r="T91" s="339"/>
      <c r="U91" s="391"/>
      <c r="X91" s="994" t="str">
        <f t="shared" si="32"/>
        <v/>
      </c>
      <c r="Y91" s="1015">
        <f t="shared" si="45"/>
        <v>0.62</v>
      </c>
      <c r="Z91" s="1016" t="e">
        <f t="shared" si="46"/>
        <v>#VALUE!</v>
      </c>
      <c r="AA91" s="1016" t="e">
        <f t="shared" si="47"/>
        <v>#VALUE!</v>
      </c>
      <c r="AB91" s="1016" t="e">
        <f t="shared" si="48"/>
        <v>#VALUE!</v>
      </c>
      <c r="AC91" s="1017" t="e">
        <f t="shared" si="33"/>
        <v>#VALUE!</v>
      </c>
      <c r="AD91" s="1018">
        <f t="shared" si="34"/>
        <v>0</v>
      </c>
      <c r="AE91" s="1015">
        <f>IF(H91&gt;8,tab!D$168,tab!D$171)</f>
        <v>0.4</v>
      </c>
      <c r="AF91" s="1018">
        <f t="shared" si="35"/>
        <v>0</v>
      </c>
      <c r="AG91" s="994">
        <f t="shared" si="36"/>
        <v>0</v>
      </c>
      <c r="AH91" s="1019" t="b">
        <f t="shared" si="37"/>
        <v>0</v>
      </c>
      <c r="AI91" s="863">
        <f t="shared" si="38"/>
        <v>117</v>
      </c>
      <c r="AJ91" s="562">
        <f t="shared" si="39"/>
        <v>30</v>
      </c>
      <c r="AK91" s="562">
        <f t="shared" si="49"/>
        <v>30</v>
      </c>
      <c r="AL91" s="1020">
        <f t="shared" si="50"/>
        <v>0</v>
      </c>
      <c r="AN91" s="561">
        <f t="shared" si="51"/>
        <v>0</v>
      </c>
      <c r="AT91" s="322"/>
      <c r="AU91" s="322"/>
    </row>
    <row r="92" spans="2:47" ht="13.15" hidden="1" customHeight="1" x14ac:dyDescent="0.2">
      <c r="B92" s="321"/>
      <c r="C92" s="386"/>
      <c r="D92" s="1005"/>
      <c r="E92" s="1005"/>
      <c r="F92" s="395"/>
      <c r="G92" s="1006"/>
      <c r="H92" s="33"/>
      <c r="I92" s="1007"/>
      <c r="J92" s="1008"/>
      <c r="K92" s="339"/>
      <c r="L92" s="1260"/>
      <c r="M92" s="1260"/>
      <c r="N92" s="1009" t="str">
        <f t="shared" si="40"/>
        <v/>
      </c>
      <c r="O92" s="1010" t="str">
        <f t="shared" si="41"/>
        <v/>
      </c>
      <c r="P92" s="1011" t="str">
        <f t="shared" si="42"/>
        <v/>
      </c>
      <c r="Q92" s="590" t="str">
        <f t="shared" si="43"/>
        <v/>
      </c>
      <c r="R92" s="1012" t="str">
        <f t="shared" si="44"/>
        <v/>
      </c>
      <c r="S92" s="1013">
        <f t="shared" si="31"/>
        <v>0</v>
      </c>
      <c r="T92" s="339"/>
      <c r="U92" s="391"/>
      <c r="X92" s="994" t="str">
        <f t="shared" si="32"/>
        <v/>
      </c>
      <c r="Y92" s="1015">
        <f t="shared" si="45"/>
        <v>0.62</v>
      </c>
      <c r="Z92" s="1016" t="e">
        <f t="shared" si="46"/>
        <v>#VALUE!</v>
      </c>
      <c r="AA92" s="1016" t="e">
        <f t="shared" si="47"/>
        <v>#VALUE!</v>
      </c>
      <c r="AB92" s="1016" t="e">
        <f t="shared" si="48"/>
        <v>#VALUE!</v>
      </c>
      <c r="AC92" s="1017" t="e">
        <f t="shared" si="33"/>
        <v>#VALUE!</v>
      </c>
      <c r="AD92" s="1018">
        <f t="shared" si="34"/>
        <v>0</v>
      </c>
      <c r="AE92" s="1015">
        <f>IF(H92&gt;8,tab!D$168,tab!D$171)</f>
        <v>0.4</v>
      </c>
      <c r="AF92" s="1018">
        <f t="shared" si="35"/>
        <v>0</v>
      </c>
      <c r="AG92" s="994">
        <f t="shared" si="36"/>
        <v>0</v>
      </c>
      <c r="AH92" s="1019" t="b">
        <f t="shared" si="37"/>
        <v>0</v>
      </c>
      <c r="AI92" s="863">
        <f t="shared" si="38"/>
        <v>117</v>
      </c>
      <c r="AJ92" s="562">
        <f t="shared" si="39"/>
        <v>30</v>
      </c>
      <c r="AK92" s="562">
        <f t="shared" si="49"/>
        <v>30</v>
      </c>
      <c r="AL92" s="1020">
        <f t="shared" si="50"/>
        <v>0</v>
      </c>
      <c r="AN92" s="561">
        <f t="shared" si="51"/>
        <v>0</v>
      </c>
      <c r="AT92" s="322"/>
      <c r="AU92" s="322"/>
    </row>
    <row r="93" spans="2:47" ht="13.15" hidden="1" customHeight="1" x14ac:dyDescent="0.2">
      <c r="B93" s="321"/>
      <c r="C93" s="386"/>
      <c r="D93" s="1005"/>
      <c r="E93" s="1005"/>
      <c r="F93" s="395"/>
      <c r="G93" s="1006"/>
      <c r="H93" s="33"/>
      <c r="I93" s="1007"/>
      <c r="J93" s="1008"/>
      <c r="K93" s="339"/>
      <c r="L93" s="1260"/>
      <c r="M93" s="1260"/>
      <c r="N93" s="1009" t="str">
        <f t="shared" si="40"/>
        <v/>
      </c>
      <c r="O93" s="1010" t="str">
        <f t="shared" si="41"/>
        <v/>
      </c>
      <c r="P93" s="1011" t="str">
        <f t="shared" si="42"/>
        <v/>
      </c>
      <c r="Q93" s="590" t="str">
        <f t="shared" si="43"/>
        <v/>
      </c>
      <c r="R93" s="1012" t="str">
        <f t="shared" si="44"/>
        <v/>
      </c>
      <c r="S93" s="1013">
        <f t="shared" si="31"/>
        <v>0</v>
      </c>
      <c r="T93" s="339"/>
      <c r="U93" s="391"/>
      <c r="X93" s="994" t="str">
        <f t="shared" si="32"/>
        <v/>
      </c>
      <c r="Y93" s="1015">
        <f t="shared" si="45"/>
        <v>0.62</v>
      </c>
      <c r="Z93" s="1016" t="e">
        <f t="shared" si="46"/>
        <v>#VALUE!</v>
      </c>
      <c r="AA93" s="1016" t="e">
        <f t="shared" si="47"/>
        <v>#VALUE!</v>
      </c>
      <c r="AB93" s="1016" t="e">
        <f t="shared" si="48"/>
        <v>#VALUE!</v>
      </c>
      <c r="AC93" s="1017" t="e">
        <f t="shared" si="33"/>
        <v>#VALUE!</v>
      </c>
      <c r="AD93" s="1018">
        <f t="shared" si="34"/>
        <v>0</v>
      </c>
      <c r="AE93" s="1015">
        <f>IF(H93&gt;8,tab!D$168,tab!D$171)</f>
        <v>0.4</v>
      </c>
      <c r="AF93" s="1018">
        <f t="shared" si="35"/>
        <v>0</v>
      </c>
      <c r="AG93" s="994">
        <f t="shared" si="36"/>
        <v>0</v>
      </c>
      <c r="AH93" s="1019" t="b">
        <f t="shared" si="37"/>
        <v>0</v>
      </c>
      <c r="AI93" s="863">
        <f t="shared" si="38"/>
        <v>117</v>
      </c>
      <c r="AJ93" s="562">
        <f t="shared" si="39"/>
        <v>30</v>
      </c>
      <c r="AK93" s="562">
        <f t="shared" si="49"/>
        <v>30</v>
      </c>
      <c r="AL93" s="1020">
        <f t="shared" si="50"/>
        <v>0</v>
      </c>
      <c r="AN93" s="561">
        <f t="shared" si="51"/>
        <v>0</v>
      </c>
      <c r="AT93" s="322"/>
      <c r="AU93" s="322"/>
    </row>
    <row r="94" spans="2:47" ht="13.15" hidden="1" customHeight="1" x14ac:dyDescent="0.2">
      <c r="B94" s="321"/>
      <c r="C94" s="386"/>
      <c r="D94" s="1005"/>
      <c r="E94" s="1005"/>
      <c r="F94" s="395"/>
      <c r="G94" s="1006"/>
      <c r="H94" s="33"/>
      <c r="I94" s="1007"/>
      <c r="J94" s="1008"/>
      <c r="K94" s="339"/>
      <c r="L94" s="1260"/>
      <c r="M94" s="1260"/>
      <c r="N94" s="1009" t="str">
        <f t="shared" si="40"/>
        <v/>
      </c>
      <c r="O94" s="1010" t="str">
        <f t="shared" si="41"/>
        <v/>
      </c>
      <c r="P94" s="1011" t="str">
        <f t="shared" si="42"/>
        <v/>
      </c>
      <c r="Q94" s="590" t="str">
        <f t="shared" si="43"/>
        <v/>
      </c>
      <c r="R94" s="1012" t="str">
        <f t="shared" si="44"/>
        <v/>
      </c>
      <c r="S94" s="1013">
        <f t="shared" si="31"/>
        <v>0</v>
      </c>
      <c r="T94" s="339"/>
      <c r="U94" s="391"/>
      <c r="X94" s="994" t="str">
        <f t="shared" si="32"/>
        <v/>
      </c>
      <c r="Y94" s="1015">
        <f t="shared" si="45"/>
        <v>0.62</v>
      </c>
      <c r="Z94" s="1016" t="e">
        <f t="shared" si="46"/>
        <v>#VALUE!</v>
      </c>
      <c r="AA94" s="1016" t="e">
        <f t="shared" si="47"/>
        <v>#VALUE!</v>
      </c>
      <c r="AB94" s="1016" t="e">
        <f t="shared" si="48"/>
        <v>#VALUE!</v>
      </c>
      <c r="AC94" s="1017" t="e">
        <f t="shared" si="33"/>
        <v>#VALUE!</v>
      </c>
      <c r="AD94" s="1018">
        <f t="shared" si="34"/>
        <v>0</v>
      </c>
      <c r="AE94" s="1015">
        <f>IF(H94&gt;8,tab!D$168,tab!D$171)</f>
        <v>0.4</v>
      </c>
      <c r="AF94" s="1018">
        <f t="shared" si="35"/>
        <v>0</v>
      </c>
      <c r="AG94" s="994">
        <f t="shared" si="36"/>
        <v>0</v>
      </c>
      <c r="AH94" s="1019" t="b">
        <f t="shared" si="37"/>
        <v>0</v>
      </c>
      <c r="AI94" s="863">
        <f t="shared" si="38"/>
        <v>117</v>
      </c>
      <c r="AJ94" s="562">
        <f t="shared" si="39"/>
        <v>30</v>
      </c>
      <c r="AK94" s="562">
        <f t="shared" si="49"/>
        <v>30</v>
      </c>
      <c r="AL94" s="1020">
        <f t="shared" si="50"/>
        <v>0</v>
      </c>
      <c r="AN94" s="561">
        <f t="shared" si="51"/>
        <v>0</v>
      </c>
      <c r="AT94" s="322"/>
      <c r="AU94" s="322"/>
    </row>
    <row r="95" spans="2:47" ht="13.15" hidden="1" customHeight="1" x14ac:dyDescent="0.2">
      <c r="B95" s="321"/>
      <c r="C95" s="386"/>
      <c r="D95" s="1005"/>
      <c r="E95" s="1005"/>
      <c r="F95" s="395"/>
      <c r="G95" s="1006"/>
      <c r="H95" s="33"/>
      <c r="I95" s="1007"/>
      <c r="J95" s="1008"/>
      <c r="K95" s="339"/>
      <c r="L95" s="1260"/>
      <c r="M95" s="1260"/>
      <c r="N95" s="1009" t="str">
        <f t="shared" si="40"/>
        <v/>
      </c>
      <c r="O95" s="1010" t="str">
        <f t="shared" si="41"/>
        <v/>
      </c>
      <c r="P95" s="1011" t="str">
        <f t="shared" si="42"/>
        <v/>
      </c>
      <c r="Q95" s="590" t="str">
        <f t="shared" si="43"/>
        <v/>
      </c>
      <c r="R95" s="1012" t="str">
        <f t="shared" si="44"/>
        <v/>
      </c>
      <c r="S95" s="1013">
        <f t="shared" si="31"/>
        <v>0</v>
      </c>
      <c r="T95" s="339"/>
      <c r="U95" s="391"/>
      <c r="X95" s="994" t="str">
        <f t="shared" si="32"/>
        <v/>
      </c>
      <c r="Y95" s="1015">
        <f t="shared" si="45"/>
        <v>0.62</v>
      </c>
      <c r="Z95" s="1016" t="e">
        <f t="shared" si="46"/>
        <v>#VALUE!</v>
      </c>
      <c r="AA95" s="1016" t="e">
        <f t="shared" si="47"/>
        <v>#VALUE!</v>
      </c>
      <c r="AB95" s="1016" t="e">
        <f t="shared" si="48"/>
        <v>#VALUE!</v>
      </c>
      <c r="AC95" s="1017" t="e">
        <f t="shared" si="33"/>
        <v>#VALUE!</v>
      </c>
      <c r="AD95" s="1018">
        <f t="shared" si="34"/>
        <v>0</v>
      </c>
      <c r="AE95" s="1015">
        <f>IF(H95&gt;8,tab!D$168,tab!D$171)</f>
        <v>0.4</v>
      </c>
      <c r="AF95" s="1018">
        <f t="shared" si="35"/>
        <v>0</v>
      </c>
      <c r="AG95" s="994">
        <f t="shared" si="36"/>
        <v>0</v>
      </c>
      <c r="AH95" s="1019" t="b">
        <f t="shared" si="37"/>
        <v>0</v>
      </c>
      <c r="AI95" s="863">
        <f t="shared" si="38"/>
        <v>117</v>
      </c>
      <c r="AJ95" s="562">
        <f t="shared" si="39"/>
        <v>30</v>
      </c>
      <c r="AK95" s="562">
        <f t="shared" si="49"/>
        <v>30</v>
      </c>
      <c r="AL95" s="1020">
        <f t="shared" si="50"/>
        <v>0</v>
      </c>
      <c r="AN95" s="561">
        <f t="shared" si="51"/>
        <v>0</v>
      </c>
      <c r="AT95" s="322"/>
      <c r="AU95" s="322"/>
    </row>
    <row r="96" spans="2:47" ht="13.15" hidden="1" customHeight="1" x14ac:dyDescent="0.2">
      <c r="B96" s="321"/>
      <c r="C96" s="386"/>
      <c r="D96" s="1005"/>
      <c r="E96" s="1005"/>
      <c r="F96" s="395"/>
      <c r="G96" s="1006"/>
      <c r="H96" s="33"/>
      <c r="I96" s="1007"/>
      <c r="J96" s="1008"/>
      <c r="K96" s="339"/>
      <c r="L96" s="1260"/>
      <c r="M96" s="1260"/>
      <c r="N96" s="1009" t="str">
        <f t="shared" si="40"/>
        <v/>
      </c>
      <c r="O96" s="1010" t="str">
        <f t="shared" si="41"/>
        <v/>
      </c>
      <c r="P96" s="1011" t="str">
        <f t="shared" si="42"/>
        <v/>
      </c>
      <c r="Q96" s="590" t="str">
        <f t="shared" si="43"/>
        <v/>
      </c>
      <c r="R96" s="1012" t="str">
        <f t="shared" si="44"/>
        <v/>
      </c>
      <c r="S96" s="1013">
        <f t="shared" si="31"/>
        <v>0</v>
      </c>
      <c r="T96" s="339"/>
      <c r="U96" s="391"/>
      <c r="X96" s="994" t="str">
        <f t="shared" si="32"/>
        <v/>
      </c>
      <c r="Y96" s="1015">
        <f t="shared" si="45"/>
        <v>0.62</v>
      </c>
      <c r="Z96" s="1016" t="e">
        <f t="shared" si="46"/>
        <v>#VALUE!</v>
      </c>
      <c r="AA96" s="1016" t="e">
        <f t="shared" si="47"/>
        <v>#VALUE!</v>
      </c>
      <c r="AB96" s="1016" t="e">
        <f t="shared" si="48"/>
        <v>#VALUE!</v>
      </c>
      <c r="AC96" s="1017" t="e">
        <f t="shared" si="33"/>
        <v>#VALUE!</v>
      </c>
      <c r="AD96" s="1018">
        <f t="shared" si="34"/>
        <v>0</v>
      </c>
      <c r="AE96" s="1015">
        <f>IF(H96&gt;8,tab!D$168,tab!D$171)</f>
        <v>0.4</v>
      </c>
      <c r="AF96" s="1018">
        <f t="shared" si="35"/>
        <v>0</v>
      </c>
      <c r="AG96" s="994">
        <f t="shared" si="36"/>
        <v>0</v>
      </c>
      <c r="AH96" s="1019" t="b">
        <f t="shared" si="37"/>
        <v>0</v>
      </c>
      <c r="AI96" s="863">
        <f t="shared" si="38"/>
        <v>117</v>
      </c>
      <c r="AJ96" s="562">
        <f t="shared" si="39"/>
        <v>30</v>
      </c>
      <c r="AK96" s="562">
        <f t="shared" si="49"/>
        <v>30</v>
      </c>
      <c r="AL96" s="1020">
        <f t="shared" si="50"/>
        <v>0</v>
      </c>
      <c r="AN96" s="561">
        <f t="shared" si="51"/>
        <v>0</v>
      </c>
      <c r="AT96" s="322"/>
      <c r="AU96" s="322"/>
    </row>
    <row r="97" spans="2:47" ht="13.15" hidden="1" customHeight="1" x14ac:dyDescent="0.2">
      <c r="B97" s="321"/>
      <c r="C97" s="386"/>
      <c r="D97" s="1005"/>
      <c r="E97" s="1005"/>
      <c r="F97" s="395"/>
      <c r="G97" s="1006"/>
      <c r="H97" s="33"/>
      <c r="I97" s="1007"/>
      <c r="J97" s="1008"/>
      <c r="K97" s="339"/>
      <c r="L97" s="1260"/>
      <c r="M97" s="1260"/>
      <c r="N97" s="1009" t="str">
        <f t="shared" si="40"/>
        <v/>
      </c>
      <c r="O97" s="1010" t="str">
        <f t="shared" si="41"/>
        <v/>
      </c>
      <c r="P97" s="1011" t="str">
        <f t="shared" si="42"/>
        <v/>
      </c>
      <c r="Q97" s="590" t="str">
        <f t="shared" si="43"/>
        <v/>
      </c>
      <c r="R97" s="1012" t="str">
        <f t="shared" si="44"/>
        <v/>
      </c>
      <c r="S97" s="1013">
        <f t="shared" si="31"/>
        <v>0</v>
      </c>
      <c r="T97" s="339"/>
      <c r="U97" s="391"/>
      <c r="X97" s="994" t="str">
        <f t="shared" si="32"/>
        <v/>
      </c>
      <c r="Y97" s="1015">
        <f t="shared" si="45"/>
        <v>0.62</v>
      </c>
      <c r="Z97" s="1016" t="e">
        <f t="shared" si="46"/>
        <v>#VALUE!</v>
      </c>
      <c r="AA97" s="1016" t="e">
        <f t="shared" si="47"/>
        <v>#VALUE!</v>
      </c>
      <c r="AB97" s="1016" t="e">
        <f t="shared" si="48"/>
        <v>#VALUE!</v>
      </c>
      <c r="AC97" s="1017" t="e">
        <f t="shared" si="33"/>
        <v>#VALUE!</v>
      </c>
      <c r="AD97" s="1018">
        <f t="shared" si="34"/>
        <v>0</v>
      </c>
      <c r="AE97" s="1015">
        <f>IF(H97&gt;8,tab!D$168,tab!D$171)</f>
        <v>0.4</v>
      </c>
      <c r="AF97" s="1018">
        <f t="shared" si="35"/>
        <v>0</v>
      </c>
      <c r="AG97" s="994">
        <f t="shared" si="36"/>
        <v>0</v>
      </c>
      <c r="AH97" s="1019" t="b">
        <f t="shared" si="37"/>
        <v>0</v>
      </c>
      <c r="AI97" s="863">
        <f t="shared" si="38"/>
        <v>117</v>
      </c>
      <c r="AJ97" s="562">
        <f t="shared" si="39"/>
        <v>30</v>
      </c>
      <c r="AK97" s="562">
        <f t="shared" si="49"/>
        <v>30</v>
      </c>
      <c r="AL97" s="1020">
        <f t="shared" si="50"/>
        <v>0</v>
      </c>
      <c r="AN97" s="561">
        <f t="shared" si="51"/>
        <v>0</v>
      </c>
      <c r="AT97" s="322"/>
      <c r="AU97" s="322"/>
    </row>
    <row r="98" spans="2:47" ht="13.15" hidden="1" customHeight="1" x14ac:dyDescent="0.2">
      <c r="B98" s="321"/>
      <c r="C98" s="386"/>
      <c r="D98" s="1005"/>
      <c r="E98" s="1005"/>
      <c r="F98" s="395"/>
      <c r="G98" s="1006"/>
      <c r="H98" s="33"/>
      <c r="I98" s="1007"/>
      <c r="J98" s="1008"/>
      <c r="K98" s="339"/>
      <c r="L98" s="1260"/>
      <c r="M98" s="1260"/>
      <c r="N98" s="1009" t="str">
        <f t="shared" si="40"/>
        <v/>
      </c>
      <c r="O98" s="1010" t="str">
        <f t="shared" si="41"/>
        <v/>
      </c>
      <c r="P98" s="1011" t="str">
        <f t="shared" si="42"/>
        <v/>
      </c>
      <c r="Q98" s="590" t="str">
        <f t="shared" si="43"/>
        <v/>
      </c>
      <c r="R98" s="1012" t="str">
        <f t="shared" si="44"/>
        <v/>
      </c>
      <c r="S98" s="1013">
        <f t="shared" si="31"/>
        <v>0</v>
      </c>
      <c r="T98" s="339"/>
      <c r="U98" s="391"/>
      <c r="X98" s="994" t="str">
        <f t="shared" si="32"/>
        <v/>
      </c>
      <c r="Y98" s="1015">
        <f t="shared" si="45"/>
        <v>0.62</v>
      </c>
      <c r="Z98" s="1016" t="e">
        <f t="shared" si="46"/>
        <v>#VALUE!</v>
      </c>
      <c r="AA98" s="1016" t="e">
        <f t="shared" si="47"/>
        <v>#VALUE!</v>
      </c>
      <c r="AB98" s="1016" t="e">
        <f t="shared" si="48"/>
        <v>#VALUE!</v>
      </c>
      <c r="AC98" s="1017" t="e">
        <f t="shared" si="33"/>
        <v>#VALUE!</v>
      </c>
      <c r="AD98" s="1018">
        <f t="shared" si="34"/>
        <v>0</v>
      </c>
      <c r="AE98" s="1015">
        <f>IF(H98&gt;8,tab!D$168,tab!D$171)</f>
        <v>0.4</v>
      </c>
      <c r="AF98" s="1018">
        <f t="shared" si="35"/>
        <v>0</v>
      </c>
      <c r="AG98" s="994">
        <f t="shared" si="36"/>
        <v>0</v>
      </c>
      <c r="AH98" s="1019" t="b">
        <f t="shared" si="37"/>
        <v>0</v>
      </c>
      <c r="AI98" s="863">
        <f t="shared" si="38"/>
        <v>117</v>
      </c>
      <c r="AJ98" s="562">
        <f t="shared" si="39"/>
        <v>30</v>
      </c>
      <c r="AK98" s="562">
        <f t="shared" si="49"/>
        <v>30</v>
      </c>
      <c r="AL98" s="1020">
        <f t="shared" si="50"/>
        <v>0</v>
      </c>
      <c r="AN98" s="561">
        <f t="shared" si="51"/>
        <v>0</v>
      </c>
      <c r="AT98" s="322"/>
      <c r="AU98" s="322"/>
    </row>
    <row r="99" spans="2:47" ht="13.15" hidden="1" customHeight="1" x14ac:dyDescent="0.2">
      <c r="B99" s="321"/>
      <c r="C99" s="386"/>
      <c r="D99" s="1005"/>
      <c r="E99" s="1005"/>
      <c r="F99" s="395"/>
      <c r="G99" s="1006"/>
      <c r="H99" s="33"/>
      <c r="I99" s="1007"/>
      <c r="J99" s="1008"/>
      <c r="K99" s="339"/>
      <c r="L99" s="1260"/>
      <c r="M99" s="1260"/>
      <c r="N99" s="1009" t="str">
        <f t="shared" si="40"/>
        <v/>
      </c>
      <c r="O99" s="1010" t="str">
        <f t="shared" si="41"/>
        <v/>
      </c>
      <c r="P99" s="1011" t="str">
        <f t="shared" si="42"/>
        <v/>
      </c>
      <c r="Q99" s="590" t="str">
        <f t="shared" si="43"/>
        <v/>
      </c>
      <c r="R99" s="1012" t="str">
        <f t="shared" si="44"/>
        <v/>
      </c>
      <c r="S99" s="1013">
        <f t="shared" si="31"/>
        <v>0</v>
      </c>
      <c r="T99" s="339"/>
      <c r="U99" s="391"/>
      <c r="X99" s="994" t="str">
        <f t="shared" si="32"/>
        <v/>
      </c>
      <c r="Y99" s="1015">
        <f t="shared" si="45"/>
        <v>0.62</v>
      </c>
      <c r="Z99" s="1016" t="e">
        <f t="shared" si="46"/>
        <v>#VALUE!</v>
      </c>
      <c r="AA99" s="1016" t="e">
        <f t="shared" si="47"/>
        <v>#VALUE!</v>
      </c>
      <c r="AB99" s="1016" t="e">
        <f t="shared" si="48"/>
        <v>#VALUE!</v>
      </c>
      <c r="AC99" s="1017" t="e">
        <f t="shared" si="33"/>
        <v>#VALUE!</v>
      </c>
      <c r="AD99" s="1018">
        <f t="shared" si="34"/>
        <v>0</v>
      </c>
      <c r="AE99" s="1015">
        <f>IF(H99&gt;8,tab!D$168,tab!D$171)</f>
        <v>0.4</v>
      </c>
      <c r="AF99" s="1018">
        <f t="shared" si="35"/>
        <v>0</v>
      </c>
      <c r="AG99" s="994">
        <f t="shared" si="36"/>
        <v>0</v>
      </c>
      <c r="AH99" s="1019" t="b">
        <f t="shared" si="37"/>
        <v>0</v>
      </c>
      <c r="AI99" s="863">
        <f t="shared" si="38"/>
        <v>117</v>
      </c>
      <c r="AJ99" s="562">
        <f t="shared" si="39"/>
        <v>30</v>
      </c>
      <c r="AK99" s="562">
        <f t="shared" si="49"/>
        <v>30</v>
      </c>
      <c r="AL99" s="1020">
        <f t="shared" si="50"/>
        <v>0</v>
      </c>
      <c r="AN99" s="561">
        <f t="shared" si="51"/>
        <v>0</v>
      </c>
      <c r="AT99" s="322"/>
      <c r="AU99" s="322"/>
    </row>
    <row r="100" spans="2:47" ht="13.15" hidden="1" customHeight="1" x14ac:dyDescent="0.2">
      <c r="B100" s="321"/>
      <c r="C100" s="386"/>
      <c r="D100" s="1005"/>
      <c r="E100" s="1005"/>
      <c r="F100" s="395"/>
      <c r="G100" s="1006"/>
      <c r="H100" s="33"/>
      <c r="I100" s="1007"/>
      <c r="J100" s="1008"/>
      <c r="K100" s="339"/>
      <c r="L100" s="1260"/>
      <c r="M100" s="1260"/>
      <c r="N100" s="1009" t="str">
        <f t="shared" si="40"/>
        <v/>
      </c>
      <c r="O100" s="1010" t="str">
        <f t="shared" si="41"/>
        <v/>
      </c>
      <c r="P100" s="1011" t="str">
        <f t="shared" si="42"/>
        <v/>
      </c>
      <c r="Q100" s="590" t="str">
        <f t="shared" si="43"/>
        <v/>
      </c>
      <c r="R100" s="1012" t="str">
        <f t="shared" si="44"/>
        <v/>
      </c>
      <c r="S100" s="1013">
        <f t="shared" si="31"/>
        <v>0</v>
      </c>
      <c r="T100" s="339"/>
      <c r="U100" s="391"/>
      <c r="X100" s="994" t="str">
        <f t="shared" si="32"/>
        <v/>
      </c>
      <c r="Y100" s="1015">
        <f t="shared" si="45"/>
        <v>0.62</v>
      </c>
      <c r="Z100" s="1016" t="e">
        <f t="shared" si="46"/>
        <v>#VALUE!</v>
      </c>
      <c r="AA100" s="1016" t="e">
        <f t="shared" si="47"/>
        <v>#VALUE!</v>
      </c>
      <c r="AB100" s="1016" t="e">
        <f t="shared" si="48"/>
        <v>#VALUE!</v>
      </c>
      <c r="AC100" s="1017" t="e">
        <f t="shared" si="33"/>
        <v>#VALUE!</v>
      </c>
      <c r="AD100" s="1018">
        <f t="shared" si="34"/>
        <v>0</v>
      </c>
      <c r="AE100" s="1015">
        <f>IF(H100&gt;8,tab!D$168,tab!D$171)</f>
        <v>0.4</v>
      </c>
      <c r="AF100" s="1018">
        <f t="shared" si="35"/>
        <v>0</v>
      </c>
      <c r="AG100" s="994">
        <f t="shared" si="36"/>
        <v>0</v>
      </c>
      <c r="AH100" s="1019" t="b">
        <f t="shared" si="37"/>
        <v>0</v>
      </c>
      <c r="AI100" s="863">
        <f t="shared" si="38"/>
        <v>117</v>
      </c>
      <c r="AJ100" s="562">
        <f t="shared" si="39"/>
        <v>30</v>
      </c>
      <c r="AK100" s="562">
        <f t="shared" si="49"/>
        <v>30</v>
      </c>
      <c r="AL100" s="1020">
        <f t="shared" si="50"/>
        <v>0</v>
      </c>
      <c r="AN100" s="561">
        <f t="shared" si="51"/>
        <v>0</v>
      </c>
      <c r="AT100" s="322"/>
      <c r="AU100" s="322"/>
    </row>
    <row r="101" spans="2:47" ht="13.15" hidden="1" customHeight="1" x14ac:dyDescent="0.2">
      <c r="B101" s="321"/>
      <c r="C101" s="386"/>
      <c r="D101" s="1005"/>
      <c r="E101" s="1005"/>
      <c r="F101" s="395"/>
      <c r="G101" s="1006"/>
      <c r="H101" s="33"/>
      <c r="I101" s="1007"/>
      <c r="J101" s="1008"/>
      <c r="K101" s="339"/>
      <c r="L101" s="1260"/>
      <c r="M101" s="1260"/>
      <c r="N101" s="1009" t="str">
        <f t="shared" si="40"/>
        <v/>
      </c>
      <c r="O101" s="1010" t="str">
        <f t="shared" si="41"/>
        <v/>
      </c>
      <c r="P101" s="1011" t="str">
        <f t="shared" si="42"/>
        <v/>
      </c>
      <c r="Q101" s="590" t="str">
        <f t="shared" si="43"/>
        <v/>
      </c>
      <c r="R101" s="1012" t="str">
        <f t="shared" si="44"/>
        <v/>
      </c>
      <c r="S101" s="1013">
        <f t="shared" si="31"/>
        <v>0</v>
      </c>
      <c r="T101" s="339"/>
      <c r="U101" s="391"/>
      <c r="X101" s="994" t="str">
        <f t="shared" si="32"/>
        <v/>
      </c>
      <c r="Y101" s="1015">
        <f t="shared" si="45"/>
        <v>0.62</v>
      </c>
      <c r="Z101" s="1016" t="e">
        <f t="shared" si="46"/>
        <v>#VALUE!</v>
      </c>
      <c r="AA101" s="1016" t="e">
        <f t="shared" si="47"/>
        <v>#VALUE!</v>
      </c>
      <c r="AB101" s="1016" t="e">
        <f t="shared" si="48"/>
        <v>#VALUE!</v>
      </c>
      <c r="AC101" s="1017" t="e">
        <f t="shared" si="33"/>
        <v>#VALUE!</v>
      </c>
      <c r="AD101" s="1018">
        <f t="shared" si="34"/>
        <v>0</v>
      </c>
      <c r="AE101" s="1015">
        <f>IF(H101&gt;8,tab!D$168,tab!D$171)</f>
        <v>0.4</v>
      </c>
      <c r="AF101" s="1018">
        <f t="shared" si="35"/>
        <v>0</v>
      </c>
      <c r="AG101" s="994">
        <f t="shared" si="36"/>
        <v>0</v>
      </c>
      <c r="AH101" s="1019" t="b">
        <f t="shared" si="37"/>
        <v>0</v>
      </c>
      <c r="AI101" s="863">
        <f t="shared" si="38"/>
        <v>117</v>
      </c>
      <c r="AJ101" s="562">
        <f t="shared" si="39"/>
        <v>30</v>
      </c>
      <c r="AK101" s="562">
        <f t="shared" si="49"/>
        <v>30</v>
      </c>
      <c r="AL101" s="1020">
        <f t="shared" si="50"/>
        <v>0</v>
      </c>
      <c r="AN101" s="561">
        <f t="shared" si="51"/>
        <v>0</v>
      </c>
      <c r="AT101" s="322"/>
      <c r="AU101" s="322"/>
    </row>
    <row r="102" spans="2:47" ht="13.15" hidden="1" customHeight="1" x14ac:dyDescent="0.2">
      <c r="B102" s="321"/>
      <c r="C102" s="386"/>
      <c r="D102" s="1005"/>
      <c r="E102" s="1005"/>
      <c r="F102" s="395"/>
      <c r="G102" s="1006"/>
      <c r="H102" s="33"/>
      <c r="I102" s="1007"/>
      <c r="J102" s="1008"/>
      <c r="K102" s="339"/>
      <c r="L102" s="1260"/>
      <c r="M102" s="1260"/>
      <c r="N102" s="1009" t="str">
        <f t="shared" si="40"/>
        <v/>
      </c>
      <c r="O102" s="1010" t="str">
        <f t="shared" si="41"/>
        <v/>
      </c>
      <c r="P102" s="1011" t="str">
        <f t="shared" si="42"/>
        <v/>
      </c>
      <c r="Q102" s="590" t="str">
        <f t="shared" si="43"/>
        <v/>
      </c>
      <c r="R102" s="1012" t="str">
        <f t="shared" si="44"/>
        <v/>
      </c>
      <c r="S102" s="1013">
        <f t="shared" si="31"/>
        <v>0</v>
      </c>
      <c r="T102" s="339"/>
      <c r="U102" s="391"/>
      <c r="X102" s="994" t="str">
        <f t="shared" si="32"/>
        <v/>
      </c>
      <c r="Y102" s="1015">
        <f t="shared" si="45"/>
        <v>0.62</v>
      </c>
      <c r="Z102" s="1016" t="e">
        <f t="shared" si="46"/>
        <v>#VALUE!</v>
      </c>
      <c r="AA102" s="1016" t="e">
        <f t="shared" si="47"/>
        <v>#VALUE!</v>
      </c>
      <c r="AB102" s="1016" t="e">
        <f t="shared" si="48"/>
        <v>#VALUE!</v>
      </c>
      <c r="AC102" s="1017" t="e">
        <f t="shared" si="33"/>
        <v>#VALUE!</v>
      </c>
      <c r="AD102" s="1018">
        <f t="shared" si="34"/>
        <v>0</v>
      </c>
      <c r="AE102" s="1015">
        <f>IF(H102&gt;8,tab!D$168,tab!D$171)</f>
        <v>0.4</v>
      </c>
      <c r="AF102" s="1018">
        <f t="shared" si="35"/>
        <v>0</v>
      </c>
      <c r="AG102" s="994">
        <f t="shared" si="36"/>
        <v>0</v>
      </c>
      <c r="AH102" s="1019" t="b">
        <f t="shared" si="37"/>
        <v>0</v>
      </c>
      <c r="AI102" s="863">
        <f t="shared" si="38"/>
        <v>117</v>
      </c>
      <c r="AJ102" s="562">
        <f t="shared" si="39"/>
        <v>30</v>
      </c>
      <c r="AK102" s="562">
        <f t="shared" si="49"/>
        <v>30</v>
      </c>
      <c r="AL102" s="1020">
        <f t="shared" si="50"/>
        <v>0</v>
      </c>
      <c r="AN102" s="561">
        <f t="shared" si="51"/>
        <v>0</v>
      </c>
      <c r="AT102" s="322"/>
      <c r="AU102" s="322"/>
    </row>
    <row r="103" spans="2:47" ht="13.15" hidden="1" customHeight="1" x14ac:dyDescent="0.2">
      <c r="B103" s="321"/>
      <c r="C103" s="386"/>
      <c r="D103" s="1005"/>
      <c r="E103" s="1005"/>
      <c r="F103" s="395"/>
      <c r="G103" s="1006"/>
      <c r="H103" s="33"/>
      <c r="I103" s="1007"/>
      <c r="J103" s="1008"/>
      <c r="K103" s="339"/>
      <c r="L103" s="1260"/>
      <c r="M103" s="1260"/>
      <c r="N103" s="1009" t="str">
        <f t="shared" si="40"/>
        <v/>
      </c>
      <c r="O103" s="1010" t="str">
        <f t="shared" si="41"/>
        <v/>
      </c>
      <c r="P103" s="1011" t="str">
        <f t="shared" si="42"/>
        <v/>
      </c>
      <c r="Q103" s="590" t="str">
        <f t="shared" si="43"/>
        <v/>
      </c>
      <c r="R103" s="1012" t="str">
        <f t="shared" si="44"/>
        <v/>
      </c>
      <c r="S103" s="1013">
        <f t="shared" si="31"/>
        <v>0</v>
      </c>
      <c r="T103" s="339"/>
      <c r="U103" s="391"/>
      <c r="X103" s="994" t="str">
        <f t="shared" si="32"/>
        <v/>
      </c>
      <c r="Y103" s="1015">
        <f t="shared" si="45"/>
        <v>0.62</v>
      </c>
      <c r="Z103" s="1016" t="e">
        <f t="shared" si="46"/>
        <v>#VALUE!</v>
      </c>
      <c r="AA103" s="1016" t="e">
        <f t="shared" si="47"/>
        <v>#VALUE!</v>
      </c>
      <c r="AB103" s="1016" t="e">
        <f t="shared" si="48"/>
        <v>#VALUE!</v>
      </c>
      <c r="AC103" s="1017" t="e">
        <f t="shared" si="33"/>
        <v>#VALUE!</v>
      </c>
      <c r="AD103" s="1018">
        <f t="shared" si="34"/>
        <v>0</v>
      </c>
      <c r="AE103" s="1015">
        <f>IF(H103&gt;8,tab!D$168,tab!D$171)</f>
        <v>0.4</v>
      </c>
      <c r="AF103" s="1018">
        <f t="shared" si="35"/>
        <v>0</v>
      </c>
      <c r="AG103" s="994">
        <f t="shared" si="36"/>
        <v>0</v>
      </c>
      <c r="AH103" s="1019" t="b">
        <f t="shared" si="37"/>
        <v>0</v>
      </c>
      <c r="AI103" s="863">
        <f t="shared" si="38"/>
        <v>117</v>
      </c>
      <c r="AJ103" s="562">
        <f t="shared" si="39"/>
        <v>30</v>
      </c>
      <c r="AK103" s="562">
        <f t="shared" si="49"/>
        <v>30</v>
      </c>
      <c r="AL103" s="1020">
        <f t="shared" si="50"/>
        <v>0</v>
      </c>
      <c r="AN103" s="561">
        <f t="shared" si="51"/>
        <v>0</v>
      </c>
      <c r="AT103" s="322"/>
      <c r="AU103" s="322"/>
    </row>
    <row r="104" spans="2:47" ht="13.15" hidden="1" customHeight="1" x14ac:dyDescent="0.2">
      <c r="B104" s="321"/>
      <c r="C104" s="386"/>
      <c r="D104" s="1005"/>
      <c r="E104" s="1005"/>
      <c r="F104" s="395"/>
      <c r="G104" s="1006"/>
      <c r="H104" s="33"/>
      <c r="I104" s="1007"/>
      <c r="J104" s="1008"/>
      <c r="K104" s="339"/>
      <c r="L104" s="1260"/>
      <c r="M104" s="1260"/>
      <c r="N104" s="1009" t="str">
        <f t="shared" si="40"/>
        <v/>
      </c>
      <c r="O104" s="1010" t="str">
        <f t="shared" si="41"/>
        <v/>
      </c>
      <c r="P104" s="1011" t="str">
        <f t="shared" si="42"/>
        <v/>
      </c>
      <c r="Q104" s="590" t="str">
        <f t="shared" si="43"/>
        <v/>
      </c>
      <c r="R104" s="1012" t="str">
        <f t="shared" si="44"/>
        <v/>
      </c>
      <c r="S104" s="1013">
        <f t="shared" si="31"/>
        <v>0</v>
      </c>
      <c r="T104" s="339"/>
      <c r="U104" s="391"/>
      <c r="X104" s="994" t="str">
        <f t="shared" si="32"/>
        <v/>
      </c>
      <c r="Y104" s="1015">
        <f t="shared" si="45"/>
        <v>0.62</v>
      </c>
      <c r="Z104" s="1016" t="e">
        <f t="shared" si="46"/>
        <v>#VALUE!</v>
      </c>
      <c r="AA104" s="1016" t="e">
        <f t="shared" si="47"/>
        <v>#VALUE!</v>
      </c>
      <c r="AB104" s="1016" t="e">
        <f t="shared" si="48"/>
        <v>#VALUE!</v>
      </c>
      <c r="AC104" s="1017" t="e">
        <f t="shared" si="33"/>
        <v>#VALUE!</v>
      </c>
      <c r="AD104" s="1018">
        <f t="shared" si="34"/>
        <v>0</v>
      </c>
      <c r="AE104" s="1015">
        <f>IF(H104&gt;8,tab!D$168,tab!D$171)</f>
        <v>0.4</v>
      </c>
      <c r="AF104" s="1018">
        <f t="shared" si="35"/>
        <v>0</v>
      </c>
      <c r="AG104" s="994">
        <f t="shared" si="36"/>
        <v>0</v>
      </c>
      <c r="AH104" s="1019" t="b">
        <f t="shared" si="37"/>
        <v>0</v>
      </c>
      <c r="AI104" s="863">
        <f t="shared" si="38"/>
        <v>117</v>
      </c>
      <c r="AJ104" s="562">
        <f t="shared" si="39"/>
        <v>30</v>
      </c>
      <c r="AK104" s="562">
        <f t="shared" si="49"/>
        <v>30</v>
      </c>
      <c r="AL104" s="1020">
        <f t="shared" si="50"/>
        <v>0</v>
      </c>
      <c r="AN104" s="561">
        <f t="shared" si="51"/>
        <v>0</v>
      </c>
      <c r="AT104" s="322"/>
      <c r="AU104" s="322"/>
    </row>
    <row r="105" spans="2:47" ht="13.15" hidden="1" customHeight="1" x14ac:dyDescent="0.2">
      <c r="B105" s="321"/>
      <c r="C105" s="386"/>
      <c r="D105" s="1005"/>
      <c r="E105" s="1005"/>
      <c r="F105" s="395"/>
      <c r="G105" s="1006"/>
      <c r="H105" s="33"/>
      <c r="I105" s="1007"/>
      <c r="J105" s="1008"/>
      <c r="K105" s="339"/>
      <c r="L105" s="1260"/>
      <c r="M105" s="1260"/>
      <c r="N105" s="1009" t="str">
        <f t="shared" si="40"/>
        <v/>
      </c>
      <c r="O105" s="1010" t="str">
        <f t="shared" si="41"/>
        <v/>
      </c>
      <c r="P105" s="1011" t="str">
        <f t="shared" si="42"/>
        <v/>
      </c>
      <c r="Q105" s="590" t="str">
        <f t="shared" si="43"/>
        <v/>
      </c>
      <c r="R105" s="1012" t="str">
        <f t="shared" si="44"/>
        <v/>
      </c>
      <c r="S105" s="1013">
        <f t="shared" si="31"/>
        <v>0</v>
      </c>
      <c r="T105" s="339"/>
      <c r="U105" s="391"/>
      <c r="X105" s="994" t="str">
        <f t="shared" si="32"/>
        <v/>
      </c>
      <c r="Y105" s="1015">
        <f t="shared" si="45"/>
        <v>0.62</v>
      </c>
      <c r="Z105" s="1016" t="e">
        <f t="shared" si="46"/>
        <v>#VALUE!</v>
      </c>
      <c r="AA105" s="1016" t="e">
        <f t="shared" si="47"/>
        <v>#VALUE!</v>
      </c>
      <c r="AB105" s="1016" t="e">
        <f t="shared" si="48"/>
        <v>#VALUE!</v>
      </c>
      <c r="AC105" s="1017" t="e">
        <f t="shared" si="33"/>
        <v>#VALUE!</v>
      </c>
      <c r="AD105" s="1018">
        <f t="shared" si="34"/>
        <v>0</v>
      </c>
      <c r="AE105" s="1015">
        <f>IF(H105&gt;8,tab!D$168,tab!D$171)</f>
        <v>0.4</v>
      </c>
      <c r="AF105" s="1018">
        <f t="shared" si="35"/>
        <v>0</v>
      </c>
      <c r="AG105" s="994">
        <f t="shared" si="36"/>
        <v>0</v>
      </c>
      <c r="AH105" s="1019" t="b">
        <f t="shared" si="37"/>
        <v>0</v>
      </c>
      <c r="AI105" s="863">
        <f t="shared" si="38"/>
        <v>117</v>
      </c>
      <c r="AJ105" s="562">
        <f t="shared" si="39"/>
        <v>30</v>
      </c>
      <c r="AK105" s="562">
        <f t="shared" si="49"/>
        <v>30</v>
      </c>
      <c r="AL105" s="1020">
        <f t="shared" si="50"/>
        <v>0</v>
      </c>
      <c r="AN105" s="561">
        <f t="shared" si="51"/>
        <v>0</v>
      </c>
      <c r="AT105" s="322"/>
      <c r="AU105" s="322"/>
    </row>
    <row r="106" spans="2:47" ht="13.15" hidden="1" customHeight="1" x14ac:dyDescent="0.2">
      <c r="B106" s="321"/>
      <c r="C106" s="386"/>
      <c r="D106" s="1005"/>
      <c r="E106" s="1005"/>
      <c r="F106" s="395"/>
      <c r="G106" s="1006"/>
      <c r="H106" s="33"/>
      <c r="I106" s="1007"/>
      <c r="J106" s="1008"/>
      <c r="K106" s="339"/>
      <c r="L106" s="1260"/>
      <c r="M106" s="1260"/>
      <c r="N106" s="1009" t="str">
        <f t="shared" si="40"/>
        <v/>
      </c>
      <c r="O106" s="1010" t="str">
        <f t="shared" si="41"/>
        <v/>
      </c>
      <c r="P106" s="1011" t="str">
        <f t="shared" si="42"/>
        <v/>
      </c>
      <c r="Q106" s="590" t="str">
        <f t="shared" si="43"/>
        <v/>
      </c>
      <c r="R106" s="1012" t="str">
        <f t="shared" si="44"/>
        <v/>
      </c>
      <c r="S106" s="1013">
        <f t="shared" si="31"/>
        <v>0</v>
      </c>
      <c r="T106" s="339"/>
      <c r="U106" s="391"/>
      <c r="X106" s="994" t="str">
        <f t="shared" si="32"/>
        <v/>
      </c>
      <c r="Y106" s="1015">
        <f t="shared" si="45"/>
        <v>0.62</v>
      </c>
      <c r="Z106" s="1016" t="e">
        <f t="shared" si="46"/>
        <v>#VALUE!</v>
      </c>
      <c r="AA106" s="1016" t="e">
        <f t="shared" si="47"/>
        <v>#VALUE!</v>
      </c>
      <c r="AB106" s="1016" t="e">
        <f t="shared" si="48"/>
        <v>#VALUE!</v>
      </c>
      <c r="AC106" s="1017" t="e">
        <f t="shared" si="33"/>
        <v>#VALUE!</v>
      </c>
      <c r="AD106" s="1018">
        <f t="shared" si="34"/>
        <v>0</v>
      </c>
      <c r="AE106" s="1015">
        <f>IF(H106&gt;8,tab!D$168,tab!D$171)</f>
        <v>0.4</v>
      </c>
      <c r="AF106" s="1018">
        <f t="shared" si="35"/>
        <v>0</v>
      </c>
      <c r="AG106" s="994">
        <f t="shared" si="36"/>
        <v>0</v>
      </c>
      <c r="AH106" s="1019" t="b">
        <f t="shared" si="37"/>
        <v>0</v>
      </c>
      <c r="AI106" s="863">
        <f t="shared" si="38"/>
        <v>117</v>
      </c>
      <c r="AJ106" s="562">
        <f t="shared" si="39"/>
        <v>30</v>
      </c>
      <c r="AK106" s="562">
        <f t="shared" si="49"/>
        <v>30</v>
      </c>
      <c r="AL106" s="1020">
        <f t="shared" si="50"/>
        <v>0</v>
      </c>
      <c r="AN106" s="561">
        <f t="shared" si="51"/>
        <v>0</v>
      </c>
      <c r="AT106" s="322"/>
      <c r="AU106" s="322"/>
    </row>
    <row r="107" spans="2:47" ht="13.15" hidden="1" customHeight="1" x14ac:dyDescent="0.2">
      <c r="B107" s="321"/>
      <c r="C107" s="386"/>
      <c r="D107" s="1005"/>
      <c r="E107" s="1005"/>
      <c r="F107" s="395"/>
      <c r="G107" s="1006"/>
      <c r="H107" s="33"/>
      <c r="I107" s="1007"/>
      <c r="J107" s="1008"/>
      <c r="K107" s="339"/>
      <c r="L107" s="1260"/>
      <c r="M107" s="1260"/>
      <c r="N107" s="1009" t="str">
        <f t="shared" si="40"/>
        <v/>
      </c>
      <c r="O107" s="1010" t="str">
        <f t="shared" si="41"/>
        <v/>
      </c>
      <c r="P107" s="1011" t="str">
        <f t="shared" si="42"/>
        <v/>
      </c>
      <c r="Q107" s="590" t="str">
        <f t="shared" si="43"/>
        <v/>
      </c>
      <c r="R107" s="1012" t="str">
        <f t="shared" si="44"/>
        <v/>
      </c>
      <c r="S107" s="1013">
        <f t="shared" si="31"/>
        <v>0</v>
      </c>
      <c r="T107" s="339"/>
      <c r="U107" s="391"/>
      <c r="X107" s="994" t="str">
        <f t="shared" si="32"/>
        <v/>
      </c>
      <c r="Y107" s="1015">
        <f t="shared" si="45"/>
        <v>0.62</v>
      </c>
      <c r="Z107" s="1016" t="e">
        <f t="shared" si="46"/>
        <v>#VALUE!</v>
      </c>
      <c r="AA107" s="1016" t="e">
        <f t="shared" si="47"/>
        <v>#VALUE!</v>
      </c>
      <c r="AB107" s="1016" t="e">
        <f t="shared" si="48"/>
        <v>#VALUE!</v>
      </c>
      <c r="AC107" s="1017" t="e">
        <f t="shared" si="33"/>
        <v>#VALUE!</v>
      </c>
      <c r="AD107" s="1018">
        <f t="shared" si="34"/>
        <v>0</v>
      </c>
      <c r="AE107" s="1015">
        <f>IF(H107&gt;8,tab!D$168,tab!D$171)</f>
        <v>0.4</v>
      </c>
      <c r="AF107" s="1018">
        <f t="shared" si="35"/>
        <v>0</v>
      </c>
      <c r="AG107" s="994">
        <f t="shared" si="36"/>
        <v>0</v>
      </c>
      <c r="AH107" s="1019" t="b">
        <f t="shared" si="37"/>
        <v>0</v>
      </c>
      <c r="AI107" s="863">
        <f t="shared" si="38"/>
        <v>117</v>
      </c>
      <c r="AJ107" s="562">
        <f t="shared" si="39"/>
        <v>30</v>
      </c>
      <c r="AK107" s="562">
        <f t="shared" si="49"/>
        <v>30</v>
      </c>
      <c r="AL107" s="1020">
        <f t="shared" si="50"/>
        <v>0</v>
      </c>
      <c r="AN107" s="561">
        <f t="shared" si="51"/>
        <v>0</v>
      </c>
      <c r="AT107" s="322"/>
      <c r="AU107" s="322"/>
    </row>
    <row r="108" spans="2:47" ht="13.15" hidden="1" customHeight="1" x14ac:dyDescent="0.2">
      <c r="B108" s="321"/>
      <c r="C108" s="386"/>
      <c r="D108" s="1005"/>
      <c r="E108" s="1005"/>
      <c r="F108" s="395"/>
      <c r="G108" s="1006"/>
      <c r="H108" s="33"/>
      <c r="I108" s="1007"/>
      <c r="J108" s="1008"/>
      <c r="K108" s="339"/>
      <c r="L108" s="1260"/>
      <c r="M108" s="1260"/>
      <c r="N108" s="1009" t="str">
        <f t="shared" si="40"/>
        <v/>
      </c>
      <c r="O108" s="1010" t="str">
        <f t="shared" si="41"/>
        <v/>
      </c>
      <c r="P108" s="1011" t="str">
        <f t="shared" si="42"/>
        <v/>
      </c>
      <c r="Q108" s="590" t="str">
        <f t="shared" si="43"/>
        <v/>
      </c>
      <c r="R108" s="1012" t="str">
        <f t="shared" si="44"/>
        <v/>
      </c>
      <c r="S108" s="1013">
        <f t="shared" si="31"/>
        <v>0</v>
      </c>
      <c r="T108" s="339"/>
      <c r="U108" s="391"/>
      <c r="X108" s="994" t="str">
        <f t="shared" si="32"/>
        <v/>
      </c>
      <c r="Y108" s="1015">
        <f t="shared" si="45"/>
        <v>0.62</v>
      </c>
      <c r="Z108" s="1016" t="e">
        <f t="shared" si="46"/>
        <v>#VALUE!</v>
      </c>
      <c r="AA108" s="1016" t="e">
        <f t="shared" si="47"/>
        <v>#VALUE!</v>
      </c>
      <c r="AB108" s="1016" t="e">
        <f t="shared" si="48"/>
        <v>#VALUE!</v>
      </c>
      <c r="AC108" s="1017" t="e">
        <f t="shared" si="33"/>
        <v>#VALUE!</v>
      </c>
      <c r="AD108" s="1018">
        <f t="shared" si="34"/>
        <v>0</v>
      </c>
      <c r="AE108" s="1015">
        <f>IF(H108&gt;8,tab!D$168,tab!D$171)</f>
        <v>0.4</v>
      </c>
      <c r="AF108" s="1018">
        <f t="shared" si="35"/>
        <v>0</v>
      </c>
      <c r="AG108" s="994">
        <f t="shared" si="36"/>
        <v>0</v>
      </c>
      <c r="AH108" s="1019" t="b">
        <f t="shared" si="37"/>
        <v>0</v>
      </c>
      <c r="AI108" s="863">
        <f t="shared" si="38"/>
        <v>117</v>
      </c>
      <c r="AJ108" s="562">
        <f t="shared" si="39"/>
        <v>30</v>
      </c>
      <c r="AK108" s="562">
        <f t="shared" si="49"/>
        <v>30</v>
      </c>
      <c r="AL108" s="1020">
        <f t="shared" si="50"/>
        <v>0</v>
      </c>
      <c r="AN108" s="561">
        <f t="shared" si="51"/>
        <v>0</v>
      </c>
      <c r="AT108" s="322"/>
      <c r="AU108" s="322"/>
    </row>
    <row r="109" spans="2:47" ht="13.15" hidden="1" customHeight="1" x14ac:dyDescent="0.2">
      <c r="B109" s="321"/>
      <c r="C109" s="386"/>
      <c r="D109" s="1005"/>
      <c r="E109" s="1005"/>
      <c r="F109" s="395"/>
      <c r="G109" s="1006"/>
      <c r="H109" s="33"/>
      <c r="I109" s="1007"/>
      <c r="J109" s="1008"/>
      <c r="K109" s="339"/>
      <c r="L109" s="1260"/>
      <c r="M109" s="1260"/>
      <c r="N109" s="1009" t="str">
        <f t="shared" si="40"/>
        <v/>
      </c>
      <c r="O109" s="1010" t="str">
        <f t="shared" si="41"/>
        <v/>
      </c>
      <c r="P109" s="1011" t="str">
        <f t="shared" si="42"/>
        <v/>
      </c>
      <c r="Q109" s="590" t="str">
        <f t="shared" si="43"/>
        <v/>
      </c>
      <c r="R109" s="1012" t="str">
        <f t="shared" si="44"/>
        <v/>
      </c>
      <c r="S109" s="1013">
        <f t="shared" si="31"/>
        <v>0</v>
      </c>
      <c r="T109" s="339"/>
      <c r="U109" s="391"/>
      <c r="X109" s="994" t="str">
        <f t="shared" si="32"/>
        <v/>
      </c>
      <c r="Y109" s="1015">
        <f t="shared" si="45"/>
        <v>0.62</v>
      </c>
      <c r="Z109" s="1016" t="e">
        <f t="shared" si="46"/>
        <v>#VALUE!</v>
      </c>
      <c r="AA109" s="1016" t="e">
        <f t="shared" si="47"/>
        <v>#VALUE!</v>
      </c>
      <c r="AB109" s="1016" t="e">
        <f t="shared" si="48"/>
        <v>#VALUE!</v>
      </c>
      <c r="AC109" s="1017" t="e">
        <f t="shared" si="33"/>
        <v>#VALUE!</v>
      </c>
      <c r="AD109" s="1018">
        <f t="shared" si="34"/>
        <v>0</v>
      </c>
      <c r="AE109" s="1015">
        <f>IF(H109&gt;8,tab!D$168,tab!D$171)</f>
        <v>0.4</v>
      </c>
      <c r="AF109" s="1018">
        <f t="shared" si="35"/>
        <v>0</v>
      </c>
      <c r="AG109" s="994">
        <f t="shared" si="36"/>
        <v>0</v>
      </c>
      <c r="AH109" s="1019" t="b">
        <f t="shared" si="37"/>
        <v>0</v>
      </c>
      <c r="AI109" s="863">
        <f t="shared" si="38"/>
        <v>117</v>
      </c>
      <c r="AJ109" s="562">
        <f t="shared" si="39"/>
        <v>30</v>
      </c>
      <c r="AK109" s="562">
        <f t="shared" si="49"/>
        <v>30</v>
      </c>
      <c r="AL109" s="1020">
        <f t="shared" si="50"/>
        <v>0</v>
      </c>
      <c r="AN109" s="561">
        <f t="shared" si="51"/>
        <v>0</v>
      </c>
      <c r="AT109" s="322"/>
      <c r="AU109" s="322"/>
    </row>
    <row r="110" spans="2:47" ht="13.15" hidden="1" customHeight="1" x14ac:dyDescent="0.2">
      <c r="B110" s="321"/>
      <c r="C110" s="386"/>
      <c r="D110" s="1005"/>
      <c r="E110" s="1005"/>
      <c r="F110" s="395"/>
      <c r="G110" s="1006"/>
      <c r="H110" s="33"/>
      <c r="I110" s="1007"/>
      <c r="J110" s="1008"/>
      <c r="K110" s="339"/>
      <c r="L110" s="1260"/>
      <c r="M110" s="1260"/>
      <c r="N110" s="1009" t="str">
        <f t="shared" si="40"/>
        <v/>
      </c>
      <c r="O110" s="1010" t="str">
        <f t="shared" si="41"/>
        <v/>
      </c>
      <c r="P110" s="1011" t="str">
        <f t="shared" si="42"/>
        <v/>
      </c>
      <c r="Q110" s="590" t="str">
        <f t="shared" si="43"/>
        <v/>
      </c>
      <c r="R110" s="1012" t="str">
        <f t="shared" si="44"/>
        <v/>
      </c>
      <c r="S110" s="1013">
        <f t="shared" si="31"/>
        <v>0</v>
      </c>
      <c r="T110" s="339"/>
      <c r="U110" s="391"/>
      <c r="X110" s="994" t="str">
        <f t="shared" si="32"/>
        <v/>
      </c>
      <c r="Y110" s="1015">
        <f t="shared" si="45"/>
        <v>0.62</v>
      </c>
      <c r="Z110" s="1016" t="e">
        <f t="shared" si="46"/>
        <v>#VALUE!</v>
      </c>
      <c r="AA110" s="1016" t="e">
        <f t="shared" si="47"/>
        <v>#VALUE!</v>
      </c>
      <c r="AB110" s="1016" t="e">
        <f t="shared" si="48"/>
        <v>#VALUE!</v>
      </c>
      <c r="AC110" s="1017" t="e">
        <f t="shared" si="33"/>
        <v>#VALUE!</v>
      </c>
      <c r="AD110" s="1018">
        <f t="shared" si="34"/>
        <v>0</v>
      </c>
      <c r="AE110" s="1015">
        <f>IF(H110&gt;8,tab!D$168,tab!D$171)</f>
        <v>0.4</v>
      </c>
      <c r="AF110" s="1018">
        <f t="shared" si="35"/>
        <v>0</v>
      </c>
      <c r="AG110" s="994">
        <f t="shared" si="36"/>
        <v>0</v>
      </c>
      <c r="AH110" s="1019" t="b">
        <f t="shared" si="37"/>
        <v>0</v>
      </c>
      <c r="AI110" s="863">
        <f t="shared" si="38"/>
        <v>117</v>
      </c>
      <c r="AJ110" s="562">
        <f t="shared" si="39"/>
        <v>30</v>
      </c>
      <c r="AK110" s="562">
        <f t="shared" si="49"/>
        <v>30</v>
      </c>
      <c r="AL110" s="1020">
        <f t="shared" si="50"/>
        <v>0</v>
      </c>
      <c r="AN110" s="561">
        <f t="shared" si="51"/>
        <v>0</v>
      </c>
      <c r="AT110" s="322"/>
      <c r="AU110" s="322"/>
    </row>
    <row r="111" spans="2:47" ht="13.15" hidden="1" customHeight="1" x14ac:dyDescent="0.2">
      <c r="B111" s="321"/>
      <c r="C111" s="386"/>
      <c r="D111" s="1005"/>
      <c r="E111" s="1005"/>
      <c r="F111" s="395"/>
      <c r="G111" s="1006"/>
      <c r="H111" s="33"/>
      <c r="I111" s="1007"/>
      <c r="J111" s="1008"/>
      <c r="K111" s="339"/>
      <c r="L111" s="1260"/>
      <c r="M111" s="1260"/>
      <c r="N111" s="1009" t="str">
        <f t="shared" si="40"/>
        <v/>
      </c>
      <c r="O111" s="1010" t="str">
        <f t="shared" si="41"/>
        <v/>
      </c>
      <c r="P111" s="1011" t="str">
        <f t="shared" si="42"/>
        <v/>
      </c>
      <c r="Q111" s="590" t="str">
        <f t="shared" si="43"/>
        <v/>
      </c>
      <c r="R111" s="1012" t="str">
        <f t="shared" si="44"/>
        <v/>
      </c>
      <c r="S111" s="1013">
        <f t="shared" si="31"/>
        <v>0</v>
      </c>
      <c r="T111" s="339"/>
      <c r="U111" s="391"/>
      <c r="X111" s="994" t="str">
        <f t="shared" si="32"/>
        <v/>
      </c>
      <c r="Y111" s="1015">
        <f t="shared" si="45"/>
        <v>0.62</v>
      </c>
      <c r="Z111" s="1016" t="e">
        <f t="shared" si="46"/>
        <v>#VALUE!</v>
      </c>
      <c r="AA111" s="1016" t="e">
        <f t="shared" si="47"/>
        <v>#VALUE!</v>
      </c>
      <c r="AB111" s="1016" t="e">
        <f t="shared" si="48"/>
        <v>#VALUE!</v>
      </c>
      <c r="AC111" s="1017" t="e">
        <f t="shared" si="33"/>
        <v>#VALUE!</v>
      </c>
      <c r="AD111" s="1018">
        <f t="shared" si="34"/>
        <v>0</v>
      </c>
      <c r="AE111" s="1015">
        <f>IF(H111&gt;8,tab!D$168,tab!D$171)</f>
        <v>0.4</v>
      </c>
      <c r="AF111" s="1018">
        <f t="shared" si="35"/>
        <v>0</v>
      </c>
      <c r="AG111" s="994">
        <f t="shared" si="36"/>
        <v>0</v>
      </c>
      <c r="AH111" s="1019" t="b">
        <f t="shared" si="37"/>
        <v>0</v>
      </c>
      <c r="AI111" s="863">
        <f t="shared" si="38"/>
        <v>117</v>
      </c>
      <c r="AJ111" s="562">
        <f t="shared" si="39"/>
        <v>30</v>
      </c>
      <c r="AK111" s="562">
        <f t="shared" si="49"/>
        <v>30</v>
      </c>
      <c r="AL111" s="1020">
        <f t="shared" si="50"/>
        <v>0</v>
      </c>
      <c r="AN111" s="561">
        <f t="shared" si="51"/>
        <v>0</v>
      </c>
      <c r="AT111" s="322"/>
      <c r="AU111" s="322"/>
    </row>
    <row r="112" spans="2:47" ht="13.15" hidden="1" customHeight="1" x14ac:dyDescent="0.2">
      <c r="B112" s="321"/>
      <c r="C112" s="386"/>
      <c r="D112" s="1005"/>
      <c r="E112" s="1005"/>
      <c r="F112" s="395"/>
      <c r="G112" s="1006"/>
      <c r="H112" s="33"/>
      <c r="I112" s="1007"/>
      <c r="J112" s="1008"/>
      <c r="K112" s="339"/>
      <c r="L112" s="1260"/>
      <c r="M112" s="1260"/>
      <c r="N112" s="1009" t="str">
        <f t="shared" si="40"/>
        <v/>
      </c>
      <c r="O112" s="1010" t="str">
        <f t="shared" si="41"/>
        <v/>
      </c>
      <c r="P112" s="1011" t="str">
        <f t="shared" si="42"/>
        <v/>
      </c>
      <c r="Q112" s="590" t="str">
        <f t="shared" si="43"/>
        <v/>
      </c>
      <c r="R112" s="1012" t="str">
        <f t="shared" si="44"/>
        <v/>
      </c>
      <c r="S112" s="1013">
        <f t="shared" ref="S112:S115" si="52">IF(E112=0,0,SUM(Q112:R112))</f>
        <v>0</v>
      </c>
      <c r="T112" s="339"/>
      <c r="U112" s="391"/>
      <c r="X112" s="994" t="str">
        <f t="shared" si="32"/>
        <v/>
      </c>
      <c r="Y112" s="1015">
        <f t="shared" si="45"/>
        <v>0.62</v>
      </c>
      <c r="Z112" s="1016" t="e">
        <f t="shared" si="46"/>
        <v>#VALUE!</v>
      </c>
      <c r="AA112" s="1016" t="e">
        <f t="shared" si="47"/>
        <v>#VALUE!</v>
      </c>
      <c r="AB112" s="1016" t="e">
        <f t="shared" si="48"/>
        <v>#VALUE!</v>
      </c>
      <c r="AC112" s="1017" t="e">
        <f t="shared" si="33"/>
        <v>#VALUE!</v>
      </c>
      <c r="AD112" s="1018">
        <f t="shared" si="34"/>
        <v>0</v>
      </c>
      <c r="AE112" s="1015">
        <f>IF(H112&gt;8,tab!D$168,tab!D$171)</f>
        <v>0.4</v>
      </c>
      <c r="AF112" s="1018">
        <f t="shared" si="35"/>
        <v>0</v>
      </c>
      <c r="AG112" s="994">
        <f t="shared" ref="AG112:AG115" si="53">IF(AF112=25,(X112*1.08*J112/2),IF(AF112=40,(Y112*1.08*J112),IF(AF112=0,0)))</f>
        <v>0</v>
      </c>
      <c r="AH112" s="1019" t="b">
        <f t="shared" si="37"/>
        <v>0</v>
      </c>
      <c r="AI112" s="863">
        <f t="shared" ref="AI112:AI115" si="54">YEAR($E$9)-YEAR(G112)-AH112</f>
        <v>117</v>
      </c>
      <c r="AJ112" s="562">
        <f t="shared" ref="AJ112:AJ115" si="55">IF((G112=""),30,AI112)</f>
        <v>30</v>
      </c>
      <c r="AK112" s="562">
        <f t="shared" si="49"/>
        <v>30</v>
      </c>
      <c r="AL112" s="1020">
        <f t="shared" si="50"/>
        <v>0</v>
      </c>
      <c r="AN112" s="561">
        <f t="shared" si="51"/>
        <v>0</v>
      </c>
      <c r="AT112" s="322"/>
      <c r="AU112" s="322"/>
    </row>
    <row r="113" spans="2:49" ht="13.15" hidden="1" customHeight="1" x14ac:dyDescent="0.2">
      <c r="B113" s="321"/>
      <c r="C113" s="386"/>
      <c r="D113" s="1005"/>
      <c r="E113" s="1005"/>
      <c r="F113" s="395"/>
      <c r="G113" s="1006"/>
      <c r="H113" s="33"/>
      <c r="I113" s="1007"/>
      <c r="J113" s="1008"/>
      <c r="K113" s="339"/>
      <c r="L113" s="1260"/>
      <c r="M113" s="1260"/>
      <c r="N113" s="1009" t="str">
        <f t="shared" si="40"/>
        <v/>
      </c>
      <c r="O113" s="1010" t="str">
        <f t="shared" si="41"/>
        <v/>
      </c>
      <c r="P113" s="1011" t="str">
        <f t="shared" si="42"/>
        <v/>
      </c>
      <c r="Q113" s="590" t="str">
        <f t="shared" si="43"/>
        <v/>
      </c>
      <c r="R113" s="1012" t="str">
        <f t="shared" si="44"/>
        <v/>
      </c>
      <c r="S113" s="1013">
        <f t="shared" si="52"/>
        <v>0</v>
      </c>
      <c r="T113" s="339"/>
      <c r="U113" s="391"/>
      <c r="X113" s="994" t="str">
        <f t="shared" si="32"/>
        <v/>
      </c>
      <c r="Y113" s="1015">
        <f t="shared" si="45"/>
        <v>0.62</v>
      </c>
      <c r="Z113" s="1016" t="e">
        <f t="shared" si="46"/>
        <v>#VALUE!</v>
      </c>
      <c r="AA113" s="1016" t="e">
        <f t="shared" si="47"/>
        <v>#VALUE!</v>
      </c>
      <c r="AB113" s="1016" t="e">
        <f t="shared" si="48"/>
        <v>#VALUE!</v>
      </c>
      <c r="AC113" s="1017" t="e">
        <f t="shared" si="33"/>
        <v>#VALUE!</v>
      </c>
      <c r="AD113" s="1018">
        <f t="shared" si="34"/>
        <v>0</v>
      </c>
      <c r="AE113" s="1015">
        <f>IF(H113&gt;8,tab!D$168,tab!D$171)</f>
        <v>0.4</v>
      </c>
      <c r="AF113" s="1018">
        <f t="shared" si="35"/>
        <v>0</v>
      </c>
      <c r="AG113" s="994">
        <f t="shared" si="53"/>
        <v>0</v>
      </c>
      <c r="AH113" s="1019" t="b">
        <f t="shared" si="37"/>
        <v>0</v>
      </c>
      <c r="AI113" s="863">
        <f t="shared" si="54"/>
        <v>117</v>
      </c>
      <c r="AJ113" s="562">
        <f t="shared" si="55"/>
        <v>30</v>
      </c>
      <c r="AK113" s="562">
        <f t="shared" si="49"/>
        <v>30</v>
      </c>
      <c r="AL113" s="1020">
        <f t="shared" si="50"/>
        <v>0</v>
      </c>
      <c r="AN113" s="561">
        <f t="shared" si="51"/>
        <v>0</v>
      </c>
    </row>
    <row r="114" spans="2:49" ht="13.15" hidden="1" customHeight="1" x14ac:dyDescent="0.2">
      <c r="B114" s="321"/>
      <c r="C114" s="386"/>
      <c r="D114" s="1005"/>
      <c r="E114" s="1005"/>
      <c r="F114" s="395"/>
      <c r="G114" s="1006"/>
      <c r="H114" s="33"/>
      <c r="I114" s="1007"/>
      <c r="J114" s="1008"/>
      <c r="K114" s="339"/>
      <c r="L114" s="1260"/>
      <c r="M114" s="1260"/>
      <c r="N114" s="1009" t="str">
        <f t="shared" si="40"/>
        <v/>
      </c>
      <c r="O114" s="1010" t="str">
        <f t="shared" si="41"/>
        <v/>
      </c>
      <c r="P114" s="1011" t="str">
        <f t="shared" si="42"/>
        <v/>
      </c>
      <c r="Q114" s="590" t="str">
        <f t="shared" si="43"/>
        <v/>
      </c>
      <c r="R114" s="1012" t="str">
        <f t="shared" si="44"/>
        <v/>
      </c>
      <c r="S114" s="1013">
        <f t="shared" si="52"/>
        <v>0</v>
      </c>
      <c r="T114" s="339"/>
      <c r="U114" s="391"/>
      <c r="X114" s="994" t="str">
        <f t="shared" si="32"/>
        <v/>
      </c>
      <c r="Y114" s="1015">
        <f t="shared" si="45"/>
        <v>0.62</v>
      </c>
      <c r="Z114" s="1016" t="e">
        <f t="shared" si="46"/>
        <v>#VALUE!</v>
      </c>
      <c r="AA114" s="1016" t="e">
        <f t="shared" si="47"/>
        <v>#VALUE!</v>
      </c>
      <c r="AB114" s="1016" t="e">
        <f t="shared" si="48"/>
        <v>#VALUE!</v>
      </c>
      <c r="AC114" s="1017" t="e">
        <f t="shared" si="33"/>
        <v>#VALUE!</v>
      </c>
      <c r="AD114" s="1018">
        <f t="shared" si="34"/>
        <v>0</v>
      </c>
      <c r="AE114" s="1015">
        <f>IF(H114&gt;8,tab!D$168,tab!D$171)</f>
        <v>0.4</v>
      </c>
      <c r="AF114" s="1018">
        <f t="shared" si="35"/>
        <v>0</v>
      </c>
      <c r="AG114" s="994">
        <f t="shared" si="53"/>
        <v>0</v>
      </c>
      <c r="AH114" s="1019" t="b">
        <f t="shared" si="37"/>
        <v>0</v>
      </c>
      <c r="AI114" s="863">
        <f t="shared" si="54"/>
        <v>117</v>
      </c>
      <c r="AJ114" s="562">
        <f t="shared" si="55"/>
        <v>30</v>
      </c>
      <c r="AK114" s="562">
        <f t="shared" si="49"/>
        <v>30</v>
      </c>
      <c r="AL114" s="1020">
        <f t="shared" si="50"/>
        <v>0</v>
      </c>
      <c r="AN114" s="561">
        <f t="shared" si="51"/>
        <v>0</v>
      </c>
    </row>
    <row r="115" spans="2:49" ht="13.15" hidden="1" customHeight="1" x14ac:dyDescent="0.2">
      <c r="B115" s="321"/>
      <c r="C115" s="386"/>
      <c r="D115" s="1005"/>
      <c r="E115" s="1005"/>
      <c r="F115" s="395"/>
      <c r="G115" s="1006"/>
      <c r="H115" s="33"/>
      <c r="I115" s="1007"/>
      <c r="J115" s="1008"/>
      <c r="K115" s="339"/>
      <c r="L115" s="1260"/>
      <c r="M115" s="1260"/>
      <c r="N115" s="1009" t="str">
        <f t="shared" si="40"/>
        <v/>
      </c>
      <c r="O115" s="1010" t="str">
        <f t="shared" si="41"/>
        <v/>
      </c>
      <c r="P115" s="1011" t="str">
        <f t="shared" si="42"/>
        <v/>
      </c>
      <c r="Q115" s="590" t="str">
        <f t="shared" si="43"/>
        <v/>
      </c>
      <c r="R115" s="1012" t="str">
        <f t="shared" si="44"/>
        <v/>
      </c>
      <c r="S115" s="1013">
        <f t="shared" si="52"/>
        <v>0</v>
      </c>
      <c r="T115" s="339"/>
      <c r="U115" s="391"/>
      <c r="X115" s="994" t="str">
        <f t="shared" si="32"/>
        <v/>
      </c>
      <c r="Y115" s="1015">
        <f t="shared" si="45"/>
        <v>0.62</v>
      </c>
      <c r="Z115" s="1016" t="e">
        <f t="shared" si="46"/>
        <v>#VALUE!</v>
      </c>
      <c r="AA115" s="1016" t="e">
        <f t="shared" si="47"/>
        <v>#VALUE!</v>
      </c>
      <c r="AB115" s="1016" t="e">
        <f t="shared" si="48"/>
        <v>#VALUE!</v>
      </c>
      <c r="AC115" s="1017" t="e">
        <f t="shared" si="33"/>
        <v>#VALUE!</v>
      </c>
      <c r="AD115" s="1018">
        <f t="shared" si="34"/>
        <v>0</v>
      </c>
      <c r="AE115" s="1015">
        <f>IF(H115&gt;8,tab!D$168,tab!D$171)</f>
        <v>0.4</v>
      </c>
      <c r="AF115" s="1018">
        <f t="shared" si="35"/>
        <v>0</v>
      </c>
      <c r="AG115" s="994">
        <f t="shared" si="53"/>
        <v>0</v>
      </c>
      <c r="AH115" s="1019" t="b">
        <f t="shared" si="37"/>
        <v>0</v>
      </c>
      <c r="AI115" s="863">
        <f t="shared" si="54"/>
        <v>117</v>
      </c>
      <c r="AJ115" s="562">
        <f t="shared" si="55"/>
        <v>30</v>
      </c>
      <c r="AK115" s="562">
        <f t="shared" si="49"/>
        <v>30</v>
      </c>
      <c r="AL115" s="1020">
        <f t="shared" si="50"/>
        <v>0</v>
      </c>
      <c r="AN115" s="561">
        <f t="shared" si="51"/>
        <v>0</v>
      </c>
    </row>
    <row r="116" spans="2:49" ht="13.15" hidden="1" customHeight="1" x14ac:dyDescent="0.2">
      <c r="B116" s="321"/>
      <c r="C116" s="386"/>
      <c r="D116" s="324"/>
      <c r="E116" s="347"/>
      <c r="F116" s="324"/>
      <c r="G116" s="1023"/>
      <c r="H116" s="347"/>
      <c r="I116" s="1024"/>
      <c r="J116" s="1025">
        <f>SUM(J16:J115)</f>
        <v>1</v>
      </c>
      <c r="K116" s="324"/>
      <c r="L116" s="1026">
        <f t="shared" ref="L116:S116" si="56">SUM(L16:L115)</f>
        <v>0</v>
      </c>
      <c r="M116" s="1026">
        <f t="shared" si="56"/>
        <v>0</v>
      </c>
      <c r="N116" s="1026">
        <f t="shared" si="56"/>
        <v>40</v>
      </c>
      <c r="O116" s="1026">
        <f t="shared" si="56"/>
        <v>0</v>
      </c>
      <c r="P116" s="1027">
        <f t="shared" si="56"/>
        <v>40</v>
      </c>
      <c r="Q116" s="593">
        <f t="shared" si="56"/>
        <v>59588.802748643764</v>
      </c>
      <c r="R116" s="1028">
        <f t="shared" si="56"/>
        <v>1472.2372513562389</v>
      </c>
      <c r="S116" s="593">
        <f t="shared" si="56"/>
        <v>61061.04</v>
      </c>
      <c r="T116" s="324"/>
      <c r="U116" s="391"/>
      <c r="AG116" s="597">
        <f>SUM(AG16:AG115)</f>
        <v>0</v>
      </c>
      <c r="AH116" s="585"/>
      <c r="AI116" s="585"/>
      <c r="AL116" s="1020">
        <f>ROUND(SUM(AL16:AL115)/AN116,2)</f>
        <v>39</v>
      </c>
      <c r="AN116" s="561">
        <f>SUM(AN16:AN115)</f>
        <v>1</v>
      </c>
    </row>
    <row r="117" spans="2:49" ht="13.15" hidden="1" customHeight="1" x14ac:dyDescent="0.2">
      <c r="B117" s="321"/>
      <c r="C117" s="498"/>
      <c r="D117" s="1029"/>
      <c r="E117" s="1029"/>
      <c r="F117" s="1029"/>
      <c r="G117" s="1030"/>
      <c r="H117" s="378"/>
      <c r="I117" s="1031"/>
      <c r="J117" s="1032"/>
      <c r="K117" s="1029"/>
      <c r="L117" s="1031"/>
      <c r="M117" s="825"/>
      <c r="N117" s="825"/>
      <c r="O117" s="825"/>
      <c r="P117" s="1033"/>
      <c r="Q117" s="575"/>
      <c r="R117" s="1034"/>
      <c r="T117" s="1029"/>
      <c r="U117" s="391"/>
    </row>
    <row r="118" spans="2:49" ht="13.15" customHeight="1" x14ac:dyDescent="0.2">
      <c r="B118" s="332"/>
      <c r="C118" s="357"/>
      <c r="D118" s="1035"/>
      <c r="E118" s="1035"/>
      <c r="F118" s="1035"/>
      <c r="G118" s="1036"/>
      <c r="H118" s="358"/>
      <c r="I118" s="1037"/>
      <c r="J118" s="1038"/>
      <c r="K118" s="357"/>
      <c r="L118" s="827"/>
      <c r="M118" s="827"/>
      <c r="N118" s="827"/>
      <c r="O118" s="827"/>
      <c r="P118" s="1039"/>
      <c r="Q118" s="1040"/>
      <c r="R118" s="358"/>
      <c r="S118" s="358"/>
      <c r="T118" s="357"/>
      <c r="U118" s="394"/>
      <c r="AH118" s="1019"/>
      <c r="AI118" s="562"/>
      <c r="AL118" s="1020"/>
    </row>
    <row r="119" spans="2:49" ht="13.15" customHeight="1" x14ac:dyDescent="0.2">
      <c r="B119" s="387"/>
      <c r="C119" s="388"/>
      <c r="D119" s="854"/>
      <c r="E119" s="854"/>
      <c r="F119" s="854"/>
      <c r="G119" s="855"/>
      <c r="H119" s="389"/>
      <c r="I119" s="858"/>
      <c r="J119" s="1041"/>
      <c r="K119" s="388"/>
      <c r="L119" s="1042"/>
      <c r="M119" s="1042"/>
      <c r="N119" s="1042"/>
      <c r="O119" s="1042"/>
      <c r="P119" s="859"/>
      <c r="Q119" s="860"/>
      <c r="R119" s="389"/>
      <c r="S119" s="389"/>
      <c r="T119" s="388"/>
      <c r="U119" s="390"/>
      <c r="AH119" s="1019"/>
      <c r="AI119" s="562"/>
      <c r="AL119" s="1020"/>
    </row>
    <row r="120" spans="2:49" ht="13.15" customHeight="1" x14ac:dyDescent="0.2">
      <c r="B120" s="321"/>
      <c r="C120" s="349" t="s">
        <v>48</v>
      </c>
      <c r="D120" s="865"/>
      <c r="E120" s="1043" t="str">
        <f>tab!D2</f>
        <v>2018/19</v>
      </c>
      <c r="F120" s="865"/>
      <c r="G120" s="866"/>
      <c r="H120" s="373"/>
      <c r="I120" s="869"/>
      <c r="J120" s="1044"/>
      <c r="K120" s="349"/>
      <c r="L120" s="382"/>
      <c r="M120" s="382"/>
      <c r="N120" s="382"/>
      <c r="O120" s="382"/>
      <c r="P120" s="870"/>
      <c r="Q120" s="871"/>
      <c r="R120" s="373"/>
      <c r="S120" s="373"/>
      <c r="T120" s="349"/>
      <c r="U120" s="391"/>
      <c r="AH120" s="1019"/>
      <c r="AI120" s="562"/>
      <c r="AL120" s="1020"/>
    </row>
    <row r="121" spans="2:49" ht="13.15" customHeight="1" x14ac:dyDescent="0.2">
      <c r="B121" s="321"/>
      <c r="C121" s="349" t="s">
        <v>133</v>
      </c>
      <c r="D121" s="865"/>
      <c r="E121" s="1043">
        <f>tab!E3</f>
        <v>43374</v>
      </c>
      <c r="F121" s="865"/>
      <c r="G121" s="866"/>
      <c r="H121" s="373"/>
      <c r="I121" s="869"/>
      <c r="J121" s="1044"/>
      <c r="K121" s="349"/>
      <c r="L121" s="382"/>
      <c r="M121" s="382"/>
      <c r="N121" s="382"/>
      <c r="O121" s="382"/>
      <c r="P121" s="870"/>
      <c r="Q121" s="871"/>
      <c r="R121" s="373"/>
      <c r="S121" s="373"/>
      <c r="T121" s="349"/>
      <c r="U121" s="391"/>
      <c r="AH121" s="1019"/>
      <c r="AI121" s="562"/>
      <c r="AL121" s="1020"/>
    </row>
    <row r="122" spans="2:49" ht="13.15" customHeight="1" x14ac:dyDescent="0.2">
      <c r="B122" s="321"/>
      <c r="C122" s="349"/>
      <c r="D122" s="865"/>
      <c r="E122" s="865"/>
      <c r="F122" s="865"/>
      <c r="G122" s="866"/>
      <c r="H122" s="373"/>
      <c r="I122" s="869"/>
      <c r="J122" s="1044"/>
      <c r="K122" s="349"/>
      <c r="L122" s="382"/>
      <c r="M122" s="382"/>
      <c r="N122" s="382"/>
      <c r="O122" s="382"/>
      <c r="P122" s="870"/>
      <c r="Q122" s="871"/>
      <c r="R122" s="373"/>
      <c r="S122" s="373"/>
      <c r="T122" s="349"/>
      <c r="U122" s="391"/>
      <c r="AH122" s="1019"/>
      <c r="AI122" s="562"/>
      <c r="AL122" s="1020"/>
    </row>
    <row r="123" spans="2:49" ht="13.15" customHeight="1" x14ac:dyDescent="0.2">
      <c r="B123" s="321"/>
      <c r="C123" s="1045"/>
      <c r="D123" s="379"/>
      <c r="E123" s="584"/>
      <c r="F123" s="354"/>
      <c r="G123" s="1046"/>
      <c r="H123" s="1047"/>
      <c r="I123" s="1047"/>
      <c r="J123" s="1048"/>
      <c r="K123" s="352"/>
      <c r="L123" s="1047"/>
      <c r="M123" s="354"/>
      <c r="N123" s="354"/>
      <c r="O123" s="354"/>
      <c r="P123" s="1049"/>
      <c r="Q123" s="1050"/>
      <c r="R123" s="1051"/>
      <c r="S123" s="1051"/>
      <c r="T123" s="352"/>
      <c r="U123" s="391"/>
      <c r="AM123" s="909"/>
      <c r="AN123" s="909"/>
      <c r="AO123" s="909"/>
      <c r="AP123" s="909"/>
      <c r="AQ123" s="910"/>
      <c r="AR123" s="911"/>
      <c r="AS123" s="912"/>
      <c r="AT123" s="913"/>
      <c r="AU123" s="914"/>
    </row>
    <row r="124" spans="2:49" ht="13.15" customHeight="1" x14ac:dyDescent="0.2">
      <c r="B124" s="321"/>
      <c r="C124" s="1052"/>
      <c r="D124" s="1437" t="s">
        <v>134</v>
      </c>
      <c r="E124" s="1438"/>
      <c r="F124" s="1438"/>
      <c r="G124" s="1438"/>
      <c r="H124" s="1438"/>
      <c r="I124" s="1438"/>
      <c r="J124" s="1438"/>
      <c r="K124" s="966"/>
      <c r="L124" s="601" t="s">
        <v>455</v>
      </c>
      <c r="M124" s="967"/>
      <c r="N124" s="967"/>
      <c r="O124" s="967"/>
      <c r="P124" s="968"/>
      <c r="Q124" s="601" t="s">
        <v>465</v>
      </c>
      <c r="R124" s="967"/>
      <c r="S124" s="967"/>
      <c r="T124" s="1053"/>
      <c r="U124" s="1054"/>
      <c r="V124" s="1055"/>
      <c r="W124" s="1055"/>
      <c r="X124" s="987"/>
      <c r="Y124" s="987"/>
      <c r="Z124" s="987"/>
      <c r="AA124" s="987"/>
      <c r="AB124" s="987"/>
      <c r="AC124" s="1020"/>
      <c r="AD124" s="987"/>
      <c r="AE124" s="987"/>
      <c r="AF124" s="987"/>
      <c r="AG124" s="987"/>
      <c r="AH124" s="562"/>
      <c r="AI124" s="562"/>
      <c r="AL124" s="562"/>
      <c r="AT124" s="322"/>
      <c r="AU124" s="322"/>
      <c r="AV124" s="1055"/>
      <c r="AW124" s="1055"/>
    </row>
    <row r="125" spans="2:49" ht="13.15" customHeight="1" x14ac:dyDescent="0.2">
      <c r="B125" s="321"/>
      <c r="C125" s="411"/>
      <c r="D125" s="974" t="s">
        <v>545</v>
      </c>
      <c r="E125" s="974" t="s">
        <v>96</v>
      </c>
      <c r="F125" s="975" t="s">
        <v>136</v>
      </c>
      <c r="G125" s="976" t="s">
        <v>137</v>
      </c>
      <c r="H125" s="975" t="s">
        <v>138</v>
      </c>
      <c r="I125" s="975" t="s">
        <v>139</v>
      </c>
      <c r="J125" s="977" t="s">
        <v>140</v>
      </c>
      <c r="K125" s="974"/>
      <c r="L125" s="823" t="s">
        <v>456</v>
      </c>
      <c r="M125" s="823" t="s">
        <v>459</v>
      </c>
      <c r="N125" s="823" t="s">
        <v>461</v>
      </c>
      <c r="O125" s="823" t="s">
        <v>458</v>
      </c>
      <c r="P125" s="978" t="s">
        <v>464</v>
      </c>
      <c r="Q125" s="823" t="s">
        <v>141</v>
      </c>
      <c r="R125" s="979" t="s">
        <v>468</v>
      </c>
      <c r="S125" s="980" t="s">
        <v>141</v>
      </c>
      <c r="T125" s="326"/>
      <c r="U125" s="1056"/>
      <c r="V125" s="1057"/>
      <c r="W125" s="1057"/>
      <c r="X125" s="984" t="s">
        <v>147</v>
      </c>
      <c r="Y125" s="985" t="s">
        <v>469</v>
      </c>
      <c r="Z125" s="608" t="s">
        <v>470</v>
      </c>
      <c r="AA125" s="608" t="s">
        <v>470</v>
      </c>
      <c r="AB125" s="608" t="s">
        <v>471</v>
      </c>
      <c r="AC125" s="983" t="s">
        <v>472</v>
      </c>
      <c r="AD125" s="608" t="s">
        <v>473</v>
      </c>
      <c r="AE125" s="608" t="s">
        <v>474</v>
      </c>
      <c r="AF125" s="608" t="s">
        <v>142</v>
      </c>
      <c r="AG125" s="980" t="s">
        <v>143</v>
      </c>
      <c r="AH125" s="986" t="s">
        <v>151</v>
      </c>
      <c r="AI125" s="986" t="s">
        <v>152</v>
      </c>
      <c r="AJ125" s="986" t="s">
        <v>153</v>
      </c>
      <c r="AK125" s="608" t="s">
        <v>154</v>
      </c>
      <c r="AL125" s="984" t="s">
        <v>1</v>
      </c>
      <c r="AT125" s="322"/>
      <c r="AU125" s="322"/>
      <c r="AV125" s="1055"/>
      <c r="AW125" s="1057"/>
    </row>
    <row r="126" spans="2:49" ht="13.15" customHeight="1" x14ac:dyDescent="0.2">
      <c r="B126" s="321"/>
      <c r="C126" s="386"/>
      <c r="D126" s="990"/>
      <c r="E126" s="974"/>
      <c r="F126" s="975" t="s">
        <v>144</v>
      </c>
      <c r="G126" s="976" t="s">
        <v>145</v>
      </c>
      <c r="H126" s="975"/>
      <c r="I126" s="975"/>
      <c r="J126" s="977" t="s">
        <v>146</v>
      </c>
      <c r="K126" s="974"/>
      <c r="L126" s="823" t="s">
        <v>457</v>
      </c>
      <c r="M126" s="823" t="s">
        <v>460</v>
      </c>
      <c r="N126" s="823" t="s">
        <v>462</v>
      </c>
      <c r="O126" s="823" t="s">
        <v>463</v>
      </c>
      <c r="P126" s="978" t="s">
        <v>149</v>
      </c>
      <c r="Q126" s="608" t="s">
        <v>466</v>
      </c>
      <c r="R126" s="979" t="s">
        <v>467</v>
      </c>
      <c r="S126" s="991" t="s">
        <v>149</v>
      </c>
      <c r="T126" s="326"/>
      <c r="U126" s="391"/>
      <c r="X126" s="608" t="s">
        <v>475</v>
      </c>
      <c r="Y126" s="992">
        <f>tab!$D$167</f>
        <v>0.6</v>
      </c>
      <c r="Z126" s="608" t="s">
        <v>476</v>
      </c>
      <c r="AA126" s="608" t="s">
        <v>477</v>
      </c>
      <c r="AB126" s="608" t="s">
        <v>478</v>
      </c>
      <c r="AC126" s="983" t="s">
        <v>479</v>
      </c>
      <c r="AD126" s="608" t="s">
        <v>479</v>
      </c>
      <c r="AE126" s="608" t="s">
        <v>480</v>
      </c>
      <c r="AF126" s="608"/>
      <c r="AG126" s="608" t="s">
        <v>148</v>
      </c>
      <c r="AH126" s="993" t="s">
        <v>155</v>
      </c>
      <c r="AI126" s="993" t="s">
        <v>155</v>
      </c>
      <c r="AJ126" s="986"/>
      <c r="AK126" s="608" t="s">
        <v>1</v>
      </c>
      <c r="AL126" s="984"/>
      <c r="AT126" s="322"/>
      <c r="AU126" s="322"/>
      <c r="AW126" s="1004"/>
    </row>
    <row r="127" spans="2:49" ht="13.15" customHeight="1" x14ac:dyDescent="0.2">
      <c r="B127" s="321"/>
      <c r="C127" s="386"/>
      <c r="D127" s="339"/>
      <c r="E127" s="339"/>
      <c r="F127" s="339"/>
      <c r="G127" s="995"/>
      <c r="H127" s="996"/>
      <c r="I127" s="996"/>
      <c r="J127" s="997"/>
      <c r="K127" s="339"/>
      <c r="L127" s="998"/>
      <c r="M127" s="824"/>
      <c r="N127" s="824"/>
      <c r="O127" s="824"/>
      <c r="P127" s="999"/>
      <c r="Q127" s="1000"/>
      <c r="R127" s="824"/>
      <c r="S127" s="824"/>
      <c r="T127" s="339"/>
      <c r="U127" s="391"/>
      <c r="X127" s="983"/>
      <c r="Y127" s="983"/>
      <c r="Z127" s="983"/>
      <c r="AA127" s="983"/>
      <c r="AB127" s="983"/>
      <c r="AC127" s="983"/>
      <c r="AD127" s="983"/>
      <c r="AE127" s="983"/>
      <c r="AF127" s="983"/>
      <c r="AG127" s="983"/>
      <c r="AL127" s="984"/>
      <c r="AT127" s="322"/>
      <c r="AU127" s="322"/>
      <c r="AW127" s="1004"/>
    </row>
    <row r="128" spans="2:49" ht="13.15" customHeight="1" x14ac:dyDescent="0.2">
      <c r="B128" s="321"/>
      <c r="C128" s="386"/>
      <c r="D128" s="1005" t="str">
        <f>IF(op!D16=0,"",op!D16)</f>
        <v/>
      </c>
      <c r="E128" s="1005" t="str">
        <f>IF(op!E16=0,"",op!E16)</f>
        <v>piet</v>
      </c>
      <c r="F128" s="395" t="str">
        <f>IF(op!F16="","",op!F16+1)</f>
        <v/>
      </c>
      <c r="G128" s="1006">
        <f>IF(op!G16="","",op!G16)</f>
        <v>28505</v>
      </c>
      <c r="H128" s="395" t="str">
        <f>IF(op!H16="","",op!H16)</f>
        <v>L11</v>
      </c>
      <c r="I128" s="1007">
        <f t="shared" ref="I128:I159" si="57">IF(E128="","",IF(I16=VLOOKUP(H128,Schaal2016,22,FALSE),I16,I16+1))</f>
        <v>10</v>
      </c>
      <c r="J128" s="1008">
        <f>IF(op!J16="","",op!J16)</f>
        <v>1</v>
      </c>
      <c r="K128" s="339"/>
      <c r="L128" s="1260" t="str">
        <f>IF(op!L16="","",op!L16)</f>
        <v/>
      </c>
      <c r="M128" s="1260" t="str">
        <f>IF(op!M16="","",op!M16)</f>
        <v/>
      </c>
      <c r="N128" s="1009">
        <f>IF(J128="","",IF(J128*40&gt;40,40,J128*40))</f>
        <v>40</v>
      </c>
      <c r="O128" s="1010">
        <f>IF(H128="","",IF(I128&lt;4,IF(40*J128&gt;40,40,40*J128),0))</f>
        <v>0</v>
      </c>
      <c r="P128" s="1011">
        <f>IF(J128="","",SUM(L128:O128))</f>
        <v>40</v>
      </c>
      <c r="Q128" s="590">
        <f t="shared" ref="Q128:Q159" si="58">IF(J128="","",(1659*J128-P128)*AA128)</f>
        <v>66213.684388185648</v>
      </c>
      <c r="R128" s="1012">
        <f>IF(J128="","",(P128*AB128)+Z128*(AC128+AD128*(1-AE128)))</f>
        <v>1635.915611814346</v>
      </c>
      <c r="S128" s="1013">
        <f t="shared" ref="S128:S159" si="59">IF(E128=0,0,SUM(Q128:R128))</f>
        <v>67849.599999999991</v>
      </c>
      <c r="T128" s="339"/>
      <c r="U128" s="391"/>
      <c r="X128" s="994">
        <f t="shared" ref="X128:X159" si="60">IF(H128="","",1/12*VLOOKUP(H128,Schaal2016,I128+1,FALSE)+4/12*VLOOKUP(H128,Schaal2018sept,I128+1,FALSE)+7/12*VLOOKUP(H128,Schaal2019,I128+1,FALSE))</f>
        <v>3533.8333333333335</v>
      </c>
      <c r="Y128" s="1015">
        <f>$Y$126</f>
        <v>0.6</v>
      </c>
      <c r="Z128" s="1016">
        <f>X128*12/1659</f>
        <v>25.561181434599156</v>
      </c>
      <c r="AA128" s="1016">
        <f>X128*12*(1+Y128)/1659</f>
        <v>40.89789029535865</v>
      </c>
      <c r="AB128" s="1016">
        <f>AA128-Z128</f>
        <v>15.336708860759494</v>
      </c>
      <c r="AC128" s="1017">
        <f t="shared" ref="AC128:AC159" si="61">N128+O128</f>
        <v>40</v>
      </c>
      <c r="AD128" s="1018">
        <f t="shared" ref="AD128:AD159" si="62">SUM(L128:M128)</f>
        <v>0</v>
      </c>
      <c r="AE128" s="1015">
        <f>IF(H128&gt;8,tab!D$168,tab!D$171)</f>
        <v>0.5</v>
      </c>
      <c r="AF128" s="1018">
        <f t="shared" ref="AF128:AF159" si="63">IF(F128&lt;25,0,IF(F128=25,25,IF(F128&lt;40,0,IF(F128=40,40,IF(F128&gt;=40,0)))))</f>
        <v>0</v>
      </c>
      <c r="AG128" s="994">
        <f t="shared" ref="AG128:AG159" si="64">IF(AF128=25,(X128*1.08*J128/2),IF(AF128=40,(Y128*1.08*J128),IF(AF128=0,0)))</f>
        <v>0</v>
      </c>
      <c r="AH128" s="1019" t="b">
        <f t="shared" ref="AH128:AH159" si="65">DATE(YEAR($E$121),MONTH(G128),DAY(G128))&gt;$E$121</f>
        <v>0</v>
      </c>
      <c r="AI128" s="863">
        <f t="shared" ref="AI128:AI159" si="66">YEAR($E$121)-YEAR(G128)-AH128</f>
        <v>40</v>
      </c>
      <c r="AJ128" s="948">
        <f t="shared" ref="AJ128:AJ159" si="67">IF((G128=""),30,AI128)</f>
        <v>40</v>
      </c>
      <c r="AK128" s="562">
        <f t="shared" ref="AK128:AK191" si="68">IF((AJ128)&gt;50,50,(AJ128))</f>
        <v>40</v>
      </c>
      <c r="AL128" s="1020">
        <f>AK128*J128</f>
        <v>40</v>
      </c>
      <c r="AN128" s="561">
        <f>IF(AND(AL128&gt;0.01,AL128&lt;50.01),1,0)</f>
        <v>1</v>
      </c>
      <c r="AR128" s="1058"/>
    </row>
    <row r="129" spans="2:47" ht="13.15" customHeight="1" x14ac:dyDescent="0.2">
      <c r="B129" s="321"/>
      <c r="C129" s="386"/>
      <c r="D129" s="1005" t="str">
        <f>IF(op!D17=0,"",op!D17)</f>
        <v/>
      </c>
      <c r="E129" s="1005" t="str">
        <f>IF(op!E17=0,"",op!E17)</f>
        <v/>
      </c>
      <c r="F129" s="395" t="str">
        <f>IF(op!F17="","",op!F17+1)</f>
        <v/>
      </c>
      <c r="G129" s="1006" t="str">
        <f>IF(op!G17="","",op!G17)</f>
        <v/>
      </c>
      <c r="H129" s="395" t="str">
        <f>IF(op!H17="","",op!H17)</f>
        <v/>
      </c>
      <c r="I129" s="1007" t="str">
        <f t="shared" si="57"/>
        <v/>
      </c>
      <c r="J129" s="1008" t="str">
        <f>IF(op!J17="","",op!J17)</f>
        <v/>
      </c>
      <c r="K129" s="339"/>
      <c r="L129" s="1260" t="str">
        <f>IF(op!L17="","",op!L17)</f>
        <v/>
      </c>
      <c r="M129" s="1260" t="str">
        <f>IF(op!M17="","",op!M17)</f>
        <v/>
      </c>
      <c r="N129" s="1009" t="str">
        <f t="shared" ref="N129:N192" si="69">IF(J129="","",IF(J129*40&gt;40,40,J129*40))</f>
        <v/>
      </c>
      <c r="O129" s="1010" t="str">
        <f t="shared" ref="O129:O192" si="70">IF(H129="","",IF(I129&lt;4,IF(40*J129&gt;40,40,40*J129),0))</f>
        <v/>
      </c>
      <c r="P129" s="1011" t="str">
        <f t="shared" ref="P129:P192" si="71">IF(J129="","",SUM(L129:O129))</f>
        <v/>
      </c>
      <c r="Q129" s="590" t="str">
        <f t="shared" si="58"/>
        <v/>
      </c>
      <c r="R129" s="1012" t="str">
        <f t="shared" ref="R129:R192" si="72">IF(J129="","",(P129*AB129)+Z129*(AC129+AD129*(1-AE129)))</f>
        <v/>
      </c>
      <c r="S129" s="1013">
        <f t="shared" si="59"/>
        <v>0</v>
      </c>
      <c r="T129" s="339"/>
      <c r="U129" s="391"/>
      <c r="X129" s="994" t="str">
        <f t="shared" si="60"/>
        <v/>
      </c>
      <c r="Y129" s="1015">
        <f t="shared" ref="Y129:Y192" si="73">$Y$126</f>
        <v>0.6</v>
      </c>
      <c r="Z129" s="1016" t="e">
        <f t="shared" ref="Z129:Z192" si="74">X129*12/1659</f>
        <v>#VALUE!</v>
      </c>
      <c r="AA129" s="1016" t="e">
        <f t="shared" ref="AA129:AA192" si="75">X129*12*(1+Y129)/1659</f>
        <v>#VALUE!</v>
      </c>
      <c r="AB129" s="1016" t="e">
        <f t="shared" ref="AB129:AB192" si="76">AA129-Z129</f>
        <v>#VALUE!</v>
      </c>
      <c r="AC129" s="1017" t="e">
        <f t="shared" si="61"/>
        <v>#VALUE!</v>
      </c>
      <c r="AD129" s="1018">
        <f t="shared" si="62"/>
        <v>0</v>
      </c>
      <c r="AE129" s="1015">
        <f>IF(H129&gt;8,tab!D$168,tab!D$171)</f>
        <v>0.5</v>
      </c>
      <c r="AF129" s="1018">
        <f t="shared" si="63"/>
        <v>0</v>
      </c>
      <c r="AG129" s="994">
        <f t="shared" si="64"/>
        <v>0</v>
      </c>
      <c r="AH129" s="1019" t="e">
        <f t="shared" si="65"/>
        <v>#VALUE!</v>
      </c>
      <c r="AI129" s="863" t="e">
        <f t="shared" si="66"/>
        <v>#VALUE!</v>
      </c>
      <c r="AJ129" s="948">
        <f t="shared" si="67"/>
        <v>30</v>
      </c>
      <c r="AK129" s="562">
        <f t="shared" si="68"/>
        <v>30</v>
      </c>
      <c r="AL129" s="1020">
        <f t="shared" ref="AL129:AL159" si="77">(AK129*(SUM(J129:J129)))</f>
        <v>0</v>
      </c>
      <c r="AN129" s="561">
        <f t="shared" ref="AN129:AN192" si="78">IF(AND(AL129&gt;0.01,AL129&lt;50.01),1,0)</f>
        <v>0</v>
      </c>
      <c r="AR129" s="1058"/>
      <c r="AT129" s="322"/>
      <c r="AU129" s="322"/>
    </row>
    <row r="130" spans="2:47" ht="13.15" customHeight="1" x14ac:dyDescent="0.2">
      <c r="B130" s="321"/>
      <c r="C130" s="386"/>
      <c r="D130" s="1005" t="str">
        <f>IF(op!D18=0,"",op!D18)</f>
        <v/>
      </c>
      <c r="E130" s="1005" t="str">
        <f>IF(op!E18=0,"",op!E18)</f>
        <v/>
      </c>
      <c r="F130" s="395" t="str">
        <f>IF(op!F18="","",op!F18+1)</f>
        <v/>
      </c>
      <c r="G130" s="1006" t="str">
        <f>IF(op!G18="","",op!G18)</f>
        <v/>
      </c>
      <c r="H130" s="395" t="str">
        <f>IF(op!H18="","",op!H18)</f>
        <v/>
      </c>
      <c r="I130" s="1007" t="str">
        <f t="shared" si="57"/>
        <v/>
      </c>
      <c r="J130" s="1008" t="str">
        <f>IF(op!J18="","",op!J18)</f>
        <v/>
      </c>
      <c r="K130" s="339"/>
      <c r="L130" s="1260" t="str">
        <f>IF(op!L18="","",op!L18)</f>
        <v/>
      </c>
      <c r="M130" s="1260" t="str">
        <f>IF(op!M18="","",op!M18)</f>
        <v/>
      </c>
      <c r="N130" s="1009" t="str">
        <f t="shared" si="69"/>
        <v/>
      </c>
      <c r="O130" s="1010" t="str">
        <f t="shared" si="70"/>
        <v/>
      </c>
      <c r="P130" s="1011" t="str">
        <f t="shared" si="71"/>
        <v/>
      </c>
      <c r="Q130" s="590" t="str">
        <f t="shared" si="58"/>
        <v/>
      </c>
      <c r="R130" s="1012" t="str">
        <f t="shared" si="72"/>
        <v/>
      </c>
      <c r="S130" s="1013">
        <f t="shared" si="59"/>
        <v>0</v>
      </c>
      <c r="T130" s="339"/>
      <c r="U130" s="391"/>
      <c r="X130" s="994" t="str">
        <f t="shared" si="60"/>
        <v/>
      </c>
      <c r="Y130" s="1015">
        <f t="shared" si="73"/>
        <v>0.6</v>
      </c>
      <c r="Z130" s="1016" t="e">
        <f t="shared" si="74"/>
        <v>#VALUE!</v>
      </c>
      <c r="AA130" s="1016" t="e">
        <f t="shared" si="75"/>
        <v>#VALUE!</v>
      </c>
      <c r="AB130" s="1016" t="e">
        <f t="shared" si="76"/>
        <v>#VALUE!</v>
      </c>
      <c r="AC130" s="1017" t="e">
        <f t="shared" si="61"/>
        <v>#VALUE!</v>
      </c>
      <c r="AD130" s="1018">
        <f t="shared" si="62"/>
        <v>0</v>
      </c>
      <c r="AE130" s="1015">
        <f>IF(H130&gt;8,tab!D$168,tab!D$171)</f>
        <v>0.5</v>
      </c>
      <c r="AF130" s="1018">
        <f t="shared" si="63"/>
        <v>0</v>
      </c>
      <c r="AG130" s="994">
        <f t="shared" si="64"/>
        <v>0</v>
      </c>
      <c r="AH130" s="1019" t="e">
        <f t="shared" si="65"/>
        <v>#VALUE!</v>
      </c>
      <c r="AI130" s="863" t="e">
        <f t="shared" si="66"/>
        <v>#VALUE!</v>
      </c>
      <c r="AJ130" s="948">
        <f t="shared" si="67"/>
        <v>30</v>
      </c>
      <c r="AK130" s="562">
        <f t="shared" si="68"/>
        <v>30</v>
      </c>
      <c r="AL130" s="1020">
        <f t="shared" si="77"/>
        <v>0</v>
      </c>
      <c r="AN130" s="561">
        <f t="shared" si="78"/>
        <v>0</v>
      </c>
      <c r="AR130" s="1058"/>
      <c r="AT130" s="322"/>
      <c r="AU130" s="322"/>
    </row>
    <row r="131" spans="2:47" ht="13.15" customHeight="1" x14ac:dyDescent="0.2">
      <c r="B131" s="321"/>
      <c r="C131" s="386"/>
      <c r="D131" s="1005" t="str">
        <f>IF(op!D19=0,"",op!D19)</f>
        <v/>
      </c>
      <c r="E131" s="1005" t="str">
        <f>IF(op!E19=0,"",op!E19)</f>
        <v/>
      </c>
      <c r="F131" s="395" t="str">
        <f>IF(op!F19="","",op!F19+1)</f>
        <v/>
      </c>
      <c r="G131" s="1006" t="str">
        <f>IF(op!G19="","",op!G19)</f>
        <v/>
      </c>
      <c r="H131" s="395" t="str">
        <f>IF(op!H19="","",op!H19)</f>
        <v/>
      </c>
      <c r="I131" s="1007" t="str">
        <f t="shared" si="57"/>
        <v/>
      </c>
      <c r="J131" s="1008" t="str">
        <f>IF(op!J19="","",op!J19)</f>
        <v/>
      </c>
      <c r="K131" s="339"/>
      <c r="L131" s="1260" t="str">
        <f>IF(op!L19="","",op!L19)</f>
        <v/>
      </c>
      <c r="M131" s="1260" t="str">
        <f>IF(op!M19="","",op!M19)</f>
        <v/>
      </c>
      <c r="N131" s="1009" t="str">
        <f t="shared" si="69"/>
        <v/>
      </c>
      <c r="O131" s="1010" t="str">
        <f t="shared" si="70"/>
        <v/>
      </c>
      <c r="P131" s="1011" t="str">
        <f t="shared" si="71"/>
        <v/>
      </c>
      <c r="Q131" s="590" t="str">
        <f t="shared" si="58"/>
        <v/>
      </c>
      <c r="R131" s="1012" t="str">
        <f t="shared" si="72"/>
        <v/>
      </c>
      <c r="S131" s="1013">
        <f t="shared" si="59"/>
        <v>0</v>
      </c>
      <c r="T131" s="339"/>
      <c r="U131" s="391"/>
      <c r="X131" s="994" t="str">
        <f t="shared" si="60"/>
        <v/>
      </c>
      <c r="Y131" s="1015">
        <f t="shared" si="73"/>
        <v>0.6</v>
      </c>
      <c r="Z131" s="1016" t="e">
        <f t="shared" si="74"/>
        <v>#VALUE!</v>
      </c>
      <c r="AA131" s="1016" t="e">
        <f t="shared" si="75"/>
        <v>#VALUE!</v>
      </c>
      <c r="AB131" s="1016" t="e">
        <f t="shared" si="76"/>
        <v>#VALUE!</v>
      </c>
      <c r="AC131" s="1017" t="e">
        <f t="shared" si="61"/>
        <v>#VALUE!</v>
      </c>
      <c r="AD131" s="1018">
        <f t="shared" si="62"/>
        <v>0</v>
      </c>
      <c r="AE131" s="1015">
        <f>IF(H131&gt;8,tab!D$168,tab!D$171)</f>
        <v>0.5</v>
      </c>
      <c r="AF131" s="1018">
        <f t="shared" si="63"/>
        <v>0</v>
      </c>
      <c r="AG131" s="994">
        <f t="shared" si="64"/>
        <v>0</v>
      </c>
      <c r="AH131" s="1019" t="e">
        <f t="shared" si="65"/>
        <v>#VALUE!</v>
      </c>
      <c r="AI131" s="863" t="e">
        <f t="shared" si="66"/>
        <v>#VALUE!</v>
      </c>
      <c r="AJ131" s="948">
        <f t="shared" si="67"/>
        <v>30</v>
      </c>
      <c r="AK131" s="562">
        <f t="shared" si="68"/>
        <v>30</v>
      </c>
      <c r="AL131" s="1020">
        <f t="shared" si="77"/>
        <v>0</v>
      </c>
      <c r="AN131" s="561">
        <f t="shared" si="78"/>
        <v>0</v>
      </c>
      <c r="AR131" s="1058"/>
      <c r="AT131" s="322"/>
      <c r="AU131" s="322"/>
    </row>
    <row r="132" spans="2:47" ht="13.15" customHeight="1" x14ac:dyDescent="0.2">
      <c r="B132" s="321"/>
      <c r="C132" s="386"/>
      <c r="D132" s="1005" t="str">
        <f>IF(op!D20=0,"",op!D20)</f>
        <v/>
      </c>
      <c r="E132" s="1005" t="str">
        <f>IF(op!E20=0,"",op!E20)</f>
        <v/>
      </c>
      <c r="F132" s="395" t="str">
        <f>IF(op!F20="","",op!F20+1)</f>
        <v/>
      </c>
      <c r="G132" s="1006" t="str">
        <f>IF(op!G20="","",op!G20)</f>
        <v/>
      </c>
      <c r="H132" s="395" t="str">
        <f>IF(op!H20="","",op!H20)</f>
        <v/>
      </c>
      <c r="I132" s="1007" t="str">
        <f t="shared" si="57"/>
        <v/>
      </c>
      <c r="J132" s="1008" t="str">
        <f>IF(op!J20="","",op!J20)</f>
        <v/>
      </c>
      <c r="K132" s="339"/>
      <c r="L132" s="1260" t="str">
        <f>IF(op!L20="","",op!L20)</f>
        <v/>
      </c>
      <c r="M132" s="1260" t="str">
        <f>IF(op!M20="","",op!M20)</f>
        <v/>
      </c>
      <c r="N132" s="1009" t="str">
        <f t="shared" si="69"/>
        <v/>
      </c>
      <c r="O132" s="1010" t="str">
        <f t="shared" si="70"/>
        <v/>
      </c>
      <c r="P132" s="1011" t="str">
        <f t="shared" si="71"/>
        <v/>
      </c>
      <c r="Q132" s="590" t="str">
        <f t="shared" si="58"/>
        <v/>
      </c>
      <c r="R132" s="1012" t="str">
        <f t="shared" si="72"/>
        <v/>
      </c>
      <c r="S132" s="1013">
        <f t="shared" si="59"/>
        <v>0</v>
      </c>
      <c r="T132" s="339"/>
      <c r="U132" s="391"/>
      <c r="X132" s="994" t="str">
        <f t="shared" si="60"/>
        <v/>
      </c>
      <c r="Y132" s="1015">
        <f t="shared" si="73"/>
        <v>0.6</v>
      </c>
      <c r="Z132" s="1016" t="e">
        <f t="shared" si="74"/>
        <v>#VALUE!</v>
      </c>
      <c r="AA132" s="1016" t="e">
        <f t="shared" si="75"/>
        <v>#VALUE!</v>
      </c>
      <c r="AB132" s="1016" t="e">
        <f t="shared" si="76"/>
        <v>#VALUE!</v>
      </c>
      <c r="AC132" s="1017" t="e">
        <f t="shared" si="61"/>
        <v>#VALUE!</v>
      </c>
      <c r="AD132" s="1018">
        <f t="shared" si="62"/>
        <v>0</v>
      </c>
      <c r="AE132" s="1015">
        <f>IF(H132&gt;8,tab!D$168,tab!D$171)</f>
        <v>0.5</v>
      </c>
      <c r="AF132" s="1018">
        <f t="shared" si="63"/>
        <v>0</v>
      </c>
      <c r="AG132" s="994">
        <f t="shared" si="64"/>
        <v>0</v>
      </c>
      <c r="AH132" s="1019" t="e">
        <f t="shared" si="65"/>
        <v>#VALUE!</v>
      </c>
      <c r="AI132" s="863" t="e">
        <f t="shared" si="66"/>
        <v>#VALUE!</v>
      </c>
      <c r="AJ132" s="948">
        <f t="shared" si="67"/>
        <v>30</v>
      </c>
      <c r="AK132" s="562">
        <f t="shared" si="68"/>
        <v>30</v>
      </c>
      <c r="AL132" s="1020">
        <f t="shared" si="77"/>
        <v>0</v>
      </c>
      <c r="AN132" s="561">
        <f t="shared" si="78"/>
        <v>0</v>
      </c>
      <c r="AR132" s="1058"/>
      <c r="AT132" s="322"/>
      <c r="AU132" s="322"/>
    </row>
    <row r="133" spans="2:47" ht="13.15" customHeight="1" x14ac:dyDescent="0.2">
      <c r="B133" s="321"/>
      <c r="C133" s="386"/>
      <c r="D133" s="1005" t="str">
        <f>IF(op!D21=0,"",op!D21)</f>
        <v/>
      </c>
      <c r="E133" s="1005" t="str">
        <f>IF(op!E21=0,"",op!E21)</f>
        <v/>
      </c>
      <c r="F133" s="395" t="str">
        <f>IF(op!F21="","",op!F21+1)</f>
        <v/>
      </c>
      <c r="G133" s="1006" t="str">
        <f>IF(op!G21="","",op!G21)</f>
        <v/>
      </c>
      <c r="H133" s="395" t="str">
        <f>IF(op!H21="","",op!H21)</f>
        <v/>
      </c>
      <c r="I133" s="1007" t="str">
        <f t="shared" si="57"/>
        <v/>
      </c>
      <c r="J133" s="1008" t="str">
        <f>IF(op!J21="","",op!J21)</f>
        <v/>
      </c>
      <c r="K133" s="339"/>
      <c r="L133" s="1260" t="str">
        <f>IF(op!L21="","",op!L21)</f>
        <v/>
      </c>
      <c r="M133" s="1260" t="str">
        <f>IF(op!M21="","",op!M21)</f>
        <v/>
      </c>
      <c r="N133" s="1009" t="str">
        <f t="shared" si="69"/>
        <v/>
      </c>
      <c r="O133" s="1010" t="str">
        <f t="shared" si="70"/>
        <v/>
      </c>
      <c r="P133" s="1011" t="str">
        <f t="shared" si="71"/>
        <v/>
      </c>
      <c r="Q133" s="590" t="str">
        <f t="shared" si="58"/>
        <v/>
      </c>
      <c r="R133" s="1012" t="str">
        <f t="shared" si="72"/>
        <v/>
      </c>
      <c r="S133" s="1013">
        <f t="shared" si="59"/>
        <v>0</v>
      </c>
      <c r="T133" s="339"/>
      <c r="U133" s="391"/>
      <c r="X133" s="994" t="str">
        <f t="shared" si="60"/>
        <v/>
      </c>
      <c r="Y133" s="1015">
        <f t="shared" si="73"/>
        <v>0.6</v>
      </c>
      <c r="Z133" s="1016" t="e">
        <f t="shared" si="74"/>
        <v>#VALUE!</v>
      </c>
      <c r="AA133" s="1016" t="e">
        <f t="shared" si="75"/>
        <v>#VALUE!</v>
      </c>
      <c r="AB133" s="1016" t="e">
        <f t="shared" si="76"/>
        <v>#VALUE!</v>
      </c>
      <c r="AC133" s="1017" t="e">
        <f t="shared" si="61"/>
        <v>#VALUE!</v>
      </c>
      <c r="AD133" s="1018">
        <f t="shared" si="62"/>
        <v>0</v>
      </c>
      <c r="AE133" s="1015">
        <f>IF(H133&gt;8,tab!D$168,tab!D$171)</f>
        <v>0.5</v>
      </c>
      <c r="AF133" s="1018">
        <f t="shared" si="63"/>
        <v>0</v>
      </c>
      <c r="AG133" s="994">
        <f t="shared" si="64"/>
        <v>0</v>
      </c>
      <c r="AH133" s="1019" t="e">
        <f t="shared" si="65"/>
        <v>#VALUE!</v>
      </c>
      <c r="AI133" s="863" t="e">
        <f t="shared" si="66"/>
        <v>#VALUE!</v>
      </c>
      <c r="AJ133" s="948">
        <f t="shared" si="67"/>
        <v>30</v>
      </c>
      <c r="AK133" s="562">
        <f t="shared" si="68"/>
        <v>30</v>
      </c>
      <c r="AL133" s="1020">
        <f t="shared" si="77"/>
        <v>0</v>
      </c>
      <c r="AN133" s="561">
        <f t="shared" si="78"/>
        <v>0</v>
      </c>
      <c r="AR133" s="1058"/>
      <c r="AT133" s="322"/>
      <c r="AU133" s="322"/>
    </row>
    <row r="134" spans="2:47" ht="13.15" customHeight="1" x14ac:dyDescent="0.2">
      <c r="B134" s="321"/>
      <c r="C134" s="386"/>
      <c r="D134" s="1005" t="str">
        <f>IF(op!D22=0,"",op!D22)</f>
        <v/>
      </c>
      <c r="E134" s="1005" t="str">
        <f>IF(op!E22=0,"",op!E22)</f>
        <v/>
      </c>
      <c r="F134" s="395" t="str">
        <f>IF(op!F22="","",op!F22+1)</f>
        <v/>
      </c>
      <c r="G134" s="1006" t="str">
        <f>IF(op!G22="","",op!G22)</f>
        <v/>
      </c>
      <c r="H134" s="395" t="str">
        <f>IF(op!H22="","",op!H22)</f>
        <v/>
      </c>
      <c r="I134" s="1007" t="str">
        <f t="shared" si="57"/>
        <v/>
      </c>
      <c r="J134" s="1008" t="str">
        <f>IF(op!J22="","",op!J22)</f>
        <v/>
      </c>
      <c r="K134" s="339"/>
      <c r="L134" s="1260" t="str">
        <f>IF(op!L22="","",op!L22)</f>
        <v/>
      </c>
      <c r="M134" s="1260" t="str">
        <f>IF(op!M22="","",op!M22)</f>
        <v/>
      </c>
      <c r="N134" s="1009" t="str">
        <f t="shared" si="69"/>
        <v/>
      </c>
      <c r="O134" s="1010" t="str">
        <f t="shared" si="70"/>
        <v/>
      </c>
      <c r="P134" s="1011" t="str">
        <f t="shared" si="71"/>
        <v/>
      </c>
      <c r="Q134" s="590" t="str">
        <f t="shared" si="58"/>
        <v/>
      </c>
      <c r="R134" s="1012" t="str">
        <f t="shared" si="72"/>
        <v/>
      </c>
      <c r="S134" s="1013">
        <f t="shared" si="59"/>
        <v>0</v>
      </c>
      <c r="T134" s="339"/>
      <c r="U134" s="391"/>
      <c r="X134" s="994" t="str">
        <f t="shared" si="60"/>
        <v/>
      </c>
      <c r="Y134" s="1015">
        <f t="shared" si="73"/>
        <v>0.6</v>
      </c>
      <c r="Z134" s="1016" t="e">
        <f t="shared" si="74"/>
        <v>#VALUE!</v>
      </c>
      <c r="AA134" s="1016" t="e">
        <f t="shared" si="75"/>
        <v>#VALUE!</v>
      </c>
      <c r="AB134" s="1016" t="e">
        <f t="shared" si="76"/>
        <v>#VALUE!</v>
      </c>
      <c r="AC134" s="1017" t="e">
        <f t="shared" si="61"/>
        <v>#VALUE!</v>
      </c>
      <c r="AD134" s="1018">
        <f t="shared" si="62"/>
        <v>0</v>
      </c>
      <c r="AE134" s="1015">
        <f>IF(H134&gt;8,tab!D$168,tab!D$171)</f>
        <v>0.5</v>
      </c>
      <c r="AF134" s="1018">
        <f t="shared" si="63"/>
        <v>0</v>
      </c>
      <c r="AG134" s="994">
        <f t="shared" si="64"/>
        <v>0</v>
      </c>
      <c r="AH134" s="1019" t="e">
        <f t="shared" si="65"/>
        <v>#VALUE!</v>
      </c>
      <c r="AI134" s="863" t="e">
        <f t="shared" si="66"/>
        <v>#VALUE!</v>
      </c>
      <c r="AJ134" s="948">
        <f t="shared" si="67"/>
        <v>30</v>
      </c>
      <c r="AK134" s="562">
        <f t="shared" si="68"/>
        <v>30</v>
      </c>
      <c r="AL134" s="1020">
        <f t="shared" si="77"/>
        <v>0</v>
      </c>
      <c r="AN134" s="561">
        <f t="shared" si="78"/>
        <v>0</v>
      </c>
      <c r="AR134" s="1058"/>
      <c r="AT134" s="322"/>
      <c r="AU134" s="322"/>
    </row>
    <row r="135" spans="2:47" ht="13.15" customHeight="1" x14ac:dyDescent="0.2">
      <c r="B135" s="321"/>
      <c r="C135" s="386"/>
      <c r="D135" s="1005" t="str">
        <f>IF(op!D23=0,"",op!D23)</f>
        <v/>
      </c>
      <c r="E135" s="1005" t="str">
        <f>IF(op!E23=0,"",op!E23)</f>
        <v/>
      </c>
      <c r="F135" s="395" t="str">
        <f>IF(op!F23="","",op!F23+1)</f>
        <v/>
      </c>
      <c r="G135" s="1006" t="str">
        <f>IF(op!G23="","",op!G23)</f>
        <v/>
      </c>
      <c r="H135" s="395" t="str">
        <f>IF(op!H23="","",op!H23)</f>
        <v/>
      </c>
      <c r="I135" s="1007" t="str">
        <f t="shared" si="57"/>
        <v/>
      </c>
      <c r="J135" s="1008" t="str">
        <f>IF(op!J23="","",op!J23)</f>
        <v/>
      </c>
      <c r="K135" s="339"/>
      <c r="L135" s="1260" t="str">
        <f>IF(op!L23="","",op!L23)</f>
        <v/>
      </c>
      <c r="M135" s="1260" t="str">
        <f>IF(op!M23="","",op!M23)</f>
        <v/>
      </c>
      <c r="N135" s="1009" t="str">
        <f t="shared" si="69"/>
        <v/>
      </c>
      <c r="O135" s="1010" t="str">
        <f t="shared" si="70"/>
        <v/>
      </c>
      <c r="P135" s="1011" t="str">
        <f t="shared" si="71"/>
        <v/>
      </c>
      <c r="Q135" s="590" t="str">
        <f t="shared" si="58"/>
        <v/>
      </c>
      <c r="R135" s="1012" t="str">
        <f t="shared" si="72"/>
        <v/>
      </c>
      <c r="S135" s="1013">
        <f t="shared" si="59"/>
        <v>0</v>
      </c>
      <c r="T135" s="339"/>
      <c r="U135" s="391"/>
      <c r="X135" s="994" t="str">
        <f t="shared" si="60"/>
        <v/>
      </c>
      <c r="Y135" s="1015">
        <f t="shared" si="73"/>
        <v>0.6</v>
      </c>
      <c r="Z135" s="1016" t="e">
        <f t="shared" si="74"/>
        <v>#VALUE!</v>
      </c>
      <c r="AA135" s="1016" t="e">
        <f t="shared" si="75"/>
        <v>#VALUE!</v>
      </c>
      <c r="AB135" s="1016" t="e">
        <f t="shared" si="76"/>
        <v>#VALUE!</v>
      </c>
      <c r="AC135" s="1017" t="e">
        <f t="shared" si="61"/>
        <v>#VALUE!</v>
      </c>
      <c r="AD135" s="1018">
        <f t="shared" si="62"/>
        <v>0</v>
      </c>
      <c r="AE135" s="1015">
        <f>IF(H135&gt;8,tab!D$168,tab!D$171)</f>
        <v>0.5</v>
      </c>
      <c r="AF135" s="1018">
        <f t="shared" si="63"/>
        <v>0</v>
      </c>
      <c r="AG135" s="994">
        <f t="shared" si="64"/>
        <v>0</v>
      </c>
      <c r="AH135" s="1019" t="e">
        <f t="shared" si="65"/>
        <v>#VALUE!</v>
      </c>
      <c r="AI135" s="863" t="e">
        <f t="shared" si="66"/>
        <v>#VALUE!</v>
      </c>
      <c r="AJ135" s="948">
        <f t="shared" si="67"/>
        <v>30</v>
      </c>
      <c r="AK135" s="562">
        <f t="shared" si="68"/>
        <v>30</v>
      </c>
      <c r="AL135" s="1020">
        <f t="shared" si="77"/>
        <v>0</v>
      </c>
      <c r="AN135" s="561">
        <f t="shared" si="78"/>
        <v>0</v>
      </c>
      <c r="AR135" s="1058"/>
      <c r="AT135" s="322"/>
      <c r="AU135" s="322"/>
    </row>
    <row r="136" spans="2:47" ht="13.15" customHeight="1" x14ac:dyDescent="0.2">
      <c r="B136" s="321"/>
      <c r="C136" s="386"/>
      <c r="D136" s="1005" t="str">
        <f>IF(op!D24=0,"",op!D24)</f>
        <v/>
      </c>
      <c r="E136" s="1005" t="str">
        <f>IF(op!E24=0,"",op!E24)</f>
        <v/>
      </c>
      <c r="F136" s="395" t="str">
        <f>IF(op!F24="","",op!F24+1)</f>
        <v/>
      </c>
      <c r="G136" s="1006" t="str">
        <f>IF(op!G24="","",op!G24)</f>
        <v/>
      </c>
      <c r="H136" s="395" t="str">
        <f>IF(op!H24="","",op!H24)</f>
        <v/>
      </c>
      <c r="I136" s="1007" t="str">
        <f t="shared" si="57"/>
        <v/>
      </c>
      <c r="J136" s="1008" t="str">
        <f>IF(op!J24="","",op!J24)</f>
        <v/>
      </c>
      <c r="K136" s="339"/>
      <c r="L136" s="1260" t="str">
        <f>IF(op!L24="","",op!L24)</f>
        <v/>
      </c>
      <c r="M136" s="1260" t="str">
        <f>IF(op!M24="","",op!M24)</f>
        <v/>
      </c>
      <c r="N136" s="1009" t="str">
        <f t="shared" si="69"/>
        <v/>
      </c>
      <c r="O136" s="1010" t="str">
        <f t="shared" si="70"/>
        <v/>
      </c>
      <c r="P136" s="1011" t="str">
        <f t="shared" si="71"/>
        <v/>
      </c>
      <c r="Q136" s="590" t="str">
        <f t="shared" si="58"/>
        <v/>
      </c>
      <c r="R136" s="1012" t="str">
        <f t="shared" si="72"/>
        <v/>
      </c>
      <c r="S136" s="1013">
        <f t="shared" si="59"/>
        <v>0</v>
      </c>
      <c r="T136" s="339"/>
      <c r="U136" s="391"/>
      <c r="X136" s="994" t="str">
        <f t="shared" si="60"/>
        <v/>
      </c>
      <c r="Y136" s="1015">
        <f t="shared" si="73"/>
        <v>0.6</v>
      </c>
      <c r="Z136" s="1016" t="e">
        <f t="shared" si="74"/>
        <v>#VALUE!</v>
      </c>
      <c r="AA136" s="1016" t="e">
        <f t="shared" si="75"/>
        <v>#VALUE!</v>
      </c>
      <c r="AB136" s="1016" t="e">
        <f t="shared" si="76"/>
        <v>#VALUE!</v>
      </c>
      <c r="AC136" s="1017" t="e">
        <f t="shared" si="61"/>
        <v>#VALUE!</v>
      </c>
      <c r="AD136" s="1018">
        <f t="shared" si="62"/>
        <v>0</v>
      </c>
      <c r="AE136" s="1015">
        <f>IF(H136&gt;8,tab!D$168,tab!D$171)</f>
        <v>0.5</v>
      </c>
      <c r="AF136" s="1018">
        <f t="shared" si="63"/>
        <v>0</v>
      </c>
      <c r="AG136" s="994">
        <f t="shared" si="64"/>
        <v>0</v>
      </c>
      <c r="AH136" s="1019" t="e">
        <f t="shared" si="65"/>
        <v>#VALUE!</v>
      </c>
      <c r="AI136" s="863" t="e">
        <f t="shared" si="66"/>
        <v>#VALUE!</v>
      </c>
      <c r="AJ136" s="948">
        <f t="shared" si="67"/>
        <v>30</v>
      </c>
      <c r="AK136" s="562">
        <f t="shared" si="68"/>
        <v>30</v>
      </c>
      <c r="AL136" s="1020">
        <f t="shared" si="77"/>
        <v>0</v>
      </c>
      <c r="AN136" s="561">
        <f t="shared" si="78"/>
        <v>0</v>
      </c>
      <c r="AR136" s="1058"/>
      <c r="AT136" s="322"/>
      <c r="AU136" s="322"/>
    </row>
    <row r="137" spans="2:47" ht="13.15" customHeight="1" x14ac:dyDescent="0.2">
      <c r="B137" s="321"/>
      <c r="C137" s="386"/>
      <c r="D137" s="1005" t="str">
        <f>IF(op!D25=0,"",op!D25)</f>
        <v/>
      </c>
      <c r="E137" s="1005" t="str">
        <f>IF(op!E25=0,"",op!E25)</f>
        <v/>
      </c>
      <c r="F137" s="395" t="str">
        <f>IF(op!F25="","",op!F25+1)</f>
        <v/>
      </c>
      <c r="G137" s="1006" t="str">
        <f>IF(op!G25="","",op!G25)</f>
        <v/>
      </c>
      <c r="H137" s="395" t="str">
        <f>IF(op!H25="","",op!H25)</f>
        <v/>
      </c>
      <c r="I137" s="1007" t="str">
        <f t="shared" si="57"/>
        <v/>
      </c>
      <c r="J137" s="1008" t="str">
        <f>IF(op!J25="","",op!J25)</f>
        <v/>
      </c>
      <c r="K137" s="339"/>
      <c r="L137" s="1260" t="str">
        <f>IF(op!L25="","",op!L25)</f>
        <v/>
      </c>
      <c r="M137" s="1260" t="str">
        <f>IF(op!M25="","",op!M25)</f>
        <v/>
      </c>
      <c r="N137" s="1009" t="str">
        <f t="shared" si="69"/>
        <v/>
      </c>
      <c r="O137" s="1010" t="str">
        <f t="shared" si="70"/>
        <v/>
      </c>
      <c r="P137" s="1011" t="str">
        <f t="shared" si="71"/>
        <v/>
      </c>
      <c r="Q137" s="590" t="str">
        <f t="shared" si="58"/>
        <v/>
      </c>
      <c r="R137" s="1012" t="str">
        <f t="shared" si="72"/>
        <v/>
      </c>
      <c r="S137" s="1013">
        <f t="shared" si="59"/>
        <v>0</v>
      </c>
      <c r="T137" s="339"/>
      <c r="U137" s="391"/>
      <c r="X137" s="994" t="str">
        <f t="shared" si="60"/>
        <v/>
      </c>
      <c r="Y137" s="1015">
        <f t="shared" si="73"/>
        <v>0.6</v>
      </c>
      <c r="Z137" s="1016" t="e">
        <f t="shared" si="74"/>
        <v>#VALUE!</v>
      </c>
      <c r="AA137" s="1016" t="e">
        <f t="shared" si="75"/>
        <v>#VALUE!</v>
      </c>
      <c r="AB137" s="1016" t="e">
        <f t="shared" si="76"/>
        <v>#VALUE!</v>
      </c>
      <c r="AC137" s="1017" t="e">
        <f t="shared" si="61"/>
        <v>#VALUE!</v>
      </c>
      <c r="AD137" s="1018">
        <f t="shared" si="62"/>
        <v>0</v>
      </c>
      <c r="AE137" s="1015">
        <f>IF(H137&gt;8,tab!D$168,tab!D$171)</f>
        <v>0.5</v>
      </c>
      <c r="AF137" s="1018">
        <f t="shared" si="63"/>
        <v>0</v>
      </c>
      <c r="AG137" s="994">
        <f t="shared" si="64"/>
        <v>0</v>
      </c>
      <c r="AH137" s="1019" t="e">
        <f t="shared" si="65"/>
        <v>#VALUE!</v>
      </c>
      <c r="AI137" s="863" t="e">
        <f t="shared" si="66"/>
        <v>#VALUE!</v>
      </c>
      <c r="AJ137" s="948">
        <f t="shared" si="67"/>
        <v>30</v>
      </c>
      <c r="AK137" s="562">
        <f t="shared" si="68"/>
        <v>30</v>
      </c>
      <c r="AL137" s="1020">
        <f t="shared" si="77"/>
        <v>0</v>
      </c>
      <c r="AN137" s="561">
        <f t="shared" si="78"/>
        <v>0</v>
      </c>
      <c r="AR137" s="1058"/>
      <c r="AT137" s="322"/>
      <c r="AU137" s="322"/>
    </row>
    <row r="138" spans="2:47" ht="13.15" customHeight="1" x14ac:dyDescent="0.2">
      <c r="B138" s="321"/>
      <c r="C138" s="386"/>
      <c r="D138" s="1005" t="str">
        <f>IF(op!D26=0,"",op!D26)</f>
        <v/>
      </c>
      <c r="E138" s="1005" t="str">
        <f>IF(op!E26=0,"",op!E26)</f>
        <v/>
      </c>
      <c r="F138" s="395" t="str">
        <f>IF(op!F26="","",op!F26+1)</f>
        <v/>
      </c>
      <c r="G138" s="1006" t="str">
        <f>IF(op!G26="","",op!G26)</f>
        <v/>
      </c>
      <c r="H138" s="395" t="str">
        <f>IF(op!H26="","",op!H26)</f>
        <v/>
      </c>
      <c r="I138" s="1007" t="str">
        <f t="shared" si="57"/>
        <v/>
      </c>
      <c r="J138" s="1008" t="str">
        <f>IF(op!J26="","",op!J26)</f>
        <v/>
      </c>
      <c r="K138" s="339"/>
      <c r="L138" s="1260" t="str">
        <f>IF(op!L26="","",op!L26)</f>
        <v/>
      </c>
      <c r="M138" s="1260" t="str">
        <f>IF(op!M26="","",op!M26)</f>
        <v/>
      </c>
      <c r="N138" s="1009" t="str">
        <f t="shared" si="69"/>
        <v/>
      </c>
      <c r="O138" s="1010" t="str">
        <f t="shared" si="70"/>
        <v/>
      </c>
      <c r="P138" s="1011" t="str">
        <f t="shared" si="71"/>
        <v/>
      </c>
      <c r="Q138" s="590" t="str">
        <f t="shared" si="58"/>
        <v/>
      </c>
      <c r="R138" s="1012" t="str">
        <f t="shared" si="72"/>
        <v/>
      </c>
      <c r="S138" s="1013">
        <f t="shared" si="59"/>
        <v>0</v>
      </c>
      <c r="T138" s="339"/>
      <c r="U138" s="391"/>
      <c r="X138" s="994" t="str">
        <f t="shared" si="60"/>
        <v/>
      </c>
      <c r="Y138" s="1015">
        <f t="shared" si="73"/>
        <v>0.6</v>
      </c>
      <c r="Z138" s="1016" t="e">
        <f t="shared" si="74"/>
        <v>#VALUE!</v>
      </c>
      <c r="AA138" s="1016" t="e">
        <f t="shared" si="75"/>
        <v>#VALUE!</v>
      </c>
      <c r="AB138" s="1016" t="e">
        <f t="shared" si="76"/>
        <v>#VALUE!</v>
      </c>
      <c r="AC138" s="1017" t="e">
        <f t="shared" si="61"/>
        <v>#VALUE!</v>
      </c>
      <c r="AD138" s="1018">
        <f t="shared" si="62"/>
        <v>0</v>
      </c>
      <c r="AE138" s="1015">
        <f>IF(H138&gt;8,tab!D$168,tab!D$171)</f>
        <v>0.5</v>
      </c>
      <c r="AF138" s="1018">
        <f t="shared" si="63"/>
        <v>0</v>
      </c>
      <c r="AG138" s="994">
        <f t="shared" si="64"/>
        <v>0</v>
      </c>
      <c r="AH138" s="1019" t="e">
        <f t="shared" si="65"/>
        <v>#VALUE!</v>
      </c>
      <c r="AI138" s="863" t="e">
        <f t="shared" si="66"/>
        <v>#VALUE!</v>
      </c>
      <c r="AJ138" s="948">
        <f t="shared" si="67"/>
        <v>30</v>
      </c>
      <c r="AK138" s="562">
        <f t="shared" si="68"/>
        <v>30</v>
      </c>
      <c r="AL138" s="1020">
        <f t="shared" si="77"/>
        <v>0</v>
      </c>
      <c r="AN138" s="561">
        <f t="shared" si="78"/>
        <v>0</v>
      </c>
      <c r="AR138" s="1058"/>
      <c r="AT138" s="322"/>
      <c r="AU138" s="322"/>
    </row>
    <row r="139" spans="2:47" ht="13.15" customHeight="1" x14ac:dyDescent="0.2">
      <c r="B139" s="321"/>
      <c r="C139" s="386"/>
      <c r="D139" s="1005" t="str">
        <f>IF(op!D27=0,"",op!D27)</f>
        <v/>
      </c>
      <c r="E139" s="1005" t="str">
        <f>IF(op!E27=0,"",op!E27)</f>
        <v/>
      </c>
      <c r="F139" s="395" t="str">
        <f>IF(op!F27="","",op!F27+1)</f>
        <v/>
      </c>
      <c r="G139" s="1006" t="str">
        <f>IF(op!G27="","",op!G27)</f>
        <v/>
      </c>
      <c r="H139" s="395" t="str">
        <f>IF(op!H27="","",op!H27)</f>
        <v/>
      </c>
      <c r="I139" s="1007" t="str">
        <f t="shared" si="57"/>
        <v/>
      </c>
      <c r="J139" s="1008" t="str">
        <f>IF(op!J27="","",op!J27)</f>
        <v/>
      </c>
      <c r="K139" s="339"/>
      <c r="L139" s="1260" t="str">
        <f>IF(op!L27="","",op!L27)</f>
        <v/>
      </c>
      <c r="M139" s="1260" t="str">
        <f>IF(op!M27="","",op!M27)</f>
        <v/>
      </c>
      <c r="N139" s="1009" t="str">
        <f t="shared" si="69"/>
        <v/>
      </c>
      <c r="O139" s="1010" t="str">
        <f t="shared" si="70"/>
        <v/>
      </c>
      <c r="P139" s="1011" t="str">
        <f t="shared" si="71"/>
        <v/>
      </c>
      <c r="Q139" s="590" t="str">
        <f t="shared" si="58"/>
        <v/>
      </c>
      <c r="R139" s="1012" t="str">
        <f t="shared" si="72"/>
        <v/>
      </c>
      <c r="S139" s="1013">
        <f t="shared" si="59"/>
        <v>0</v>
      </c>
      <c r="T139" s="339"/>
      <c r="U139" s="391"/>
      <c r="X139" s="994" t="str">
        <f t="shared" si="60"/>
        <v/>
      </c>
      <c r="Y139" s="1015">
        <f t="shared" si="73"/>
        <v>0.6</v>
      </c>
      <c r="Z139" s="1016" t="e">
        <f t="shared" si="74"/>
        <v>#VALUE!</v>
      </c>
      <c r="AA139" s="1016" t="e">
        <f t="shared" si="75"/>
        <v>#VALUE!</v>
      </c>
      <c r="AB139" s="1016" t="e">
        <f t="shared" si="76"/>
        <v>#VALUE!</v>
      </c>
      <c r="AC139" s="1017" t="e">
        <f t="shared" si="61"/>
        <v>#VALUE!</v>
      </c>
      <c r="AD139" s="1018">
        <f t="shared" si="62"/>
        <v>0</v>
      </c>
      <c r="AE139" s="1015">
        <f>IF(H139&gt;8,tab!D$168,tab!D$171)</f>
        <v>0.5</v>
      </c>
      <c r="AF139" s="1018">
        <f t="shared" si="63"/>
        <v>0</v>
      </c>
      <c r="AG139" s="994">
        <f t="shared" si="64"/>
        <v>0</v>
      </c>
      <c r="AH139" s="1019" t="e">
        <f t="shared" si="65"/>
        <v>#VALUE!</v>
      </c>
      <c r="AI139" s="863" t="e">
        <f t="shared" si="66"/>
        <v>#VALUE!</v>
      </c>
      <c r="AJ139" s="948">
        <f t="shared" si="67"/>
        <v>30</v>
      </c>
      <c r="AK139" s="562">
        <f t="shared" si="68"/>
        <v>30</v>
      </c>
      <c r="AL139" s="1020">
        <f t="shared" si="77"/>
        <v>0</v>
      </c>
      <c r="AN139" s="561">
        <f t="shared" si="78"/>
        <v>0</v>
      </c>
      <c r="AR139" s="1058"/>
      <c r="AT139" s="322"/>
      <c r="AU139" s="322"/>
    </row>
    <row r="140" spans="2:47" ht="13.15" customHeight="1" x14ac:dyDescent="0.2">
      <c r="B140" s="321"/>
      <c r="C140" s="386"/>
      <c r="D140" s="1005" t="str">
        <f>IF(op!D28=0,"",op!D28)</f>
        <v/>
      </c>
      <c r="E140" s="1005" t="str">
        <f>IF(op!E28=0,"",op!E28)</f>
        <v/>
      </c>
      <c r="F140" s="395" t="str">
        <f>IF(op!F28="","",op!F28+1)</f>
        <v/>
      </c>
      <c r="G140" s="1006" t="str">
        <f>IF(op!G28="","",op!G28)</f>
        <v/>
      </c>
      <c r="H140" s="395" t="str">
        <f>IF(op!H28="","",op!H28)</f>
        <v/>
      </c>
      <c r="I140" s="1007" t="str">
        <f t="shared" si="57"/>
        <v/>
      </c>
      <c r="J140" s="1008" t="str">
        <f>IF(op!J28="","",op!J28)</f>
        <v/>
      </c>
      <c r="K140" s="339"/>
      <c r="L140" s="1260" t="str">
        <f>IF(op!L28="","",op!L28)</f>
        <v/>
      </c>
      <c r="M140" s="1260" t="str">
        <f>IF(op!M28="","",op!M28)</f>
        <v/>
      </c>
      <c r="N140" s="1009" t="str">
        <f t="shared" si="69"/>
        <v/>
      </c>
      <c r="O140" s="1010" t="str">
        <f t="shared" si="70"/>
        <v/>
      </c>
      <c r="P140" s="1011" t="str">
        <f t="shared" si="71"/>
        <v/>
      </c>
      <c r="Q140" s="590" t="str">
        <f t="shared" si="58"/>
        <v/>
      </c>
      <c r="R140" s="1012" t="str">
        <f t="shared" si="72"/>
        <v/>
      </c>
      <c r="S140" s="1013">
        <f t="shared" si="59"/>
        <v>0</v>
      </c>
      <c r="T140" s="339"/>
      <c r="U140" s="391"/>
      <c r="X140" s="994" t="str">
        <f t="shared" si="60"/>
        <v/>
      </c>
      <c r="Y140" s="1015">
        <f t="shared" si="73"/>
        <v>0.6</v>
      </c>
      <c r="Z140" s="1016" t="e">
        <f t="shared" si="74"/>
        <v>#VALUE!</v>
      </c>
      <c r="AA140" s="1016" t="e">
        <f t="shared" si="75"/>
        <v>#VALUE!</v>
      </c>
      <c r="AB140" s="1016" t="e">
        <f t="shared" si="76"/>
        <v>#VALUE!</v>
      </c>
      <c r="AC140" s="1017" t="e">
        <f t="shared" si="61"/>
        <v>#VALUE!</v>
      </c>
      <c r="AD140" s="1018">
        <f t="shared" si="62"/>
        <v>0</v>
      </c>
      <c r="AE140" s="1015">
        <f>IF(H140&gt;8,tab!D$168,tab!D$171)</f>
        <v>0.5</v>
      </c>
      <c r="AF140" s="1018">
        <f t="shared" si="63"/>
        <v>0</v>
      </c>
      <c r="AG140" s="994">
        <f t="shared" si="64"/>
        <v>0</v>
      </c>
      <c r="AH140" s="1019" t="e">
        <f t="shared" si="65"/>
        <v>#VALUE!</v>
      </c>
      <c r="AI140" s="863" t="e">
        <f t="shared" si="66"/>
        <v>#VALUE!</v>
      </c>
      <c r="AJ140" s="948">
        <f t="shared" si="67"/>
        <v>30</v>
      </c>
      <c r="AK140" s="562">
        <f t="shared" si="68"/>
        <v>30</v>
      </c>
      <c r="AL140" s="1020">
        <f t="shared" si="77"/>
        <v>0</v>
      </c>
      <c r="AN140" s="561">
        <f t="shared" si="78"/>
        <v>0</v>
      </c>
      <c r="AR140" s="1058"/>
      <c r="AT140" s="322"/>
      <c r="AU140" s="322"/>
    </row>
    <row r="141" spans="2:47" ht="13.15" customHeight="1" x14ac:dyDescent="0.2">
      <c r="B141" s="321"/>
      <c r="C141" s="386"/>
      <c r="D141" s="1005" t="str">
        <f>IF(op!D29=0,"",op!D29)</f>
        <v/>
      </c>
      <c r="E141" s="1005" t="str">
        <f>IF(op!E29=0,"",op!E29)</f>
        <v/>
      </c>
      <c r="F141" s="395" t="str">
        <f>IF(op!F29="","",op!F29+1)</f>
        <v/>
      </c>
      <c r="G141" s="1006" t="str">
        <f>IF(op!G29="","",op!G29)</f>
        <v/>
      </c>
      <c r="H141" s="395" t="str">
        <f>IF(op!H29="","",op!H29)</f>
        <v/>
      </c>
      <c r="I141" s="1007" t="str">
        <f t="shared" si="57"/>
        <v/>
      </c>
      <c r="J141" s="1008" t="str">
        <f>IF(op!J29="","",op!J29)</f>
        <v/>
      </c>
      <c r="K141" s="339"/>
      <c r="L141" s="1260" t="str">
        <f>IF(op!L29="","",op!L29)</f>
        <v/>
      </c>
      <c r="M141" s="1260" t="str">
        <f>IF(op!M29="","",op!M29)</f>
        <v/>
      </c>
      <c r="N141" s="1009" t="str">
        <f t="shared" si="69"/>
        <v/>
      </c>
      <c r="O141" s="1010" t="str">
        <f t="shared" si="70"/>
        <v/>
      </c>
      <c r="P141" s="1011" t="str">
        <f t="shared" si="71"/>
        <v/>
      </c>
      <c r="Q141" s="590" t="str">
        <f t="shared" si="58"/>
        <v/>
      </c>
      <c r="R141" s="1012" t="str">
        <f t="shared" si="72"/>
        <v/>
      </c>
      <c r="S141" s="1013">
        <f t="shared" si="59"/>
        <v>0</v>
      </c>
      <c r="T141" s="339"/>
      <c r="U141" s="391"/>
      <c r="X141" s="994" t="str">
        <f t="shared" si="60"/>
        <v/>
      </c>
      <c r="Y141" s="1015">
        <f t="shared" si="73"/>
        <v>0.6</v>
      </c>
      <c r="Z141" s="1016" t="e">
        <f t="shared" si="74"/>
        <v>#VALUE!</v>
      </c>
      <c r="AA141" s="1016" t="e">
        <f t="shared" si="75"/>
        <v>#VALUE!</v>
      </c>
      <c r="AB141" s="1016" t="e">
        <f t="shared" si="76"/>
        <v>#VALUE!</v>
      </c>
      <c r="AC141" s="1017" t="e">
        <f t="shared" si="61"/>
        <v>#VALUE!</v>
      </c>
      <c r="AD141" s="1018">
        <f t="shared" si="62"/>
        <v>0</v>
      </c>
      <c r="AE141" s="1015">
        <f>IF(H141&gt;8,tab!D$168,tab!D$171)</f>
        <v>0.5</v>
      </c>
      <c r="AF141" s="1018">
        <f t="shared" si="63"/>
        <v>0</v>
      </c>
      <c r="AG141" s="994">
        <f t="shared" si="64"/>
        <v>0</v>
      </c>
      <c r="AH141" s="1019" t="e">
        <f t="shared" si="65"/>
        <v>#VALUE!</v>
      </c>
      <c r="AI141" s="863" t="e">
        <f t="shared" si="66"/>
        <v>#VALUE!</v>
      </c>
      <c r="AJ141" s="948">
        <f t="shared" si="67"/>
        <v>30</v>
      </c>
      <c r="AK141" s="562">
        <f t="shared" si="68"/>
        <v>30</v>
      </c>
      <c r="AL141" s="1020">
        <f t="shared" si="77"/>
        <v>0</v>
      </c>
      <c r="AN141" s="561">
        <f t="shared" si="78"/>
        <v>0</v>
      </c>
      <c r="AR141" s="1058"/>
      <c r="AT141" s="322"/>
      <c r="AU141" s="322"/>
    </row>
    <row r="142" spans="2:47" ht="13.15" customHeight="1" x14ac:dyDescent="0.2">
      <c r="B142" s="321"/>
      <c r="C142" s="386"/>
      <c r="D142" s="1005" t="str">
        <f>IF(op!D30=0,"",op!D30)</f>
        <v/>
      </c>
      <c r="E142" s="1005" t="str">
        <f>IF(op!E30=0,"",op!E30)</f>
        <v/>
      </c>
      <c r="F142" s="395" t="str">
        <f>IF(op!F30="","",op!F30+1)</f>
        <v/>
      </c>
      <c r="G142" s="1006" t="str">
        <f>IF(op!G30="","",op!G30)</f>
        <v/>
      </c>
      <c r="H142" s="395" t="str">
        <f>IF(op!H30="","",op!H30)</f>
        <v/>
      </c>
      <c r="I142" s="1007" t="str">
        <f t="shared" si="57"/>
        <v/>
      </c>
      <c r="J142" s="1008" t="str">
        <f>IF(op!J30="","",op!J30)</f>
        <v/>
      </c>
      <c r="K142" s="339"/>
      <c r="L142" s="1260" t="str">
        <f>IF(op!L30="","",op!L30)</f>
        <v/>
      </c>
      <c r="M142" s="1260" t="str">
        <f>IF(op!M30="","",op!M30)</f>
        <v/>
      </c>
      <c r="N142" s="1009" t="str">
        <f t="shared" si="69"/>
        <v/>
      </c>
      <c r="O142" s="1010" t="str">
        <f t="shared" si="70"/>
        <v/>
      </c>
      <c r="P142" s="1011" t="str">
        <f t="shared" si="71"/>
        <v/>
      </c>
      <c r="Q142" s="590" t="str">
        <f t="shared" si="58"/>
        <v/>
      </c>
      <c r="R142" s="1012" t="str">
        <f t="shared" si="72"/>
        <v/>
      </c>
      <c r="S142" s="1013">
        <f t="shared" si="59"/>
        <v>0</v>
      </c>
      <c r="T142" s="339"/>
      <c r="U142" s="391"/>
      <c r="X142" s="994" t="str">
        <f t="shared" si="60"/>
        <v/>
      </c>
      <c r="Y142" s="1015">
        <f t="shared" si="73"/>
        <v>0.6</v>
      </c>
      <c r="Z142" s="1016" t="e">
        <f t="shared" si="74"/>
        <v>#VALUE!</v>
      </c>
      <c r="AA142" s="1016" t="e">
        <f t="shared" si="75"/>
        <v>#VALUE!</v>
      </c>
      <c r="AB142" s="1016" t="e">
        <f t="shared" si="76"/>
        <v>#VALUE!</v>
      </c>
      <c r="AC142" s="1017" t="e">
        <f t="shared" si="61"/>
        <v>#VALUE!</v>
      </c>
      <c r="AD142" s="1018">
        <f t="shared" si="62"/>
        <v>0</v>
      </c>
      <c r="AE142" s="1015">
        <f>IF(H142&gt;8,tab!D$168,tab!D$171)</f>
        <v>0.5</v>
      </c>
      <c r="AF142" s="1018">
        <f t="shared" si="63"/>
        <v>0</v>
      </c>
      <c r="AG142" s="994">
        <f t="shared" si="64"/>
        <v>0</v>
      </c>
      <c r="AH142" s="1019" t="e">
        <f t="shared" si="65"/>
        <v>#VALUE!</v>
      </c>
      <c r="AI142" s="863" t="e">
        <f t="shared" si="66"/>
        <v>#VALUE!</v>
      </c>
      <c r="AJ142" s="948">
        <f t="shared" si="67"/>
        <v>30</v>
      </c>
      <c r="AK142" s="562">
        <f t="shared" si="68"/>
        <v>30</v>
      </c>
      <c r="AL142" s="1020">
        <f t="shared" si="77"/>
        <v>0</v>
      </c>
      <c r="AN142" s="561">
        <f t="shared" si="78"/>
        <v>0</v>
      </c>
      <c r="AR142" s="1058"/>
      <c r="AT142" s="322"/>
      <c r="AU142" s="322"/>
    </row>
    <row r="143" spans="2:47" ht="13.15" customHeight="1" x14ac:dyDescent="0.2">
      <c r="B143" s="321"/>
      <c r="C143" s="386"/>
      <c r="D143" s="1005" t="str">
        <f>IF(op!D31=0,"",op!D31)</f>
        <v/>
      </c>
      <c r="E143" s="1005" t="str">
        <f>IF(op!E31=0,"",op!E31)</f>
        <v/>
      </c>
      <c r="F143" s="395" t="str">
        <f>IF(op!F31="","",op!F31+1)</f>
        <v/>
      </c>
      <c r="G143" s="1006" t="str">
        <f>IF(op!G31="","",op!G31)</f>
        <v/>
      </c>
      <c r="H143" s="395" t="str">
        <f>IF(op!H31="","",op!H31)</f>
        <v/>
      </c>
      <c r="I143" s="1007" t="str">
        <f t="shared" si="57"/>
        <v/>
      </c>
      <c r="J143" s="1008" t="str">
        <f>IF(op!J31="","",op!J31)</f>
        <v/>
      </c>
      <c r="K143" s="339"/>
      <c r="L143" s="1260" t="str">
        <f>IF(op!L31="","",op!L31)</f>
        <v/>
      </c>
      <c r="M143" s="1260" t="str">
        <f>IF(op!M31="","",op!M31)</f>
        <v/>
      </c>
      <c r="N143" s="1009" t="str">
        <f t="shared" si="69"/>
        <v/>
      </c>
      <c r="O143" s="1010" t="str">
        <f t="shared" si="70"/>
        <v/>
      </c>
      <c r="P143" s="1011" t="str">
        <f t="shared" si="71"/>
        <v/>
      </c>
      <c r="Q143" s="590" t="str">
        <f t="shared" si="58"/>
        <v/>
      </c>
      <c r="R143" s="1012" t="str">
        <f t="shared" si="72"/>
        <v/>
      </c>
      <c r="S143" s="1013">
        <f t="shared" si="59"/>
        <v>0</v>
      </c>
      <c r="T143" s="339"/>
      <c r="U143" s="391"/>
      <c r="X143" s="994" t="str">
        <f t="shared" si="60"/>
        <v/>
      </c>
      <c r="Y143" s="1015">
        <f t="shared" si="73"/>
        <v>0.6</v>
      </c>
      <c r="Z143" s="1016" t="e">
        <f t="shared" si="74"/>
        <v>#VALUE!</v>
      </c>
      <c r="AA143" s="1016" t="e">
        <f t="shared" si="75"/>
        <v>#VALUE!</v>
      </c>
      <c r="AB143" s="1016" t="e">
        <f t="shared" si="76"/>
        <v>#VALUE!</v>
      </c>
      <c r="AC143" s="1017" t="e">
        <f t="shared" si="61"/>
        <v>#VALUE!</v>
      </c>
      <c r="AD143" s="1018">
        <f t="shared" si="62"/>
        <v>0</v>
      </c>
      <c r="AE143" s="1015">
        <f>IF(H143&gt;8,tab!D$168,tab!D$171)</f>
        <v>0.5</v>
      </c>
      <c r="AF143" s="1018">
        <f t="shared" si="63"/>
        <v>0</v>
      </c>
      <c r="AG143" s="994">
        <f t="shared" si="64"/>
        <v>0</v>
      </c>
      <c r="AH143" s="1019" t="e">
        <f t="shared" si="65"/>
        <v>#VALUE!</v>
      </c>
      <c r="AI143" s="863" t="e">
        <f t="shared" si="66"/>
        <v>#VALUE!</v>
      </c>
      <c r="AJ143" s="948">
        <f t="shared" si="67"/>
        <v>30</v>
      </c>
      <c r="AK143" s="562">
        <f t="shared" si="68"/>
        <v>30</v>
      </c>
      <c r="AL143" s="1020">
        <f t="shared" si="77"/>
        <v>0</v>
      </c>
      <c r="AN143" s="561">
        <f t="shared" si="78"/>
        <v>0</v>
      </c>
      <c r="AR143" s="1058"/>
      <c r="AT143" s="322"/>
      <c r="AU143" s="322"/>
    </row>
    <row r="144" spans="2:47" ht="13.15" customHeight="1" x14ac:dyDescent="0.2">
      <c r="B144" s="321"/>
      <c r="C144" s="386"/>
      <c r="D144" s="1005" t="str">
        <f>IF(op!D32=0,"",op!D32)</f>
        <v/>
      </c>
      <c r="E144" s="1005" t="str">
        <f>IF(op!E32=0,"",op!E32)</f>
        <v/>
      </c>
      <c r="F144" s="395" t="str">
        <f>IF(op!F32="","",op!F32+1)</f>
        <v/>
      </c>
      <c r="G144" s="1006" t="str">
        <f>IF(op!G32="","",op!G32)</f>
        <v/>
      </c>
      <c r="H144" s="395" t="str">
        <f>IF(op!H32="","",op!H32)</f>
        <v/>
      </c>
      <c r="I144" s="1007" t="str">
        <f t="shared" si="57"/>
        <v/>
      </c>
      <c r="J144" s="1008" t="str">
        <f>IF(op!J32="","",op!J32)</f>
        <v/>
      </c>
      <c r="K144" s="339"/>
      <c r="L144" s="1260" t="str">
        <f>IF(op!L32="","",op!L32)</f>
        <v/>
      </c>
      <c r="M144" s="1260" t="str">
        <f>IF(op!M32="","",op!M32)</f>
        <v/>
      </c>
      <c r="N144" s="1009" t="str">
        <f t="shared" si="69"/>
        <v/>
      </c>
      <c r="O144" s="1010" t="str">
        <f t="shared" si="70"/>
        <v/>
      </c>
      <c r="P144" s="1011" t="str">
        <f t="shared" si="71"/>
        <v/>
      </c>
      <c r="Q144" s="590" t="str">
        <f t="shared" si="58"/>
        <v/>
      </c>
      <c r="R144" s="1012" t="str">
        <f t="shared" si="72"/>
        <v/>
      </c>
      <c r="S144" s="1013">
        <f t="shared" si="59"/>
        <v>0</v>
      </c>
      <c r="T144" s="339"/>
      <c r="U144" s="391"/>
      <c r="X144" s="994" t="str">
        <f t="shared" si="60"/>
        <v/>
      </c>
      <c r="Y144" s="1015">
        <f t="shared" si="73"/>
        <v>0.6</v>
      </c>
      <c r="Z144" s="1016" t="e">
        <f t="shared" si="74"/>
        <v>#VALUE!</v>
      </c>
      <c r="AA144" s="1016" t="e">
        <f t="shared" si="75"/>
        <v>#VALUE!</v>
      </c>
      <c r="AB144" s="1016" t="e">
        <f t="shared" si="76"/>
        <v>#VALUE!</v>
      </c>
      <c r="AC144" s="1017" t="e">
        <f t="shared" si="61"/>
        <v>#VALUE!</v>
      </c>
      <c r="AD144" s="1018">
        <f t="shared" si="62"/>
        <v>0</v>
      </c>
      <c r="AE144" s="1015">
        <f>IF(H144&gt;8,tab!D$168,tab!D$171)</f>
        <v>0.5</v>
      </c>
      <c r="AF144" s="1018">
        <f t="shared" si="63"/>
        <v>0</v>
      </c>
      <c r="AG144" s="994">
        <f t="shared" si="64"/>
        <v>0</v>
      </c>
      <c r="AH144" s="1019" t="e">
        <f t="shared" si="65"/>
        <v>#VALUE!</v>
      </c>
      <c r="AI144" s="863" t="e">
        <f t="shared" si="66"/>
        <v>#VALUE!</v>
      </c>
      <c r="AJ144" s="948">
        <f t="shared" si="67"/>
        <v>30</v>
      </c>
      <c r="AK144" s="562">
        <f t="shared" si="68"/>
        <v>30</v>
      </c>
      <c r="AL144" s="1020">
        <f t="shared" si="77"/>
        <v>0</v>
      </c>
      <c r="AN144" s="561">
        <f t="shared" si="78"/>
        <v>0</v>
      </c>
      <c r="AR144" s="1058"/>
      <c r="AT144" s="322"/>
      <c r="AU144" s="322"/>
    </row>
    <row r="145" spans="2:47" ht="13.15" customHeight="1" x14ac:dyDescent="0.2">
      <c r="B145" s="321"/>
      <c r="C145" s="386"/>
      <c r="D145" s="1005" t="str">
        <f>IF(op!D33=0,"",op!D33)</f>
        <v/>
      </c>
      <c r="E145" s="1005" t="str">
        <f>IF(op!E33=0,"",op!E33)</f>
        <v/>
      </c>
      <c r="F145" s="395" t="str">
        <f>IF(op!F33="","",op!F33+1)</f>
        <v/>
      </c>
      <c r="G145" s="1006" t="str">
        <f>IF(op!G33="","",op!G33)</f>
        <v/>
      </c>
      <c r="H145" s="395" t="str">
        <f>IF(op!H33="","",op!H33)</f>
        <v/>
      </c>
      <c r="I145" s="1007" t="str">
        <f t="shared" si="57"/>
        <v/>
      </c>
      <c r="J145" s="1008" t="str">
        <f>IF(op!J33="","",op!J33)</f>
        <v/>
      </c>
      <c r="K145" s="339"/>
      <c r="L145" s="1260" t="str">
        <f>IF(op!L33="","",op!L33)</f>
        <v/>
      </c>
      <c r="M145" s="1260" t="str">
        <f>IF(op!M33="","",op!M33)</f>
        <v/>
      </c>
      <c r="N145" s="1009" t="str">
        <f t="shared" si="69"/>
        <v/>
      </c>
      <c r="O145" s="1010" t="str">
        <f t="shared" si="70"/>
        <v/>
      </c>
      <c r="P145" s="1011" t="str">
        <f t="shared" si="71"/>
        <v/>
      </c>
      <c r="Q145" s="590" t="str">
        <f t="shared" si="58"/>
        <v/>
      </c>
      <c r="R145" s="1012" t="str">
        <f t="shared" si="72"/>
        <v/>
      </c>
      <c r="S145" s="1013">
        <f t="shared" si="59"/>
        <v>0</v>
      </c>
      <c r="T145" s="339"/>
      <c r="U145" s="391"/>
      <c r="X145" s="994" t="str">
        <f t="shared" si="60"/>
        <v/>
      </c>
      <c r="Y145" s="1015">
        <f t="shared" si="73"/>
        <v>0.6</v>
      </c>
      <c r="Z145" s="1016" t="e">
        <f t="shared" si="74"/>
        <v>#VALUE!</v>
      </c>
      <c r="AA145" s="1016" t="e">
        <f t="shared" si="75"/>
        <v>#VALUE!</v>
      </c>
      <c r="AB145" s="1016" t="e">
        <f t="shared" si="76"/>
        <v>#VALUE!</v>
      </c>
      <c r="AC145" s="1017" t="e">
        <f t="shared" si="61"/>
        <v>#VALUE!</v>
      </c>
      <c r="AD145" s="1018">
        <f t="shared" si="62"/>
        <v>0</v>
      </c>
      <c r="AE145" s="1015">
        <f>IF(H145&gt;8,tab!D$168,tab!D$171)</f>
        <v>0.5</v>
      </c>
      <c r="AF145" s="1018">
        <f t="shared" si="63"/>
        <v>0</v>
      </c>
      <c r="AG145" s="994">
        <f t="shared" si="64"/>
        <v>0</v>
      </c>
      <c r="AH145" s="1019" t="e">
        <f t="shared" si="65"/>
        <v>#VALUE!</v>
      </c>
      <c r="AI145" s="863" t="e">
        <f t="shared" si="66"/>
        <v>#VALUE!</v>
      </c>
      <c r="AJ145" s="948">
        <f t="shared" si="67"/>
        <v>30</v>
      </c>
      <c r="AK145" s="562">
        <f t="shared" si="68"/>
        <v>30</v>
      </c>
      <c r="AL145" s="1020">
        <f t="shared" si="77"/>
        <v>0</v>
      </c>
      <c r="AN145" s="561">
        <f t="shared" si="78"/>
        <v>0</v>
      </c>
      <c r="AR145" s="1058"/>
      <c r="AT145" s="322"/>
      <c r="AU145" s="322"/>
    </row>
    <row r="146" spans="2:47" ht="13.15" customHeight="1" x14ac:dyDescent="0.2">
      <c r="B146" s="321"/>
      <c r="C146" s="386"/>
      <c r="D146" s="1005" t="str">
        <f>IF(op!D34=0,"",op!D34)</f>
        <v/>
      </c>
      <c r="E146" s="1005" t="str">
        <f>IF(op!E34=0,"",op!E34)</f>
        <v/>
      </c>
      <c r="F146" s="395" t="str">
        <f>IF(op!F34="","",op!F34+1)</f>
        <v/>
      </c>
      <c r="G146" s="1006" t="str">
        <f>IF(op!G34="","",op!G34)</f>
        <v/>
      </c>
      <c r="H146" s="395" t="str">
        <f>IF(op!H34="","",op!H34)</f>
        <v/>
      </c>
      <c r="I146" s="1007" t="str">
        <f t="shared" si="57"/>
        <v/>
      </c>
      <c r="J146" s="1008" t="str">
        <f>IF(op!J34="","",op!J34)</f>
        <v/>
      </c>
      <c r="K146" s="339"/>
      <c r="L146" s="1260" t="str">
        <f>IF(op!L34="","",op!L34)</f>
        <v/>
      </c>
      <c r="M146" s="1260" t="str">
        <f>IF(op!M34="","",op!M34)</f>
        <v/>
      </c>
      <c r="N146" s="1009" t="str">
        <f t="shared" si="69"/>
        <v/>
      </c>
      <c r="O146" s="1010" t="str">
        <f t="shared" si="70"/>
        <v/>
      </c>
      <c r="P146" s="1011" t="str">
        <f t="shared" si="71"/>
        <v/>
      </c>
      <c r="Q146" s="590" t="str">
        <f t="shared" si="58"/>
        <v/>
      </c>
      <c r="R146" s="1012" t="str">
        <f t="shared" si="72"/>
        <v/>
      </c>
      <c r="S146" s="1013">
        <f t="shared" si="59"/>
        <v>0</v>
      </c>
      <c r="T146" s="339"/>
      <c r="U146" s="391"/>
      <c r="X146" s="994" t="str">
        <f t="shared" si="60"/>
        <v/>
      </c>
      <c r="Y146" s="1015">
        <f t="shared" si="73"/>
        <v>0.6</v>
      </c>
      <c r="Z146" s="1016" t="e">
        <f t="shared" si="74"/>
        <v>#VALUE!</v>
      </c>
      <c r="AA146" s="1016" t="e">
        <f t="shared" si="75"/>
        <v>#VALUE!</v>
      </c>
      <c r="AB146" s="1016" t="e">
        <f t="shared" si="76"/>
        <v>#VALUE!</v>
      </c>
      <c r="AC146" s="1017" t="e">
        <f t="shared" si="61"/>
        <v>#VALUE!</v>
      </c>
      <c r="AD146" s="1018">
        <f t="shared" si="62"/>
        <v>0</v>
      </c>
      <c r="AE146" s="1015">
        <f>IF(H146&gt;8,tab!D$168,tab!D$171)</f>
        <v>0.5</v>
      </c>
      <c r="AF146" s="1018">
        <f t="shared" si="63"/>
        <v>0</v>
      </c>
      <c r="AG146" s="994">
        <f t="shared" si="64"/>
        <v>0</v>
      </c>
      <c r="AH146" s="1019" t="e">
        <f t="shared" si="65"/>
        <v>#VALUE!</v>
      </c>
      <c r="AI146" s="863" t="e">
        <f t="shared" si="66"/>
        <v>#VALUE!</v>
      </c>
      <c r="AJ146" s="948">
        <f t="shared" si="67"/>
        <v>30</v>
      </c>
      <c r="AK146" s="562">
        <f t="shared" si="68"/>
        <v>30</v>
      </c>
      <c r="AL146" s="1020">
        <f t="shared" si="77"/>
        <v>0</v>
      </c>
      <c r="AN146" s="561">
        <f t="shared" si="78"/>
        <v>0</v>
      </c>
      <c r="AR146" s="1058"/>
      <c r="AT146" s="322"/>
      <c r="AU146" s="322"/>
    </row>
    <row r="147" spans="2:47" ht="13.15" customHeight="1" x14ac:dyDescent="0.2">
      <c r="B147" s="321"/>
      <c r="C147" s="386"/>
      <c r="D147" s="1005" t="str">
        <f>IF(op!D35=0,"",op!D35)</f>
        <v/>
      </c>
      <c r="E147" s="1005" t="str">
        <f>IF(op!E35=0,"",op!E35)</f>
        <v/>
      </c>
      <c r="F147" s="395" t="str">
        <f>IF(op!F35="","",op!F35+1)</f>
        <v/>
      </c>
      <c r="G147" s="1006" t="str">
        <f>IF(op!G35="","",op!G35)</f>
        <v/>
      </c>
      <c r="H147" s="395" t="str">
        <f>IF(op!H35="","",op!H35)</f>
        <v/>
      </c>
      <c r="I147" s="1007" t="str">
        <f t="shared" si="57"/>
        <v/>
      </c>
      <c r="J147" s="1008" t="str">
        <f>IF(op!J35="","",op!J35)</f>
        <v/>
      </c>
      <c r="K147" s="339"/>
      <c r="L147" s="1260" t="str">
        <f>IF(op!L35="","",op!L35)</f>
        <v/>
      </c>
      <c r="M147" s="1260" t="str">
        <f>IF(op!M35="","",op!M35)</f>
        <v/>
      </c>
      <c r="N147" s="1009" t="str">
        <f t="shared" si="69"/>
        <v/>
      </c>
      <c r="O147" s="1010" t="str">
        <f t="shared" si="70"/>
        <v/>
      </c>
      <c r="P147" s="1011" t="str">
        <f t="shared" si="71"/>
        <v/>
      </c>
      <c r="Q147" s="590" t="str">
        <f t="shared" si="58"/>
        <v/>
      </c>
      <c r="R147" s="1012" t="str">
        <f t="shared" si="72"/>
        <v/>
      </c>
      <c r="S147" s="1013">
        <f t="shared" si="59"/>
        <v>0</v>
      </c>
      <c r="T147" s="339"/>
      <c r="U147" s="391"/>
      <c r="X147" s="994" t="str">
        <f t="shared" si="60"/>
        <v/>
      </c>
      <c r="Y147" s="1015">
        <f t="shared" si="73"/>
        <v>0.6</v>
      </c>
      <c r="Z147" s="1016" t="e">
        <f t="shared" si="74"/>
        <v>#VALUE!</v>
      </c>
      <c r="AA147" s="1016" t="e">
        <f t="shared" si="75"/>
        <v>#VALUE!</v>
      </c>
      <c r="AB147" s="1016" t="e">
        <f t="shared" si="76"/>
        <v>#VALUE!</v>
      </c>
      <c r="AC147" s="1017" t="e">
        <f t="shared" si="61"/>
        <v>#VALUE!</v>
      </c>
      <c r="AD147" s="1018">
        <f t="shared" si="62"/>
        <v>0</v>
      </c>
      <c r="AE147" s="1015">
        <f>IF(H147&gt;8,tab!D$168,tab!D$171)</f>
        <v>0.5</v>
      </c>
      <c r="AF147" s="1018">
        <f t="shared" si="63"/>
        <v>0</v>
      </c>
      <c r="AG147" s="994">
        <f t="shared" si="64"/>
        <v>0</v>
      </c>
      <c r="AH147" s="1019" t="e">
        <f t="shared" si="65"/>
        <v>#VALUE!</v>
      </c>
      <c r="AI147" s="863" t="e">
        <f t="shared" si="66"/>
        <v>#VALUE!</v>
      </c>
      <c r="AJ147" s="948">
        <f t="shared" si="67"/>
        <v>30</v>
      </c>
      <c r="AK147" s="562">
        <f t="shared" si="68"/>
        <v>30</v>
      </c>
      <c r="AL147" s="1020">
        <f t="shared" si="77"/>
        <v>0</v>
      </c>
      <c r="AN147" s="561">
        <f t="shared" si="78"/>
        <v>0</v>
      </c>
      <c r="AR147" s="1058"/>
      <c r="AT147" s="322"/>
      <c r="AU147" s="322"/>
    </row>
    <row r="148" spans="2:47" ht="13.15" customHeight="1" x14ac:dyDescent="0.2">
      <c r="B148" s="321"/>
      <c r="C148" s="386"/>
      <c r="D148" s="1005" t="str">
        <f>IF(op!D36=0,"",op!D36)</f>
        <v/>
      </c>
      <c r="E148" s="1005" t="str">
        <f>IF(op!E36=0,"",op!E36)</f>
        <v/>
      </c>
      <c r="F148" s="395" t="str">
        <f>IF(op!F36="","",op!F36+1)</f>
        <v/>
      </c>
      <c r="G148" s="1006" t="str">
        <f>IF(op!G36="","",op!G36)</f>
        <v/>
      </c>
      <c r="H148" s="395" t="str">
        <f>IF(op!H36="","",op!H36)</f>
        <v/>
      </c>
      <c r="I148" s="1007" t="str">
        <f t="shared" si="57"/>
        <v/>
      </c>
      <c r="J148" s="1008" t="str">
        <f>IF(op!J36="","",op!J36)</f>
        <v/>
      </c>
      <c r="K148" s="339"/>
      <c r="L148" s="1260" t="str">
        <f>IF(op!L36="","",op!L36)</f>
        <v/>
      </c>
      <c r="M148" s="1260" t="str">
        <f>IF(op!M36="","",op!M36)</f>
        <v/>
      </c>
      <c r="N148" s="1009" t="str">
        <f t="shared" si="69"/>
        <v/>
      </c>
      <c r="O148" s="1010" t="str">
        <f t="shared" si="70"/>
        <v/>
      </c>
      <c r="P148" s="1011" t="str">
        <f t="shared" si="71"/>
        <v/>
      </c>
      <c r="Q148" s="590" t="str">
        <f t="shared" si="58"/>
        <v/>
      </c>
      <c r="R148" s="1012" t="str">
        <f t="shared" si="72"/>
        <v/>
      </c>
      <c r="S148" s="1013">
        <f t="shared" si="59"/>
        <v>0</v>
      </c>
      <c r="T148" s="339"/>
      <c r="U148" s="391"/>
      <c r="X148" s="994" t="str">
        <f t="shared" si="60"/>
        <v/>
      </c>
      <c r="Y148" s="1015">
        <f t="shared" si="73"/>
        <v>0.6</v>
      </c>
      <c r="Z148" s="1016" t="e">
        <f t="shared" si="74"/>
        <v>#VALUE!</v>
      </c>
      <c r="AA148" s="1016" t="e">
        <f t="shared" si="75"/>
        <v>#VALUE!</v>
      </c>
      <c r="AB148" s="1016" t="e">
        <f t="shared" si="76"/>
        <v>#VALUE!</v>
      </c>
      <c r="AC148" s="1017" t="e">
        <f t="shared" si="61"/>
        <v>#VALUE!</v>
      </c>
      <c r="AD148" s="1018">
        <f t="shared" si="62"/>
        <v>0</v>
      </c>
      <c r="AE148" s="1015">
        <f>IF(H148&gt;8,tab!D$168,tab!D$171)</f>
        <v>0.5</v>
      </c>
      <c r="AF148" s="1018">
        <f t="shared" si="63"/>
        <v>0</v>
      </c>
      <c r="AG148" s="994">
        <f t="shared" si="64"/>
        <v>0</v>
      </c>
      <c r="AH148" s="1019" t="e">
        <f t="shared" si="65"/>
        <v>#VALUE!</v>
      </c>
      <c r="AI148" s="863" t="e">
        <f t="shared" si="66"/>
        <v>#VALUE!</v>
      </c>
      <c r="AJ148" s="948">
        <f t="shared" si="67"/>
        <v>30</v>
      </c>
      <c r="AK148" s="562">
        <f t="shared" si="68"/>
        <v>30</v>
      </c>
      <c r="AL148" s="1020">
        <f t="shared" si="77"/>
        <v>0</v>
      </c>
      <c r="AN148" s="561">
        <f t="shared" si="78"/>
        <v>0</v>
      </c>
      <c r="AR148" s="1058"/>
      <c r="AT148" s="322"/>
      <c r="AU148" s="322"/>
    </row>
    <row r="149" spans="2:47" ht="13.15" customHeight="1" x14ac:dyDescent="0.2">
      <c r="B149" s="321"/>
      <c r="C149" s="386"/>
      <c r="D149" s="1005" t="str">
        <f>IF(op!D37=0,"",op!D37)</f>
        <v/>
      </c>
      <c r="E149" s="1005" t="str">
        <f>IF(op!E37=0,"",op!E37)</f>
        <v/>
      </c>
      <c r="F149" s="395" t="str">
        <f>IF(op!F37="","",op!F37+1)</f>
        <v/>
      </c>
      <c r="G149" s="1006" t="str">
        <f>IF(op!G37="","",op!G37)</f>
        <v/>
      </c>
      <c r="H149" s="395" t="str">
        <f>IF(op!H37="","",op!H37)</f>
        <v/>
      </c>
      <c r="I149" s="1007" t="str">
        <f t="shared" si="57"/>
        <v/>
      </c>
      <c r="J149" s="1008" t="str">
        <f>IF(op!J37="","",op!J37)</f>
        <v/>
      </c>
      <c r="K149" s="339"/>
      <c r="L149" s="1260" t="str">
        <f>IF(op!L37="","",op!L37)</f>
        <v/>
      </c>
      <c r="M149" s="1260" t="str">
        <f>IF(op!M37="","",op!M37)</f>
        <v/>
      </c>
      <c r="N149" s="1009" t="str">
        <f t="shared" si="69"/>
        <v/>
      </c>
      <c r="O149" s="1010" t="str">
        <f t="shared" si="70"/>
        <v/>
      </c>
      <c r="P149" s="1011" t="str">
        <f t="shared" si="71"/>
        <v/>
      </c>
      <c r="Q149" s="590" t="str">
        <f t="shared" si="58"/>
        <v/>
      </c>
      <c r="R149" s="1012" t="str">
        <f t="shared" si="72"/>
        <v/>
      </c>
      <c r="S149" s="1013">
        <f t="shared" si="59"/>
        <v>0</v>
      </c>
      <c r="T149" s="339"/>
      <c r="U149" s="391"/>
      <c r="X149" s="994" t="str">
        <f t="shared" si="60"/>
        <v/>
      </c>
      <c r="Y149" s="1015">
        <f t="shared" si="73"/>
        <v>0.6</v>
      </c>
      <c r="Z149" s="1016" t="e">
        <f t="shared" si="74"/>
        <v>#VALUE!</v>
      </c>
      <c r="AA149" s="1016" t="e">
        <f t="shared" si="75"/>
        <v>#VALUE!</v>
      </c>
      <c r="AB149" s="1016" t="e">
        <f t="shared" si="76"/>
        <v>#VALUE!</v>
      </c>
      <c r="AC149" s="1017" t="e">
        <f t="shared" si="61"/>
        <v>#VALUE!</v>
      </c>
      <c r="AD149" s="1018">
        <f t="shared" si="62"/>
        <v>0</v>
      </c>
      <c r="AE149" s="1015">
        <f>IF(H149&gt;8,tab!D$168,tab!D$171)</f>
        <v>0.5</v>
      </c>
      <c r="AF149" s="1018">
        <f t="shared" si="63"/>
        <v>0</v>
      </c>
      <c r="AG149" s="994">
        <f t="shared" si="64"/>
        <v>0</v>
      </c>
      <c r="AH149" s="1019" t="e">
        <f t="shared" si="65"/>
        <v>#VALUE!</v>
      </c>
      <c r="AI149" s="863" t="e">
        <f t="shared" si="66"/>
        <v>#VALUE!</v>
      </c>
      <c r="AJ149" s="948">
        <f t="shared" si="67"/>
        <v>30</v>
      </c>
      <c r="AK149" s="562">
        <f t="shared" si="68"/>
        <v>30</v>
      </c>
      <c r="AL149" s="1020">
        <f t="shared" si="77"/>
        <v>0</v>
      </c>
      <c r="AN149" s="561">
        <f t="shared" si="78"/>
        <v>0</v>
      </c>
      <c r="AR149" s="1058"/>
      <c r="AT149" s="322"/>
      <c r="AU149" s="322"/>
    </row>
    <row r="150" spans="2:47" ht="13.15" customHeight="1" x14ac:dyDescent="0.2">
      <c r="B150" s="321"/>
      <c r="C150" s="386"/>
      <c r="D150" s="1005" t="str">
        <f>IF(op!D38=0,"",op!D38)</f>
        <v/>
      </c>
      <c r="E150" s="1005" t="str">
        <f>IF(op!E38=0,"",op!E38)</f>
        <v/>
      </c>
      <c r="F150" s="395" t="str">
        <f>IF(op!F38="","",op!F38+1)</f>
        <v/>
      </c>
      <c r="G150" s="1006" t="str">
        <f>IF(op!G38="","",op!G38)</f>
        <v/>
      </c>
      <c r="H150" s="395" t="str">
        <f>IF(op!H38="","",op!H38)</f>
        <v/>
      </c>
      <c r="I150" s="1007" t="str">
        <f t="shared" si="57"/>
        <v/>
      </c>
      <c r="J150" s="1008" t="str">
        <f>IF(op!J38="","",op!J38)</f>
        <v/>
      </c>
      <c r="K150" s="339"/>
      <c r="L150" s="1260" t="str">
        <f>IF(op!L38="","",op!L38)</f>
        <v/>
      </c>
      <c r="M150" s="1260" t="str">
        <f>IF(op!M38="","",op!M38)</f>
        <v/>
      </c>
      <c r="N150" s="1009" t="str">
        <f t="shared" si="69"/>
        <v/>
      </c>
      <c r="O150" s="1010" t="str">
        <f t="shared" si="70"/>
        <v/>
      </c>
      <c r="P150" s="1011" t="str">
        <f t="shared" si="71"/>
        <v/>
      </c>
      <c r="Q150" s="590" t="str">
        <f t="shared" si="58"/>
        <v/>
      </c>
      <c r="R150" s="1012" t="str">
        <f t="shared" si="72"/>
        <v/>
      </c>
      <c r="S150" s="1013">
        <f t="shared" si="59"/>
        <v>0</v>
      </c>
      <c r="T150" s="339"/>
      <c r="U150" s="391"/>
      <c r="X150" s="994" t="str">
        <f t="shared" si="60"/>
        <v/>
      </c>
      <c r="Y150" s="1015">
        <f t="shared" si="73"/>
        <v>0.6</v>
      </c>
      <c r="Z150" s="1016" t="e">
        <f t="shared" si="74"/>
        <v>#VALUE!</v>
      </c>
      <c r="AA150" s="1016" t="e">
        <f t="shared" si="75"/>
        <v>#VALUE!</v>
      </c>
      <c r="AB150" s="1016" t="e">
        <f t="shared" si="76"/>
        <v>#VALUE!</v>
      </c>
      <c r="AC150" s="1017" t="e">
        <f t="shared" si="61"/>
        <v>#VALUE!</v>
      </c>
      <c r="AD150" s="1018">
        <f t="shared" si="62"/>
        <v>0</v>
      </c>
      <c r="AE150" s="1015">
        <f>IF(H150&gt;8,tab!D$168,tab!D$171)</f>
        <v>0.5</v>
      </c>
      <c r="AF150" s="1018">
        <f t="shared" si="63"/>
        <v>0</v>
      </c>
      <c r="AG150" s="994">
        <f t="shared" si="64"/>
        <v>0</v>
      </c>
      <c r="AH150" s="1019" t="e">
        <f t="shared" si="65"/>
        <v>#VALUE!</v>
      </c>
      <c r="AI150" s="863" t="e">
        <f t="shared" si="66"/>
        <v>#VALUE!</v>
      </c>
      <c r="AJ150" s="948">
        <f t="shared" si="67"/>
        <v>30</v>
      </c>
      <c r="AK150" s="562">
        <f t="shared" si="68"/>
        <v>30</v>
      </c>
      <c r="AL150" s="1020">
        <f t="shared" si="77"/>
        <v>0</v>
      </c>
      <c r="AN150" s="561">
        <f t="shared" si="78"/>
        <v>0</v>
      </c>
      <c r="AR150" s="1058"/>
      <c r="AT150" s="322"/>
      <c r="AU150" s="322"/>
    </row>
    <row r="151" spans="2:47" ht="13.15" customHeight="1" x14ac:dyDescent="0.2">
      <c r="B151" s="321"/>
      <c r="C151" s="386"/>
      <c r="D151" s="1005" t="str">
        <f>IF(op!D39=0,"",op!D39)</f>
        <v/>
      </c>
      <c r="E151" s="1005" t="str">
        <f>IF(op!E39=0,"",op!E39)</f>
        <v/>
      </c>
      <c r="F151" s="395" t="str">
        <f>IF(op!F39="","",op!F39+1)</f>
        <v/>
      </c>
      <c r="G151" s="1006" t="str">
        <f>IF(op!G39="","",op!G39)</f>
        <v/>
      </c>
      <c r="H151" s="395" t="str">
        <f>IF(op!H39="","",op!H39)</f>
        <v/>
      </c>
      <c r="I151" s="1007" t="str">
        <f t="shared" si="57"/>
        <v/>
      </c>
      <c r="J151" s="1008" t="str">
        <f>IF(op!J39="","",op!J39)</f>
        <v/>
      </c>
      <c r="K151" s="339"/>
      <c r="L151" s="1260" t="str">
        <f>IF(op!L39="","",op!L39)</f>
        <v/>
      </c>
      <c r="M151" s="1260" t="str">
        <f>IF(op!M39="","",op!M39)</f>
        <v/>
      </c>
      <c r="N151" s="1009" t="str">
        <f t="shared" si="69"/>
        <v/>
      </c>
      <c r="O151" s="1010" t="str">
        <f t="shared" si="70"/>
        <v/>
      </c>
      <c r="P151" s="1011" t="str">
        <f t="shared" si="71"/>
        <v/>
      </c>
      <c r="Q151" s="590" t="str">
        <f t="shared" si="58"/>
        <v/>
      </c>
      <c r="R151" s="1012" t="str">
        <f t="shared" si="72"/>
        <v/>
      </c>
      <c r="S151" s="1013">
        <f t="shared" si="59"/>
        <v>0</v>
      </c>
      <c r="T151" s="339"/>
      <c r="U151" s="391"/>
      <c r="X151" s="994" t="str">
        <f t="shared" si="60"/>
        <v/>
      </c>
      <c r="Y151" s="1015">
        <f t="shared" si="73"/>
        <v>0.6</v>
      </c>
      <c r="Z151" s="1016" t="e">
        <f t="shared" si="74"/>
        <v>#VALUE!</v>
      </c>
      <c r="AA151" s="1016" t="e">
        <f t="shared" si="75"/>
        <v>#VALUE!</v>
      </c>
      <c r="AB151" s="1016" t="e">
        <f t="shared" si="76"/>
        <v>#VALUE!</v>
      </c>
      <c r="AC151" s="1017" t="e">
        <f t="shared" si="61"/>
        <v>#VALUE!</v>
      </c>
      <c r="AD151" s="1018">
        <f t="shared" si="62"/>
        <v>0</v>
      </c>
      <c r="AE151" s="1015">
        <f>IF(H151&gt;8,tab!D$168,tab!D$171)</f>
        <v>0.5</v>
      </c>
      <c r="AF151" s="1018">
        <f t="shared" si="63"/>
        <v>0</v>
      </c>
      <c r="AG151" s="994">
        <f t="shared" si="64"/>
        <v>0</v>
      </c>
      <c r="AH151" s="1019" t="e">
        <f t="shared" si="65"/>
        <v>#VALUE!</v>
      </c>
      <c r="AI151" s="863" t="e">
        <f t="shared" si="66"/>
        <v>#VALUE!</v>
      </c>
      <c r="AJ151" s="948">
        <f t="shared" si="67"/>
        <v>30</v>
      </c>
      <c r="AK151" s="562">
        <f t="shared" si="68"/>
        <v>30</v>
      </c>
      <c r="AL151" s="1020">
        <f t="shared" si="77"/>
        <v>0</v>
      </c>
      <c r="AN151" s="561">
        <f t="shared" si="78"/>
        <v>0</v>
      </c>
      <c r="AR151" s="1058"/>
      <c r="AT151" s="322"/>
      <c r="AU151" s="322"/>
    </row>
    <row r="152" spans="2:47" ht="13.15" customHeight="1" x14ac:dyDescent="0.2">
      <c r="B152" s="321"/>
      <c r="C152" s="386"/>
      <c r="D152" s="1005" t="str">
        <f>IF(op!D40=0,"",op!D40)</f>
        <v/>
      </c>
      <c r="E152" s="1005" t="str">
        <f>IF(op!E40=0,"",op!E40)</f>
        <v/>
      </c>
      <c r="F152" s="395" t="str">
        <f>IF(op!F40="","",op!F40+1)</f>
        <v/>
      </c>
      <c r="G152" s="1006" t="str">
        <f>IF(op!G40="","",op!G40)</f>
        <v/>
      </c>
      <c r="H152" s="395" t="str">
        <f>IF(op!H40="","",op!H40)</f>
        <v/>
      </c>
      <c r="I152" s="1007" t="str">
        <f t="shared" si="57"/>
        <v/>
      </c>
      <c r="J152" s="1008" t="str">
        <f>IF(op!J40="","",op!J40)</f>
        <v/>
      </c>
      <c r="K152" s="339"/>
      <c r="L152" s="1260" t="str">
        <f>IF(op!L40="","",op!L40)</f>
        <v/>
      </c>
      <c r="M152" s="1260" t="str">
        <f>IF(op!M40="","",op!M40)</f>
        <v/>
      </c>
      <c r="N152" s="1009" t="str">
        <f t="shared" si="69"/>
        <v/>
      </c>
      <c r="O152" s="1010" t="str">
        <f t="shared" si="70"/>
        <v/>
      </c>
      <c r="P152" s="1011" t="str">
        <f t="shared" si="71"/>
        <v/>
      </c>
      <c r="Q152" s="590" t="str">
        <f t="shared" si="58"/>
        <v/>
      </c>
      <c r="R152" s="1012" t="str">
        <f t="shared" si="72"/>
        <v/>
      </c>
      <c r="S152" s="1013">
        <f t="shared" si="59"/>
        <v>0</v>
      </c>
      <c r="T152" s="339"/>
      <c r="U152" s="391"/>
      <c r="X152" s="994" t="str">
        <f t="shared" si="60"/>
        <v/>
      </c>
      <c r="Y152" s="1015">
        <f t="shared" si="73"/>
        <v>0.6</v>
      </c>
      <c r="Z152" s="1016" t="e">
        <f t="shared" si="74"/>
        <v>#VALUE!</v>
      </c>
      <c r="AA152" s="1016" t="e">
        <f t="shared" si="75"/>
        <v>#VALUE!</v>
      </c>
      <c r="AB152" s="1016" t="e">
        <f t="shared" si="76"/>
        <v>#VALUE!</v>
      </c>
      <c r="AC152" s="1017" t="e">
        <f t="shared" si="61"/>
        <v>#VALUE!</v>
      </c>
      <c r="AD152" s="1018">
        <f t="shared" si="62"/>
        <v>0</v>
      </c>
      <c r="AE152" s="1015">
        <f>IF(H152&gt;8,tab!D$168,tab!D$171)</f>
        <v>0.5</v>
      </c>
      <c r="AF152" s="1018">
        <f t="shared" si="63"/>
        <v>0</v>
      </c>
      <c r="AG152" s="994">
        <f t="shared" si="64"/>
        <v>0</v>
      </c>
      <c r="AH152" s="1019" t="e">
        <f t="shared" si="65"/>
        <v>#VALUE!</v>
      </c>
      <c r="AI152" s="863" t="e">
        <f t="shared" si="66"/>
        <v>#VALUE!</v>
      </c>
      <c r="AJ152" s="948">
        <f t="shared" si="67"/>
        <v>30</v>
      </c>
      <c r="AK152" s="562">
        <f t="shared" si="68"/>
        <v>30</v>
      </c>
      <c r="AL152" s="1020">
        <f t="shared" si="77"/>
        <v>0</v>
      </c>
      <c r="AN152" s="561">
        <f t="shared" si="78"/>
        <v>0</v>
      </c>
      <c r="AR152" s="1058"/>
      <c r="AT152" s="322"/>
      <c r="AU152" s="322"/>
    </row>
    <row r="153" spans="2:47" ht="13.15" customHeight="1" x14ac:dyDescent="0.2">
      <c r="B153" s="321"/>
      <c r="C153" s="386"/>
      <c r="D153" s="1005" t="str">
        <f>IF(op!D41=0,"",op!D41)</f>
        <v/>
      </c>
      <c r="E153" s="1005" t="str">
        <f>IF(op!E41=0,"",op!E41)</f>
        <v/>
      </c>
      <c r="F153" s="395" t="str">
        <f>IF(op!F41="","",op!F41+1)</f>
        <v/>
      </c>
      <c r="G153" s="1006" t="str">
        <f>IF(op!G41="","",op!G41)</f>
        <v/>
      </c>
      <c r="H153" s="395" t="str">
        <f>IF(op!H41="","",op!H41)</f>
        <v/>
      </c>
      <c r="I153" s="1007" t="str">
        <f t="shared" si="57"/>
        <v/>
      </c>
      <c r="J153" s="1008" t="str">
        <f>IF(op!J41="","",op!J41)</f>
        <v/>
      </c>
      <c r="K153" s="339"/>
      <c r="L153" s="1260" t="str">
        <f>IF(op!L41="","",op!L41)</f>
        <v/>
      </c>
      <c r="M153" s="1260" t="str">
        <f>IF(op!M41="","",op!M41)</f>
        <v/>
      </c>
      <c r="N153" s="1009" t="str">
        <f t="shared" si="69"/>
        <v/>
      </c>
      <c r="O153" s="1010" t="str">
        <f t="shared" si="70"/>
        <v/>
      </c>
      <c r="P153" s="1011" t="str">
        <f t="shared" si="71"/>
        <v/>
      </c>
      <c r="Q153" s="590" t="str">
        <f t="shared" si="58"/>
        <v/>
      </c>
      <c r="R153" s="1012" t="str">
        <f t="shared" si="72"/>
        <v/>
      </c>
      <c r="S153" s="1013">
        <f t="shared" si="59"/>
        <v>0</v>
      </c>
      <c r="T153" s="339"/>
      <c r="U153" s="391"/>
      <c r="X153" s="994" t="str">
        <f t="shared" si="60"/>
        <v/>
      </c>
      <c r="Y153" s="1015">
        <f t="shared" si="73"/>
        <v>0.6</v>
      </c>
      <c r="Z153" s="1016" t="e">
        <f t="shared" si="74"/>
        <v>#VALUE!</v>
      </c>
      <c r="AA153" s="1016" t="e">
        <f t="shared" si="75"/>
        <v>#VALUE!</v>
      </c>
      <c r="AB153" s="1016" t="e">
        <f t="shared" si="76"/>
        <v>#VALUE!</v>
      </c>
      <c r="AC153" s="1017" t="e">
        <f t="shared" si="61"/>
        <v>#VALUE!</v>
      </c>
      <c r="AD153" s="1018">
        <f t="shared" si="62"/>
        <v>0</v>
      </c>
      <c r="AE153" s="1015">
        <f>IF(H153&gt;8,tab!D$168,tab!D$171)</f>
        <v>0.5</v>
      </c>
      <c r="AF153" s="1018">
        <f t="shared" si="63"/>
        <v>0</v>
      </c>
      <c r="AG153" s="994">
        <f t="shared" si="64"/>
        <v>0</v>
      </c>
      <c r="AH153" s="1019" t="e">
        <f t="shared" si="65"/>
        <v>#VALUE!</v>
      </c>
      <c r="AI153" s="863" t="e">
        <f t="shared" si="66"/>
        <v>#VALUE!</v>
      </c>
      <c r="AJ153" s="948">
        <f t="shared" si="67"/>
        <v>30</v>
      </c>
      <c r="AK153" s="562">
        <f t="shared" si="68"/>
        <v>30</v>
      </c>
      <c r="AL153" s="1020">
        <f t="shared" si="77"/>
        <v>0</v>
      </c>
      <c r="AN153" s="561">
        <f t="shared" si="78"/>
        <v>0</v>
      </c>
      <c r="AR153" s="1058"/>
      <c r="AT153" s="322"/>
      <c r="AU153" s="322"/>
    </row>
    <row r="154" spans="2:47" ht="13.15" customHeight="1" x14ac:dyDescent="0.2">
      <c r="B154" s="321"/>
      <c r="C154" s="386"/>
      <c r="D154" s="1005" t="str">
        <f>IF(op!D42=0,"",op!D42)</f>
        <v/>
      </c>
      <c r="E154" s="1005" t="str">
        <f>IF(op!E42=0,"",op!E42)</f>
        <v/>
      </c>
      <c r="F154" s="395" t="str">
        <f>IF(op!F42="","",op!F42+1)</f>
        <v/>
      </c>
      <c r="G154" s="1006" t="str">
        <f>IF(op!G42="","",op!G42)</f>
        <v/>
      </c>
      <c r="H154" s="395" t="str">
        <f>IF(op!H42="","",op!H42)</f>
        <v/>
      </c>
      <c r="I154" s="1007" t="str">
        <f t="shared" si="57"/>
        <v/>
      </c>
      <c r="J154" s="1008" t="str">
        <f>IF(op!J42="","",op!J42)</f>
        <v/>
      </c>
      <c r="K154" s="339"/>
      <c r="L154" s="1260" t="str">
        <f>IF(op!L42="","",op!L42)</f>
        <v/>
      </c>
      <c r="M154" s="1260" t="str">
        <f>IF(op!M42="","",op!M42)</f>
        <v/>
      </c>
      <c r="N154" s="1009" t="str">
        <f t="shared" si="69"/>
        <v/>
      </c>
      <c r="O154" s="1010" t="str">
        <f t="shared" si="70"/>
        <v/>
      </c>
      <c r="P154" s="1011" t="str">
        <f t="shared" si="71"/>
        <v/>
      </c>
      <c r="Q154" s="590" t="str">
        <f t="shared" si="58"/>
        <v/>
      </c>
      <c r="R154" s="1012" t="str">
        <f t="shared" si="72"/>
        <v/>
      </c>
      <c r="S154" s="1013">
        <f t="shared" si="59"/>
        <v>0</v>
      </c>
      <c r="T154" s="339"/>
      <c r="U154" s="391"/>
      <c r="X154" s="994" t="str">
        <f t="shared" si="60"/>
        <v/>
      </c>
      <c r="Y154" s="1015">
        <f t="shared" si="73"/>
        <v>0.6</v>
      </c>
      <c r="Z154" s="1016" t="e">
        <f t="shared" si="74"/>
        <v>#VALUE!</v>
      </c>
      <c r="AA154" s="1016" t="e">
        <f t="shared" si="75"/>
        <v>#VALUE!</v>
      </c>
      <c r="AB154" s="1016" t="e">
        <f t="shared" si="76"/>
        <v>#VALUE!</v>
      </c>
      <c r="AC154" s="1017" t="e">
        <f t="shared" si="61"/>
        <v>#VALUE!</v>
      </c>
      <c r="AD154" s="1018">
        <f t="shared" si="62"/>
        <v>0</v>
      </c>
      <c r="AE154" s="1015">
        <f>IF(H154&gt;8,tab!D$168,tab!D$171)</f>
        <v>0.5</v>
      </c>
      <c r="AF154" s="1018">
        <f t="shared" si="63"/>
        <v>0</v>
      </c>
      <c r="AG154" s="994">
        <f t="shared" si="64"/>
        <v>0</v>
      </c>
      <c r="AH154" s="1019" t="e">
        <f t="shared" si="65"/>
        <v>#VALUE!</v>
      </c>
      <c r="AI154" s="863" t="e">
        <f t="shared" si="66"/>
        <v>#VALUE!</v>
      </c>
      <c r="AJ154" s="948">
        <f t="shared" si="67"/>
        <v>30</v>
      </c>
      <c r="AK154" s="562">
        <f t="shared" si="68"/>
        <v>30</v>
      </c>
      <c r="AL154" s="1020">
        <f t="shared" si="77"/>
        <v>0</v>
      </c>
      <c r="AN154" s="561">
        <f t="shared" si="78"/>
        <v>0</v>
      </c>
      <c r="AR154" s="1058"/>
      <c r="AT154" s="322"/>
      <c r="AU154" s="322"/>
    </row>
    <row r="155" spans="2:47" ht="13.15" customHeight="1" x14ac:dyDescent="0.2">
      <c r="B155" s="321"/>
      <c r="C155" s="386"/>
      <c r="D155" s="1005" t="str">
        <f>IF(op!D43=0,"",op!D43)</f>
        <v/>
      </c>
      <c r="E155" s="1005" t="str">
        <f>IF(op!E43=0,"",op!E43)</f>
        <v/>
      </c>
      <c r="F155" s="395" t="str">
        <f>IF(op!F43="","",op!F43+1)</f>
        <v/>
      </c>
      <c r="G155" s="1006" t="str">
        <f>IF(op!G43="","",op!G43)</f>
        <v/>
      </c>
      <c r="H155" s="395" t="str">
        <f>IF(op!H43="","",op!H43)</f>
        <v/>
      </c>
      <c r="I155" s="1007" t="str">
        <f t="shared" si="57"/>
        <v/>
      </c>
      <c r="J155" s="1008" t="str">
        <f>IF(op!J43="","",op!J43)</f>
        <v/>
      </c>
      <c r="K155" s="339"/>
      <c r="L155" s="1260" t="str">
        <f>IF(op!L43="","",op!L43)</f>
        <v/>
      </c>
      <c r="M155" s="1260" t="str">
        <f>IF(op!M43="","",op!M43)</f>
        <v/>
      </c>
      <c r="N155" s="1009" t="str">
        <f t="shared" si="69"/>
        <v/>
      </c>
      <c r="O155" s="1010" t="str">
        <f t="shared" si="70"/>
        <v/>
      </c>
      <c r="P155" s="1011" t="str">
        <f t="shared" si="71"/>
        <v/>
      </c>
      <c r="Q155" s="590" t="str">
        <f t="shared" si="58"/>
        <v/>
      </c>
      <c r="R155" s="1012" t="str">
        <f t="shared" si="72"/>
        <v/>
      </c>
      <c r="S155" s="1013">
        <f t="shared" si="59"/>
        <v>0</v>
      </c>
      <c r="T155" s="339"/>
      <c r="U155" s="391"/>
      <c r="X155" s="994" t="str">
        <f t="shared" si="60"/>
        <v/>
      </c>
      <c r="Y155" s="1015">
        <f t="shared" si="73"/>
        <v>0.6</v>
      </c>
      <c r="Z155" s="1016" t="e">
        <f t="shared" si="74"/>
        <v>#VALUE!</v>
      </c>
      <c r="AA155" s="1016" t="e">
        <f t="shared" si="75"/>
        <v>#VALUE!</v>
      </c>
      <c r="AB155" s="1016" t="e">
        <f t="shared" si="76"/>
        <v>#VALUE!</v>
      </c>
      <c r="AC155" s="1017" t="e">
        <f t="shared" si="61"/>
        <v>#VALUE!</v>
      </c>
      <c r="AD155" s="1018">
        <f t="shared" si="62"/>
        <v>0</v>
      </c>
      <c r="AE155" s="1015">
        <f>IF(H155&gt;8,tab!D$168,tab!D$171)</f>
        <v>0.5</v>
      </c>
      <c r="AF155" s="1018">
        <f t="shared" si="63"/>
        <v>0</v>
      </c>
      <c r="AG155" s="994">
        <f t="shared" si="64"/>
        <v>0</v>
      </c>
      <c r="AH155" s="1019" t="e">
        <f t="shared" si="65"/>
        <v>#VALUE!</v>
      </c>
      <c r="AI155" s="863" t="e">
        <f t="shared" si="66"/>
        <v>#VALUE!</v>
      </c>
      <c r="AJ155" s="948">
        <f t="shared" si="67"/>
        <v>30</v>
      </c>
      <c r="AK155" s="562">
        <f t="shared" si="68"/>
        <v>30</v>
      </c>
      <c r="AL155" s="1020">
        <f t="shared" si="77"/>
        <v>0</v>
      </c>
      <c r="AN155" s="561">
        <f t="shared" si="78"/>
        <v>0</v>
      </c>
      <c r="AR155" s="1058"/>
      <c r="AT155" s="322"/>
      <c r="AU155" s="322"/>
    </row>
    <row r="156" spans="2:47" ht="13.15" customHeight="1" x14ac:dyDescent="0.2">
      <c r="B156" s="321"/>
      <c r="C156" s="386"/>
      <c r="D156" s="1005" t="str">
        <f>IF(op!D44=0,"",op!D44)</f>
        <v/>
      </c>
      <c r="E156" s="1005" t="str">
        <f>IF(op!E44=0,"",op!E44)</f>
        <v/>
      </c>
      <c r="F156" s="395" t="str">
        <f>IF(op!F44="","",op!F44+1)</f>
        <v/>
      </c>
      <c r="G156" s="1006" t="str">
        <f>IF(op!G44="","",op!G44)</f>
        <v/>
      </c>
      <c r="H156" s="395" t="str">
        <f>IF(op!H44="","",op!H44)</f>
        <v/>
      </c>
      <c r="I156" s="1007" t="str">
        <f t="shared" si="57"/>
        <v/>
      </c>
      <c r="J156" s="1008" t="str">
        <f>IF(op!J44="","",op!J44)</f>
        <v/>
      </c>
      <c r="K156" s="339"/>
      <c r="L156" s="1260" t="str">
        <f>IF(op!L44="","",op!L44)</f>
        <v/>
      </c>
      <c r="M156" s="1260" t="str">
        <f>IF(op!M44="","",op!M44)</f>
        <v/>
      </c>
      <c r="N156" s="1009" t="str">
        <f t="shared" si="69"/>
        <v/>
      </c>
      <c r="O156" s="1010" t="str">
        <f t="shared" si="70"/>
        <v/>
      </c>
      <c r="P156" s="1011" t="str">
        <f t="shared" si="71"/>
        <v/>
      </c>
      <c r="Q156" s="590" t="str">
        <f t="shared" si="58"/>
        <v/>
      </c>
      <c r="R156" s="1012" t="str">
        <f t="shared" si="72"/>
        <v/>
      </c>
      <c r="S156" s="1013">
        <f t="shared" si="59"/>
        <v>0</v>
      </c>
      <c r="T156" s="339"/>
      <c r="U156" s="391"/>
      <c r="X156" s="994" t="str">
        <f t="shared" si="60"/>
        <v/>
      </c>
      <c r="Y156" s="1015">
        <f t="shared" si="73"/>
        <v>0.6</v>
      </c>
      <c r="Z156" s="1016" t="e">
        <f t="shared" si="74"/>
        <v>#VALUE!</v>
      </c>
      <c r="AA156" s="1016" t="e">
        <f t="shared" si="75"/>
        <v>#VALUE!</v>
      </c>
      <c r="AB156" s="1016" t="e">
        <f t="shared" si="76"/>
        <v>#VALUE!</v>
      </c>
      <c r="AC156" s="1017" t="e">
        <f t="shared" si="61"/>
        <v>#VALUE!</v>
      </c>
      <c r="AD156" s="1018">
        <f t="shared" si="62"/>
        <v>0</v>
      </c>
      <c r="AE156" s="1015">
        <f>IF(H156&gt;8,tab!D$168,tab!D$171)</f>
        <v>0.5</v>
      </c>
      <c r="AF156" s="1018">
        <f t="shared" si="63"/>
        <v>0</v>
      </c>
      <c r="AG156" s="994">
        <f t="shared" si="64"/>
        <v>0</v>
      </c>
      <c r="AH156" s="1019" t="e">
        <f t="shared" si="65"/>
        <v>#VALUE!</v>
      </c>
      <c r="AI156" s="863" t="e">
        <f t="shared" si="66"/>
        <v>#VALUE!</v>
      </c>
      <c r="AJ156" s="948">
        <f t="shared" si="67"/>
        <v>30</v>
      </c>
      <c r="AK156" s="562">
        <f t="shared" si="68"/>
        <v>30</v>
      </c>
      <c r="AL156" s="1020">
        <f t="shared" si="77"/>
        <v>0</v>
      </c>
      <c r="AN156" s="561">
        <f t="shared" si="78"/>
        <v>0</v>
      </c>
      <c r="AR156" s="1058"/>
      <c r="AT156" s="322"/>
      <c r="AU156" s="322"/>
    </row>
    <row r="157" spans="2:47" ht="13.15" customHeight="1" x14ac:dyDescent="0.2">
      <c r="B157" s="321"/>
      <c r="C157" s="386"/>
      <c r="D157" s="1005" t="str">
        <f>IF(op!D45=0,"",op!D45)</f>
        <v/>
      </c>
      <c r="E157" s="1005" t="str">
        <f>IF(op!E45=0,"",op!E45)</f>
        <v/>
      </c>
      <c r="F157" s="395" t="str">
        <f>IF(op!F45="","",op!F45+1)</f>
        <v/>
      </c>
      <c r="G157" s="1006" t="str">
        <f>IF(op!G45="","",op!G45)</f>
        <v/>
      </c>
      <c r="H157" s="395" t="str">
        <f>IF(op!H45="","",op!H45)</f>
        <v/>
      </c>
      <c r="I157" s="1007" t="str">
        <f t="shared" si="57"/>
        <v/>
      </c>
      <c r="J157" s="1008" t="str">
        <f>IF(op!J45="","",op!J45)</f>
        <v/>
      </c>
      <c r="K157" s="339"/>
      <c r="L157" s="1260" t="str">
        <f>IF(op!L45="","",op!L45)</f>
        <v/>
      </c>
      <c r="M157" s="1260" t="str">
        <f>IF(op!M45="","",op!M45)</f>
        <v/>
      </c>
      <c r="N157" s="1009" t="str">
        <f t="shared" si="69"/>
        <v/>
      </c>
      <c r="O157" s="1010" t="str">
        <f t="shared" si="70"/>
        <v/>
      </c>
      <c r="P157" s="1011" t="str">
        <f t="shared" si="71"/>
        <v/>
      </c>
      <c r="Q157" s="590" t="str">
        <f t="shared" si="58"/>
        <v/>
      </c>
      <c r="R157" s="1012" t="str">
        <f t="shared" si="72"/>
        <v/>
      </c>
      <c r="S157" s="1013">
        <f t="shared" si="59"/>
        <v>0</v>
      </c>
      <c r="T157" s="339"/>
      <c r="U157" s="391"/>
      <c r="X157" s="994" t="str">
        <f t="shared" si="60"/>
        <v/>
      </c>
      <c r="Y157" s="1015">
        <f t="shared" si="73"/>
        <v>0.6</v>
      </c>
      <c r="Z157" s="1016" t="e">
        <f t="shared" si="74"/>
        <v>#VALUE!</v>
      </c>
      <c r="AA157" s="1016" t="e">
        <f t="shared" si="75"/>
        <v>#VALUE!</v>
      </c>
      <c r="AB157" s="1016" t="e">
        <f t="shared" si="76"/>
        <v>#VALUE!</v>
      </c>
      <c r="AC157" s="1017" t="e">
        <f t="shared" si="61"/>
        <v>#VALUE!</v>
      </c>
      <c r="AD157" s="1018">
        <f t="shared" si="62"/>
        <v>0</v>
      </c>
      <c r="AE157" s="1015">
        <f>IF(H157&gt;8,tab!D$168,tab!D$171)</f>
        <v>0.5</v>
      </c>
      <c r="AF157" s="1018">
        <f t="shared" si="63"/>
        <v>0</v>
      </c>
      <c r="AG157" s="994">
        <f t="shared" si="64"/>
        <v>0</v>
      </c>
      <c r="AH157" s="1019" t="e">
        <f t="shared" si="65"/>
        <v>#VALUE!</v>
      </c>
      <c r="AI157" s="863" t="e">
        <f t="shared" si="66"/>
        <v>#VALUE!</v>
      </c>
      <c r="AJ157" s="948">
        <f t="shared" si="67"/>
        <v>30</v>
      </c>
      <c r="AK157" s="562">
        <f t="shared" si="68"/>
        <v>30</v>
      </c>
      <c r="AL157" s="1020">
        <f t="shared" si="77"/>
        <v>0</v>
      </c>
      <c r="AN157" s="561">
        <f t="shared" si="78"/>
        <v>0</v>
      </c>
      <c r="AR157" s="1058"/>
      <c r="AT157" s="322"/>
      <c r="AU157" s="322"/>
    </row>
    <row r="158" spans="2:47" ht="13.15" customHeight="1" x14ac:dyDescent="0.2">
      <c r="B158" s="321"/>
      <c r="C158" s="386"/>
      <c r="D158" s="1005" t="str">
        <f>IF(op!D46=0,"",op!D46)</f>
        <v/>
      </c>
      <c r="E158" s="1005" t="str">
        <f>IF(op!E46=0,"",op!E46)</f>
        <v/>
      </c>
      <c r="F158" s="395" t="str">
        <f>IF(op!F46="","",op!F46+1)</f>
        <v/>
      </c>
      <c r="G158" s="1006" t="str">
        <f>IF(op!G46="","",op!G46)</f>
        <v/>
      </c>
      <c r="H158" s="395" t="str">
        <f>IF(op!H46="","",op!H46)</f>
        <v/>
      </c>
      <c r="I158" s="1007" t="str">
        <f t="shared" si="57"/>
        <v/>
      </c>
      <c r="J158" s="1008" t="str">
        <f>IF(op!J46="","",op!J46)</f>
        <v/>
      </c>
      <c r="K158" s="339"/>
      <c r="L158" s="1260" t="str">
        <f>IF(op!L46="","",op!L46)</f>
        <v/>
      </c>
      <c r="M158" s="1260" t="str">
        <f>IF(op!M46="","",op!M46)</f>
        <v/>
      </c>
      <c r="N158" s="1009" t="str">
        <f t="shared" si="69"/>
        <v/>
      </c>
      <c r="O158" s="1010" t="str">
        <f t="shared" si="70"/>
        <v/>
      </c>
      <c r="P158" s="1011" t="str">
        <f t="shared" si="71"/>
        <v/>
      </c>
      <c r="Q158" s="590" t="str">
        <f t="shared" si="58"/>
        <v/>
      </c>
      <c r="R158" s="1012" t="str">
        <f t="shared" si="72"/>
        <v/>
      </c>
      <c r="S158" s="1013">
        <f t="shared" si="59"/>
        <v>0</v>
      </c>
      <c r="T158" s="339"/>
      <c r="U158" s="391"/>
      <c r="X158" s="994" t="str">
        <f t="shared" si="60"/>
        <v/>
      </c>
      <c r="Y158" s="1015">
        <f t="shared" si="73"/>
        <v>0.6</v>
      </c>
      <c r="Z158" s="1016" t="e">
        <f t="shared" si="74"/>
        <v>#VALUE!</v>
      </c>
      <c r="AA158" s="1016" t="e">
        <f t="shared" si="75"/>
        <v>#VALUE!</v>
      </c>
      <c r="AB158" s="1016" t="e">
        <f t="shared" si="76"/>
        <v>#VALUE!</v>
      </c>
      <c r="AC158" s="1017" t="e">
        <f t="shared" si="61"/>
        <v>#VALUE!</v>
      </c>
      <c r="AD158" s="1018">
        <f t="shared" si="62"/>
        <v>0</v>
      </c>
      <c r="AE158" s="1015">
        <f>IF(H158&gt;8,tab!D$168,tab!D$171)</f>
        <v>0.5</v>
      </c>
      <c r="AF158" s="1018">
        <f t="shared" si="63"/>
        <v>0</v>
      </c>
      <c r="AG158" s="994">
        <f t="shared" si="64"/>
        <v>0</v>
      </c>
      <c r="AH158" s="1019" t="e">
        <f t="shared" si="65"/>
        <v>#VALUE!</v>
      </c>
      <c r="AI158" s="863" t="e">
        <f t="shared" si="66"/>
        <v>#VALUE!</v>
      </c>
      <c r="AJ158" s="948">
        <f t="shared" si="67"/>
        <v>30</v>
      </c>
      <c r="AK158" s="562">
        <f t="shared" si="68"/>
        <v>30</v>
      </c>
      <c r="AL158" s="1020">
        <f t="shared" si="77"/>
        <v>0</v>
      </c>
      <c r="AN158" s="561">
        <f t="shared" si="78"/>
        <v>0</v>
      </c>
      <c r="AR158" s="1058"/>
      <c r="AT158" s="322"/>
      <c r="AU158" s="322"/>
    </row>
    <row r="159" spans="2:47" ht="13.15" customHeight="1" x14ac:dyDescent="0.2">
      <c r="B159" s="321"/>
      <c r="C159" s="386"/>
      <c r="D159" s="1005" t="str">
        <f>IF(op!D47=0,"",op!D47)</f>
        <v/>
      </c>
      <c r="E159" s="1005" t="str">
        <f>IF(op!E47=0,"",op!E47)</f>
        <v/>
      </c>
      <c r="F159" s="395" t="str">
        <f>IF(op!F47="","",op!F47+1)</f>
        <v/>
      </c>
      <c r="G159" s="1006" t="str">
        <f>IF(op!G47="","",op!G47)</f>
        <v/>
      </c>
      <c r="H159" s="395" t="str">
        <f>IF(op!H47="","",op!H47)</f>
        <v/>
      </c>
      <c r="I159" s="1007" t="str">
        <f t="shared" si="57"/>
        <v/>
      </c>
      <c r="J159" s="1008" t="str">
        <f>IF(op!J47="","",op!J47)</f>
        <v/>
      </c>
      <c r="K159" s="339"/>
      <c r="L159" s="1260" t="str">
        <f>IF(op!L47="","",op!L47)</f>
        <v/>
      </c>
      <c r="M159" s="1260" t="str">
        <f>IF(op!M47="","",op!M47)</f>
        <v/>
      </c>
      <c r="N159" s="1009" t="str">
        <f t="shared" si="69"/>
        <v/>
      </c>
      <c r="O159" s="1010" t="str">
        <f t="shared" si="70"/>
        <v/>
      </c>
      <c r="P159" s="1011" t="str">
        <f t="shared" si="71"/>
        <v/>
      </c>
      <c r="Q159" s="590" t="str">
        <f t="shared" si="58"/>
        <v/>
      </c>
      <c r="R159" s="1012" t="str">
        <f t="shared" si="72"/>
        <v/>
      </c>
      <c r="S159" s="1013">
        <f t="shared" si="59"/>
        <v>0</v>
      </c>
      <c r="T159" s="339"/>
      <c r="U159" s="391"/>
      <c r="X159" s="994" t="str">
        <f t="shared" si="60"/>
        <v/>
      </c>
      <c r="Y159" s="1015">
        <f t="shared" si="73"/>
        <v>0.6</v>
      </c>
      <c r="Z159" s="1016" t="e">
        <f t="shared" si="74"/>
        <v>#VALUE!</v>
      </c>
      <c r="AA159" s="1016" t="e">
        <f t="shared" si="75"/>
        <v>#VALUE!</v>
      </c>
      <c r="AB159" s="1016" t="e">
        <f t="shared" si="76"/>
        <v>#VALUE!</v>
      </c>
      <c r="AC159" s="1017" t="e">
        <f t="shared" si="61"/>
        <v>#VALUE!</v>
      </c>
      <c r="AD159" s="1018">
        <f t="shared" si="62"/>
        <v>0</v>
      </c>
      <c r="AE159" s="1015">
        <f>IF(H159&gt;8,tab!D$168,tab!D$171)</f>
        <v>0.5</v>
      </c>
      <c r="AF159" s="1018">
        <f t="shared" si="63"/>
        <v>0</v>
      </c>
      <c r="AG159" s="994">
        <f t="shared" si="64"/>
        <v>0</v>
      </c>
      <c r="AH159" s="1019" t="e">
        <f t="shared" si="65"/>
        <v>#VALUE!</v>
      </c>
      <c r="AI159" s="863" t="e">
        <f t="shared" si="66"/>
        <v>#VALUE!</v>
      </c>
      <c r="AJ159" s="948">
        <f t="shared" si="67"/>
        <v>30</v>
      </c>
      <c r="AK159" s="562">
        <f t="shared" si="68"/>
        <v>30</v>
      </c>
      <c r="AL159" s="1020">
        <f t="shared" si="77"/>
        <v>0</v>
      </c>
      <c r="AN159" s="561">
        <f t="shared" si="78"/>
        <v>0</v>
      </c>
      <c r="AR159" s="1058"/>
      <c r="AT159" s="322"/>
      <c r="AU159" s="322"/>
    </row>
    <row r="160" spans="2:47" ht="13.15" customHeight="1" x14ac:dyDescent="0.2">
      <c r="B160" s="321"/>
      <c r="C160" s="386"/>
      <c r="D160" s="1005" t="str">
        <f>IF(op!D48=0,"",op!D48)</f>
        <v/>
      </c>
      <c r="E160" s="1005" t="str">
        <f>IF(op!E48=0,"",op!E48)</f>
        <v/>
      </c>
      <c r="F160" s="395" t="str">
        <f>IF(op!F48="","",op!F48+1)</f>
        <v/>
      </c>
      <c r="G160" s="1006" t="str">
        <f>IF(op!G48="","",op!G48)</f>
        <v/>
      </c>
      <c r="H160" s="395" t="str">
        <f>IF(op!H48="","",op!H48)</f>
        <v/>
      </c>
      <c r="I160" s="1007" t="str">
        <f t="shared" ref="I160:I191" si="79">IF(E160="","",IF(I48=VLOOKUP(H160,Schaal2016,22,FALSE),I48,I48+1))</f>
        <v/>
      </c>
      <c r="J160" s="1008" t="str">
        <f>IF(op!J48="","",op!J48)</f>
        <v/>
      </c>
      <c r="K160" s="339"/>
      <c r="L160" s="1260" t="str">
        <f>IF(op!L48="","",op!L48)</f>
        <v/>
      </c>
      <c r="M160" s="1260" t="str">
        <f>IF(op!M48="","",op!M48)</f>
        <v/>
      </c>
      <c r="N160" s="1009" t="str">
        <f t="shared" si="69"/>
        <v/>
      </c>
      <c r="O160" s="1010" t="str">
        <f t="shared" si="70"/>
        <v/>
      </c>
      <c r="P160" s="1011" t="str">
        <f t="shared" si="71"/>
        <v/>
      </c>
      <c r="Q160" s="590" t="str">
        <f t="shared" ref="Q160:Q191" si="80">IF(J160="","",(1659*J160-P160)*AA160)</f>
        <v/>
      </c>
      <c r="R160" s="1012" t="str">
        <f t="shared" si="72"/>
        <v/>
      </c>
      <c r="S160" s="1013">
        <f t="shared" ref="S160:S191" si="81">IF(E160=0,0,SUM(Q160:R160))</f>
        <v>0</v>
      </c>
      <c r="T160" s="339"/>
      <c r="U160" s="391"/>
      <c r="X160" s="994" t="str">
        <f t="shared" ref="X160:X191" si="82">IF(H160="","",1/12*VLOOKUP(H160,Schaal2016,I160+1,FALSE)+4/12*VLOOKUP(H160,Schaal2018sept,I160+1,FALSE)+7/12*VLOOKUP(H160,Schaal2019,I160+1,FALSE))</f>
        <v/>
      </c>
      <c r="Y160" s="1015">
        <f t="shared" si="73"/>
        <v>0.6</v>
      </c>
      <c r="Z160" s="1016" t="e">
        <f t="shared" si="74"/>
        <v>#VALUE!</v>
      </c>
      <c r="AA160" s="1016" t="e">
        <f t="shared" si="75"/>
        <v>#VALUE!</v>
      </c>
      <c r="AB160" s="1016" t="e">
        <f t="shared" si="76"/>
        <v>#VALUE!</v>
      </c>
      <c r="AC160" s="1017" t="e">
        <f t="shared" ref="AC160:AC191" si="83">N160+O160</f>
        <v>#VALUE!</v>
      </c>
      <c r="AD160" s="1018">
        <f t="shared" ref="AD160:AD191" si="84">SUM(L160:M160)</f>
        <v>0</v>
      </c>
      <c r="AE160" s="1015">
        <f>IF(H160&gt;8,tab!D$168,tab!D$171)</f>
        <v>0.5</v>
      </c>
      <c r="AF160" s="1018">
        <f t="shared" ref="AF160:AF191" si="85">IF(F160&lt;25,0,IF(F160=25,25,IF(F160&lt;40,0,IF(F160=40,40,IF(F160&gt;=40,0)))))</f>
        <v>0</v>
      </c>
      <c r="AG160" s="994">
        <f t="shared" ref="AG160:AG191" si="86">IF(AF160=25,(X160*1.08*J160/2),IF(AF160=40,(Y160*1.08*J160),IF(AF160=0,0)))</f>
        <v>0</v>
      </c>
      <c r="AH160" s="1019" t="e">
        <f t="shared" ref="AH160:AH191" si="87">DATE(YEAR($E$121),MONTH(G160),DAY(G160))&gt;$E$121</f>
        <v>#VALUE!</v>
      </c>
      <c r="AI160" s="863" t="e">
        <f t="shared" ref="AI160:AI191" si="88">YEAR($E$121)-YEAR(G160)-AH160</f>
        <v>#VALUE!</v>
      </c>
      <c r="AJ160" s="948">
        <f t="shared" ref="AJ160:AJ191" si="89">IF((G160=""),30,AI160)</f>
        <v>30</v>
      </c>
      <c r="AK160" s="562">
        <f t="shared" si="68"/>
        <v>30</v>
      </c>
      <c r="AL160" s="1020">
        <f t="shared" ref="AL160:AL191" si="90">(AK160*(SUM(J160:J160)))</f>
        <v>0</v>
      </c>
      <c r="AN160" s="561">
        <f t="shared" si="78"/>
        <v>0</v>
      </c>
      <c r="AR160" s="1058"/>
      <c r="AT160" s="322"/>
      <c r="AU160" s="322"/>
    </row>
    <row r="161" spans="2:47" ht="13.15" customHeight="1" x14ac:dyDescent="0.2">
      <c r="B161" s="321"/>
      <c r="C161" s="386"/>
      <c r="D161" s="1005" t="str">
        <f>IF(op!D49=0,"",op!D49)</f>
        <v/>
      </c>
      <c r="E161" s="1005" t="str">
        <f>IF(op!E49=0,"",op!E49)</f>
        <v/>
      </c>
      <c r="F161" s="395" t="str">
        <f>IF(op!F49="","",op!F49+1)</f>
        <v/>
      </c>
      <c r="G161" s="1006" t="str">
        <f>IF(op!G49="","",op!G49)</f>
        <v/>
      </c>
      <c r="H161" s="395" t="str">
        <f>IF(op!H49="","",op!H49)</f>
        <v/>
      </c>
      <c r="I161" s="1007" t="str">
        <f t="shared" si="79"/>
        <v/>
      </c>
      <c r="J161" s="1008" t="str">
        <f>IF(op!J49="","",op!J49)</f>
        <v/>
      </c>
      <c r="K161" s="339"/>
      <c r="L161" s="1260" t="str">
        <f>IF(op!L49="","",op!L49)</f>
        <v/>
      </c>
      <c r="M161" s="1260" t="str">
        <f>IF(op!M49="","",op!M49)</f>
        <v/>
      </c>
      <c r="N161" s="1009" t="str">
        <f t="shared" si="69"/>
        <v/>
      </c>
      <c r="O161" s="1010" t="str">
        <f t="shared" si="70"/>
        <v/>
      </c>
      <c r="P161" s="1011" t="str">
        <f t="shared" si="71"/>
        <v/>
      </c>
      <c r="Q161" s="590" t="str">
        <f t="shared" si="80"/>
        <v/>
      </c>
      <c r="R161" s="1012" t="str">
        <f t="shared" si="72"/>
        <v/>
      </c>
      <c r="S161" s="1013">
        <f t="shared" si="81"/>
        <v>0</v>
      </c>
      <c r="T161" s="339"/>
      <c r="U161" s="391"/>
      <c r="X161" s="994" t="str">
        <f t="shared" si="82"/>
        <v/>
      </c>
      <c r="Y161" s="1015">
        <f t="shared" si="73"/>
        <v>0.6</v>
      </c>
      <c r="Z161" s="1016" t="e">
        <f t="shared" si="74"/>
        <v>#VALUE!</v>
      </c>
      <c r="AA161" s="1016" t="e">
        <f t="shared" si="75"/>
        <v>#VALUE!</v>
      </c>
      <c r="AB161" s="1016" t="e">
        <f t="shared" si="76"/>
        <v>#VALUE!</v>
      </c>
      <c r="AC161" s="1017" t="e">
        <f t="shared" si="83"/>
        <v>#VALUE!</v>
      </c>
      <c r="AD161" s="1018">
        <f t="shared" si="84"/>
        <v>0</v>
      </c>
      <c r="AE161" s="1015">
        <f>IF(H161&gt;8,tab!D$168,tab!D$171)</f>
        <v>0.5</v>
      </c>
      <c r="AF161" s="1018">
        <f t="shared" si="85"/>
        <v>0</v>
      </c>
      <c r="AG161" s="994">
        <f t="shared" si="86"/>
        <v>0</v>
      </c>
      <c r="AH161" s="1019" t="e">
        <f t="shared" si="87"/>
        <v>#VALUE!</v>
      </c>
      <c r="AI161" s="863" t="e">
        <f t="shared" si="88"/>
        <v>#VALUE!</v>
      </c>
      <c r="AJ161" s="948">
        <f t="shared" si="89"/>
        <v>30</v>
      </c>
      <c r="AK161" s="562">
        <f t="shared" si="68"/>
        <v>30</v>
      </c>
      <c r="AL161" s="1020">
        <f t="shared" si="90"/>
        <v>0</v>
      </c>
      <c r="AN161" s="561">
        <f t="shared" si="78"/>
        <v>0</v>
      </c>
      <c r="AR161" s="1058"/>
      <c r="AT161" s="322"/>
      <c r="AU161" s="322"/>
    </row>
    <row r="162" spans="2:47" ht="13.15" customHeight="1" x14ac:dyDescent="0.2">
      <c r="B162" s="321"/>
      <c r="C162" s="386"/>
      <c r="D162" s="1005" t="str">
        <f>IF(op!D50=0,"",op!D50)</f>
        <v/>
      </c>
      <c r="E162" s="1005" t="str">
        <f>IF(op!E50=0,"",op!E50)</f>
        <v/>
      </c>
      <c r="F162" s="395" t="str">
        <f>IF(op!F50="","",op!F50+1)</f>
        <v/>
      </c>
      <c r="G162" s="1006" t="str">
        <f>IF(op!G50="","",op!G50)</f>
        <v/>
      </c>
      <c r="H162" s="395" t="str">
        <f>IF(op!H50="","",op!H50)</f>
        <v/>
      </c>
      <c r="I162" s="1007" t="str">
        <f t="shared" si="79"/>
        <v/>
      </c>
      <c r="J162" s="1008" t="str">
        <f>IF(op!J50="","",op!J50)</f>
        <v/>
      </c>
      <c r="K162" s="339"/>
      <c r="L162" s="1260" t="str">
        <f>IF(op!L50="","",op!L50)</f>
        <v/>
      </c>
      <c r="M162" s="1260" t="str">
        <f>IF(op!M50="","",op!M50)</f>
        <v/>
      </c>
      <c r="N162" s="1009" t="str">
        <f t="shared" si="69"/>
        <v/>
      </c>
      <c r="O162" s="1010" t="str">
        <f t="shared" si="70"/>
        <v/>
      </c>
      <c r="P162" s="1011" t="str">
        <f t="shared" si="71"/>
        <v/>
      </c>
      <c r="Q162" s="590" t="str">
        <f t="shared" si="80"/>
        <v/>
      </c>
      <c r="R162" s="1012" t="str">
        <f t="shared" si="72"/>
        <v/>
      </c>
      <c r="S162" s="1013">
        <f t="shared" si="81"/>
        <v>0</v>
      </c>
      <c r="T162" s="339"/>
      <c r="U162" s="391"/>
      <c r="X162" s="994" t="str">
        <f t="shared" si="82"/>
        <v/>
      </c>
      <c r="Y162" s="1015">
        <f t="shared" si="73"/>
        <v>0.6</v>
      </c>
      <c r="Z162" s="1016" t="e">
        <f t="shared" si="74"/>
        <v>#VALUE!</v>
      </c>
      <c r="AA162" s="1016" t="e">
        <f t="shared" si="75"/>
        <v>#VALUE!</v>
      </c>
      <c r="AB162" s="1016" t="e">
        <f t="shared" si="76"/>
        <v>#VALUE!</v>
      </c>
      <c r="AC162" s="1017" t="e">
        <f t="shared" si="83"/>
        <v>#VALUE!</v>
      </c>
      <c r="AD162" s="1018">
        <f t="shared" si="84"/>
        <v>0</v>
      </c>
      <c r="AE162" s="1015">
        <f>IF(H162&gt;8,tab!D$168,tab!D$171)</f>
        <v>0.5</v>
      </c>
      <c r="AF162" s="1018">
        <f t="shared" si="85"/>
        <v>0</v>
      </c>
      <c r="AG162" s="994">
        <f t="shared" si="86"/>
        <v>0</v>
      </c>
      <c r="AH162" s="1019" t="e">
        <f t="shared" si="87"/>
        <v>#VALUE!</v>
      </c>
      <c r="AI162" s="863" t="e">
        <f t="shared" si="88"/>
        <v>#VALUE!</v>
      </c>
      <c r="AJ162" s="948">
        <f t="shared" si="89"/>
        <v>30</v>
      </c>
      <c r="AK162" s="562">
        <f t="shared" si="68"/>
        <v>30</v>
      </c>
      <c r="AL162" s="1020">
        <f t="shared" si="90"/>
        <v>0</v>
      </c>
      <c r="AN162" s="561">
        <f t="shared" si="78"/>
        <v>0</v>
      </c>
      <c r="AR162" s="1058"/>
      <c r="AT162" s="322"/>
      <c r="AU162" s="322"/>
    </row>
    <row r="163" spans="2:47" ht="13.15" customHeight="1" x14ac:dyDescent="0.2">
      <c r="B163" s="321"/>
      <c r="C163" s="386"/>
      <c r="D163" s="1005" t="str">
        <f>IF(op!D51=0,"",op!D51)</f>
        <v/>
      </c>
      <c r="E163" s="1005" t="str">
        <f>IF(op!E51=0,"",op!E51)</f>
        <v/>
      </c>
      <c r="F163" s="395" t="str">
        <f>IF(op!F51="","",op!F51+1)</f>
        <v/>
      </c>
      <c r="G163" s="1006" t="str">
        <f>IF(op!G51="","",op!G51)</f>
        <v/>
      </c>
      <c r="H163" s="395" t="str">
        <f>IF(op!H51="","",op!H51)</f>
        <v/>
      </c>
      <c r="I163" s="1007" t="str">
        <f t="shared" si="79"/>
        <v/>
      </c>
      <c r="J163" s="1008" t="str">
        <f>IF(op!J51="","",op!J51)</f>
        <v/>
      </c>
      <c r="K163" s="339"/>
      <c r="L163" s="1260" t="str">
        <f>IF(op!L51="","",op!L51)</f>
        <v/>
      </c>
      <c r="M163" s="1260" t="str">
        <f>IF(op!M51="","",op!M51)</f>
        <v/>
      </c>
      <c r="N163" s="1009" t="str">
        <f t="shared" si="69"/>
        <v/>
      </c>
      <c r="O163" s="1010" t="str">
        <f t="shared" si="70"/>
        <v/>
      </c>
      <c r="P163" s="1011" t="str">
        <f t="shared" si="71"/>
        <v/>
      </c>
      <c r="Q163" s="590" t="str">
        <f t="shared" si="80"/>
        <v/>
      </c>
      <c r="R163" s="1012" t="str">
        <f t="shared" si="72"/>
        <v/>
      </c>
      <c r="S163" s="1013">
        <f t="shared" si="81"/>
        <v>0</v>
      </c>
      <c r="T163" s="339"/>
      <c r="U163" s="391"/>
      <c r="X163" s="994" t="str">
        <f t="shared" si="82"/>
        <v/>
      </c>
      <c r="Y163" s="1015">
        <f t="shared" si="73"/>
        <v>0.6</v>
      </c>
      <c r="Z163" s="1016" t="e">
        <f t="shared" si="74"/>
        <v>#VALUE!</v>
      </c>
      <c r="AA163" s="1016" t="e">
        <f t="shared" si="75"/>
        <v>#VALUE!</v>
      </c>
      <c r="AB163" s="1016" t="e">
        <f t="shared" si="76"/>
        <v>#VALUE!</v>
      </c>
      <c r="AC163" s="1017" t="e">
        <f t="shared" si="83"/>
        <v>#VALUE!</v>
      </c>
      <c r="AD163" s="1018">
        <f t="shared" si="84"/>
        <v>0</v>
      </c>
      <c r="AE163" s="1015">
        <f>IF(H163&gt;8,tab!D$168,tab!D$171)</f>
        <v>0.5</v>
      </c>
      <c r="AF163" s="1018">
        <f t="shared" si="85"/>
        <v>0</v>
      </c>
      <c r="AG163" s="994">
        <f t="shared" si="86"/>
        <v>0</v>
      </c>
      <c r="AH163" s="1019" t="e">
        <f t="shared" si="87"/>
        <v>#VALUE!</v>
      </c>
      <c r="AI163" s="863" t="e">
        <f t="shared" si="88"/>
        <v>#VALUE!</v>
      </c>
      <c r="AJ163" s="948">
        <f t="shared" si="89"/>
        <v>30</v>
      </c>
      <c r="AK163" s="562">
        <f t="shared" si="68"/>
        <v>30</v>
      </c>
      <c r="AL163" s="1020">
        <f t="shared" si="90"/>
        <v>0</v>
      </c>
      <c r="AN163" s="561">
        <f t="shared" si="78"/>
        <v>0</v>
      </c>
      <c r="AR163" s="1058"/>
      <c r="AT163" s="322"/>
      <c r="AU163" s="322"/>
    </row>
    <row r="164" spans="2:47" ht="13.15" customHeight="1" x14ac:dyDescent="0.2">
      <c r="B164" s="321"/>
      <c r="C164" s="386"/>
      <c r="D164" s="1005" t="str">
        <f>IF(op!D52=0,"",op!D52)</f>
        <v/>
      </c>
      <c r="E164" s="1005" t="str">
        <f>IF(op!E52=0,"",op!E52)</f>
        <v/>
      </c>
      <c r="F164" s="395" t="str">
        <f>IF(op!F52="","",op!F52+1)</f>
        <v/>
      </c>
      <c r="G164" s="1006" t="str">
        <f>IF(op!G52="","",op!G52)</f>
        <v/>
      </c>
      <c r="H164" s="395" t="str">
        <f>IF(op!H52="","",op!H52)</f>
        <v/>
      </c>
      <c r="I164" s="1007" t="str">
        <f t="shared" si="79"/>
        <v/>
      </c>
      <c r="J164" s="1008" t="str">
        <f>IF(op!J52="","",op!J52)</f>
        <v/>
      </c>
      <c r="K164" s="339"/>
      <c r="L164" s="1260" t="str">
        <f>IF(op!L52="","",op!L52)</f>
        <v/>
      </c>
      <c r="M164" s="1260" t="str">
        <f>IF(op!M52="","",op!M52)</f>
        <v/>
      </c>
      <c r="N164" s="1009" t="str">
        <f t="shared" si="69"/>
        <v/>
      </c>
      <c r="O164" s="1010" t="str">
        <f t="shared" si="70"/>
        <v/>
      </c>
      <c r="P164" s="1011" t="str">
        <f t="shared" si="71"/>
        <v/>
      </c>
      <c r="Q164" s="590" t="str">
        <f t="shared" si="80"/>
        <v/>
      </c>
      <c r="R164" s="1012" t="str">
        <f t="shared" si="72"/>
        <v/>
      </c>
      <c r="S164" s="1013">
        <f t="shared" si="81"/>
        <v>0</v>
      </c>
      <c r="T164" s="339"/>
      <c r="U164" s="391"/>
      <c r="X164" s="994" t="str">
        <f t="shared" si="82"/>
        <v/>
      </c>
      <c r="Y164" s="1015">
        <f t="shared" si="73"/>
        <v>0.6</v>
      </c>
      <c r="Z164" s="1016" t="e">
        <f t="shared" si="74"/>
        <v>#VALUE!</v>
      </c>
      <c r="AA164" s="1016" t="e">
        <f t="shared" si="75"/>
        <v>#VALUE!</v>
      </c>
      <c r="AB164" s="1016" t="e">
        <f t="shared" si="76"/>
        <v>#VALUE!</v>
      </c>
      <c r="AC164" s="1017" t="e">
        <f t="shared" si="83"/>
        <v>#VALUE!</v>
      </c>
      <c r="AD164" s="1018">
        <f t="shared" si="84"/>
        <v>0</v>
      </c>
      <c r="AE164" s="1015">
        <f>IF(H164&gt;8,tab!D$168,tab!D$171)</f>
        <v>0.5</v>
      </c>
      <c r="AF164" s="1018">
        <f t="shared" si="85"/>
        <v>0</v>
      </c>
      <c r="AG164" s="994">
        <f t="shared" si="86"/>
        <v>0</v>
      </c>
      <c r="AH164" s="1019" t="e">
        <f t="shared" si="87"/>
        <v>#VALUE!</v>
      </c>
      <c r="AI164" s="863" t="e">
        <f t="shared" si="88"/>
        <v>#VALUE!</v>
      </c>
      <c r="AJ164" s="948">
        <f t="shared" si="89"/>
        <v>30</v>
      </c>
      <c r="AK164" s="562">
        <f t="shared" si="68"/>
        <v>30</v>
      </c>
      <c r="AL164" s="1020">
        <f t="shared" si="90"/>
        <v>0</v>
      </c>
      <c r="AN164" s="561">
        <f t="shared" si="78"/>
        <v>0</v>
      </c>
      <c r="AR164" s="1058"/>
      <c r="AT164" s="322"/>
      <c r="AU164" s="322"/>
    </row>
    <row r="165" spans="2:47" ht="13.15" customHeight="1" x14ac:dyDescent="0.2">
      <c r="B165" s="321"/>
      <c r="C165" s="386"/>
      <c r="D165" s="1005" t="str">
        <f>IF(op!D53=0,"",op!D53)</f>
        <v/>
      </c>
      <c r="E165" s="1005" t="str">
        <f>IF(op!E53=0,"",op!E53)</f>
        <v/>
      </c>
      <c r="F165" s="395" t="str">
        <f>IF(op!F53="","",op!F53+1)</f>
        <v/>
      </c>
      <c r="G165" s="1006" t="str">
        <f>IF(op!G53="","",op!G53)</f>
        <v/>
      </c>
      <c r="H165" s="395" t="str">
        <f>IF(op!H53="","",op!H53)</f>
        <v/>
      </c>
      <c r="I165" s="1007" t="str">
        <f t="shared" si="79"/>
        <v/>
      </c>
      <c r="J165" s="1008" t="str">
        <f>IF(op!J53="","",op!J53)</f>
        <v/>
      </c>
      <c r="K165" s="339"/>
      <c r="L165" s="1260" t="str">
        <f>IF(op!L53="","",op!L53)</f>
        <v/>
      </c>
      <c r="M165" s="1260" t="str">
        <f>IF(op!M53="","",op!M53)</f>
        <v/>
      </c>
      <c r="N165" s="1009" t="str">
        <f t="shared" si="69"/>
        <v/>
      </c>
      <c r="O165" s="1010" t="str">
        <f t="shared" si="70"/>
        <v/>
      </c>
      <c r="P165" s="1011" t="str">
        <f t="shared" si="71"/>
        <v/>
      </c>
      <c r="Q165" s="590" t="str">
        <f t="shared" si="80"/>
        <v/>
      </c>
      <c r="R165" s="1012" t="str">
        <f t="shared" si="72"/>
        <v/>
      </c>
      <c r="S165" s="1013">
        <f t="shared" si="81"/>
        <v>0</v>
      </c>
      <c r="T165" s="339"/>
      <c r="U165" s="391"/>
      <c r="X165" s="994" t="str">
        <f t="shared" si="82"/>
        <v/>
      </c>
      <c r="Y165" s="1015">
        <f t="shared" si="73"/>
        <v>0.6</v>
      </c>
      <c r="Z165" s="1016" t="e">
        <f t="shared" si="74"/>
        <v>#VALUE!</v>
      </c>
      <c r="AA165" s="1016" t="e">
        <f t="shared" si="75"/>
        <v>#VALUE!</v>
      </c>
      <c r="AB165" s="1016" t="e">
        <f t="shared" si="76"/>
        <v>#VALUE!</v>
      </c>
      <c r="AC165" s="1017" t="e">
        <f t="shared" si="83"/>
        <v>#VALUE!</v>
      </c>
      <c r="AD165" s="1018">
        <f t="shared" si="84"/>
        <v>0</v>
      </c>
      <c r="AE165" s="1015">
        <f>IF(H165&gt;8,tab!D$168,tab!D$171)</f>
        <v>0.5</v>
      </c>
      <c r="AF165" s="1018">
        <f t="shared" si="85"/>
        <v>0</v>
      </c>
      <c r="AG165" s="994">
        <f t="shared" si="86"/>
        <v>0</v>
      </c>
      <c r="AH165" s="1019" t="e">
        <f t="shared" si="87"/>
        <v>#VALUE!</v>
      </c>
      <c r="AI165" s="863" t="e">
        <f t="shared" si="88"/>
        <v>#VALUE!</v>
      </c>
      <c r="AJ165" s="948">
        <f t="shared" si="89"/>
        <v>30</v>
      </c>
      <c r="AK165" s="562">
        <f t="shared" si="68"/>
        <v>30</v>
      </c>
      <c r="AL165" s="1020">
        <f t="shared" si="90"/>
        <v>0</v>
      </c>
      <c r="AN165" s="561">
        <f t="shared" si="78"/>
        <v>0</v>
      </c>
      <c r="AR165" s="1058"/>
      <c r="AT165" s="322"/>
      <c r="AU165" s="322"/>
    </row>
    <row r="166" spans="2:47" ht="13.15" customHeight="1" x14ac:dyDescent="0.2">
      <c r="B166" s="321"/>
      <c r="C166" s="386"/>
      <c r="D166" s="1005" t="str">
        <f>IF(op!D54=0,"",op!D54)</f>
        <v/>
      </c>
      <c r="E166" s="1005" t="str">
        <f>IF(op!E54=0,"",op!E54)</f>
        <v/>
      </c>
      <c r="F166" s="395" t="str">
        <f>IF(op!F54="","",op!F54+1)</f>
        <v/>
      </c>
      <c r="G166" s="1006" t="str">
        <f>IF(op!G54="","",op!G54)</f>
        <v/>
      </c>
      <c r="H166" s="395" t="str">
        <f>IF(op!H54="","",op!H54)</f>
        <v/>
      </c>
      <c r="I166" s="1007" t="str">
        <f t="shared" si="79"/>
        <v/>
      </c>
      <c r="J166" s="1008" t="str">
        <f>IF(op!J54="","",op!J54)</f>
        <v/>
      </c>
      <c r="K166" s="339"/>
      <c r="L166" s="1260" t="str">
        <f>IF(op!L54="","",op!L54)</f>
        <v/>
      </c>
      <c r="M166" s="1260" t="str">
        <f>IF(op!M54="","",op!M54)</f>
        <v/>
      </c>
      <c r="N166" s="1009" t="str">
        <f t="shared" si="69"/>
        <v/>
      </c>
      <c r="O166" s="1010" t="str">
        <f t="shared" si="70"/>
        <v/>
      </c>
      <c r="P166" s="1011" t="str">
        <f t="shared" si="71"/>
        <v/>
      </c>
      <c r="Q166" s="590" t="str">
        <f t="shared" si="80"/>
        <v/>
      </c>
      <c r="R166" s="1012" t="str">
        <f t="shared" si="72"/>
        <v/>
      </c>
      <c r="S166" s="1013">
        <f t="shared" si="81"/>
        <v>0</v>
      </c>
      <c r="T166" s="339"/>
      <c r="U166" s="391"/>
      <c r="X166" s="994" t="str">
        <f t="shared" si="82"/>
        <v/>
      </c>
      <c r="Y166" s="1015">
        <f t="shared" si="73"/>
        <v>0.6</v>
      </c>
      <c r="Z166" s="1016" t="e">
        <f t="shared" si="74"/>
        <v>#VALUE!</v>
      </c>
      <c r="AA166" s="1016" t="e">
        <f t="shared" si="75"/>
        <v>#VALUE!</v>
      </c>
      <c r="AB166" s="1016" t="e">
        <f t="shared" si="76"/>
        <v>#VALUE!</v>
      </c>
      <c r="AC166" s="1017" t="e">
        <f t="shared" si="83"/>
        <v>#VALUE!</v>
      </c>
      <c r="AD166" s="1018">
        <f t="shared" si="84"/>
        <v>0</v>
      </c>
      <c r="AE166" s="1015">
        <f>IF(H166&gt;8,tab!D$168,tab!D$171)</f>
        <v>0.5</v>
      </c>
      <c r="AF166" s="1018">
        <f t="shared" si="85"/>
        <v>0</v>
      </c>
      <c r="AG166" s="994">
        <f t="shared" si="86"/>
        <v>0</v>
      </c>
      <c r="AH166" s="1019" t="e">
        <f t="shared" si="87"/>
        <v>#VALUE!</v>
      </c>
      <c r="AI166" s="863" t="e">
        <f t="shared" si="88"/>
        <v>#VALUE!</v>
      </c>
      <c r="AJ166" s="948">
        <f t="shared" si="89"/>
        <v>30</v>
      </c>
      <c r="AK166" s="562">
        <f t="shared" si="68"/>
        <v>30</v>
      </c>
      <c r="AL166" s="1020">
        <f t="shared" si="90"/>
        <v>0</v>
      </c>
      <c r="AN166" s="561">
        <f t="shared" si="78"/>
        <v>0</v>
      </c>
      <c r="AR166" s="1058"/>
      <c r="AT166" s="322"/>
      <c r="AU166" s="322"/>
    </row>
    <row r="167" spans="2:47" ht="13.15" customHeight="1" x14ac:dyDescent="0.2">
      <c r="B167" s="321"/>
      <c r="C167" s="386"/>
      <c r="D167" s="1005" t="str">
        <f>IF(op!D55=0,"",op!D55)</f>
        <v/>
      </c>
      <c r="E167" s="1005" t="str">
        <f>IF(op!E55=0,"",op!E55)</f>
        <v/>
      </c>
      <c r="F167" s="395" t="str">
        <f>IF(op!F55="","",op!F55+1)</f>
        <v/>
      </c>
      <c r="G167" s="1006" t="str">
        <f>IF(op!G55="","",op!G55)</f>
        <v/>
      </c>
      <c r="H167" s="395" t="str">
        <f>IF(op!H55="","",op!H55)</f>
        <v/>
      </c>
      <c r="I167" s="1007" t="str">
        <f t="shared" si="79"/>
        <v/>
      </c>
      <c r="J167" s="1008" t="str">
        <f>IF(op!J55="","",op!J55)</f>
        <v/>
      </c>
      <c r="K167" s="339"/>
      <c r="L167" s="1260" t="str">
        <f>IF(op!L55="","",op!L55)</f>
        <v/>
      </c>
      <c r="M167" s="1260" t="str">
        <f>IF(op!M55="","",op!M55)</f>
        <v/>
      </c>
      <c r="N167" s="1009" t="str">
        <f t="shared" si="69"/>
        <v/>
      </c>
      <c r="O167" s="1010" t="str">
        <f t="shared" si="70"/>
        <v/>
      </c>
      <c r="P167" s="1011" t="str">
        <f t="shared" si="71"/>
        <v/>
      </c>
      <c r="Q167" s="590" t="str">
        <f t="shared" si="80"/>
        <v/>
      </c>
      <c r="R167" s="1012" t="str">
        <f t="shared" si="72"/>
        <v/>
      </c>
      <c r="S167" s="1013">
        <f t="shared" si="81"/>
        <v>0</v>
      </c>
      <c r="T167" s="339"/>
      <c r="U167" s="391"/>
      <c r="X167" s="994" t="str">
        <f t="shared" si="82"/>
        <v/>
      </c>
      <c r="Y167" s="1015">
        <f t="shared" si="73"/>
        <v>0.6</v>
      </c>
      <c r="Z167" s="1016" t="e">
        <f t="shared" si="74"/>
        <v>#VALUE!</v>
      </c>
      <c r="AA167" s="1016" t="e">
        <f t="shared" si="75"/>
        <v>#VALUE!</v>
      </c>
      <c r="AB167" s="1016" t="e">
        <f t="shared" si="76"/>
        <v>#VALUE!</v>
      </c>
      <c r="AC167" s="1017" t="e">
        <f t="shared" si="83"/>
        <v>#VALUE!</v>
      </c>
      <c r="AD167" s="1018">
        <f t="shared" si="84"/>
        <v>0</v>
      </c>
      <c r="AE167" s="1015">
        <f>IF(H167&gt;8,tab!D$168,tab!D$171)</f>
        <v>0.5</v>
      </c>
      <c r="AF167" s="1018">
        <f t="shared" si="85"/>
        <v>0</v>
      </c>
      <c r="AG167" s="994">
        <f t="shared" si="86"/>
        <v>0</v>
      </c>
      <c r="AH167" s="1019" t="e">
        <f t="shared" si="87"/>
        <v>#VALUE!</v>
      </c>
      <c r="AI167" s="863" t="e">
        <f t="shared" si="88"/>
        <v>#VALUE!</v>
      </c>
      <c r="AJ167" s="948">
        <f t="shared" si="89"/>
        <v>30</v>
      </c>
      <c r="AK167" s="562">
        <f t="shared" si="68"/>
        <v>30</v>
      </c>
      <c r="AL167" s="1020">
        <f t="shared" si="90"/>
        <v>0</v>
      </c>
      <c r="AN167" s="561">
        <f t="shared" si="78"/>
        <v>0</v>
      </c>
      <c r="AR167" s="1058"/>
      <c r="AT167" s="322"/>
      <c r="AU167" s="322"/>
    </row>
    <row r="168" spans="2:47" ht="13.15" customHeight="1" x14ac:dyDescent="0.2">
      <c r="B168" s="321"/>
      <c r="C168" s="386"/>
      <c r="D168" s="1005" t="str">
        <f>IF(op!D56=0,"",op!D56)</f>
        <v/>
      </c>
      <c r="E168" s="1005" t="str">
        <f>IF(op!E56=0,"",op!E56)</f>
        <v/>
      </c>
      <c r="F168" s="395" t="str">
        <f>IF(op!F56="","",op!F56+1)</f>
        <v/>
      </c>
      <c r="G168" s="1006" t="str">
        <f>IF(op!G56="","",op!G56)</f>
        <v/>
      </c>
      <c r="H168" s="395" t="str">
        <f>IF(op!H56="","",op!H56)</f>
        <v/>
      </c>
      <c r="I168" s="1007" t="str">
        <f t="shared" si="79"/>
        <v/>
      </c>
      <c r="J168" s="1008" t="str">
        <f>IF(op!J56="","",op!J56)</f>
        <v/>
      </c>
      <c r="K168" s="339"/>
      <c r="L168" s="1260" t="str">
        <f>IF(op!L56="","",op!L56)</f>
        <v/>
      </c>
      <c r="M168" s="1260" t="str">
        <f>IF(op!M56="","",op!M56)</f>
        <v/>
      </c>
      <c r="N168" s="1009" t="str">
        <f t="shared" si="69"/>
        <v/>
      </c>
      <c r="O168" s="1010" t="str">
        <f t="shared" si="70"/>
        <v/>
      </c>
      <c r="P168" s="1011" t="str">
        <f t="shared" si="71"/>
        <v/>
      </c>
      <c r="Q168" s="590" t="str">
        <f t="shared" si="80"/>
        <v/>
      </c>
      <c r="R168" s="1012" t="str">
        <f t="shared" si="72"/>
        <v/>
      </c>
      <c r="S168" s="1013">
        <f t="shared" si="81"/>
        <v>0</v>
      </c>
      <c r="T168" s="339"/>
      <c r="U168" s="391"/>
      <c r="X168" s="994" t="str">
        <f t="shared" si="82"/>
        <v/>
      </c>
      <c r="Y168" s="1015">
        <f t="shared" si="73"/>
        <v>0.6</v>
      </c>
      <c r="Z168" s="1016" t="e">
        <f t="shared" si="74"/>
        <v>#VALUE!</v>
      </c>
      <c r="AA168" s="1016" t="e">
        <f t="shared" si="75"/>
        <v>#VALUE!</v>
      </c>
      <c r="AB168" s="1016" t="e">
        <f t="shared" si="76"/>
        <v>#VALUE!</v>
      </c>
      <c r="AC168" s="1017" t="e">
        <f t="shared" si="83"/>
        <v>#VALUE!</v>
      </c>
      <c r="AD168" s="1018">
        <f t="shared" si="84"/>
        <v>0</v>
      </c>
      <c r="AE168" s="1015">
        <f>IF(H168&gt;8,tab!D$168,tab!D$171)</f>
        <v>0.5</v>
      </c>
      <c r="AF168" s="1018">
        <f t="shared" si="85"/>
        <v>0</v>
      </c>
      <c r="AG168" s="994">
        <f t="shared" si="86"/>
        <v>0</v>
      </c>
      <c r="AH168" s="1019" t="e">
        <f t="shared" si="87"/>
        <v>#VALUE!</v>
      </c>
      <c r="AI168" s="863" t="e">
        <f t="shared" si="88"/>
        <v>#VALUE!</v>
      </c>
      <c r="AJ168" s="948">
        <f t="shared" si="89"/>
        <v>30</v>
      </c>
      <c r="AK168" s="562">
        <f t="shared" si="68"/>
        <v>30</v>
      </c>
      <c r="AL168" s="1020">
        <f t="shared" si="90"/>
        <v>0</v>
      </c>
      <c r="AN168" s="561">
        <f t="shared" si="78"/>
        <v>0</v>
      </c>
      <c r="AR168" s="1058"/>
      <c r="AT168" s="322"/>
      <c r="AU168" s="322"/>
    </row>
    <row r="169" spans="2:47" ht="13.15" customHeight="1" x14ac:dyDescent="0.2">
      <c r="B169" s="321"/>
      <c r="C169" s="386"/>
      <c r="D169" s="1005" t="str">
        <f>IF(op!D57=0,"",op!D57)</f>
        <v/>
      </c>
      <c r="E169" s="1005" t="str">
        <f>IF(op!E57=0,"",op!E57)</f>
        <v/>
      </c>
      <c r="F169" s="395" t="str">
        <f>IF(op!F57="","",op!F57+1)</f>
        <v/>
      </c>
      <c r="G169" s="1006" t="str">
        <f>IF(op!G57="","",op!G57)</f>
        <v/>
      </c>
      <c r="H169" s="395" t="str">
        <f>IF(op!H57="","",op!H57)</f>
        <v/>
      </c>
      <c r="I169" s="1007" t="str">
        <f t="shared" si="79"/>
        <v/>
      </c>
      <c r="J169" s="1008" t="str">
        <f>IF(op!J57="","",op!J57)</f>
        <v/>
      </c>
      <c r="K169" s="339"/>
      <c r="L169" s="1260" t="str">
        <f>IF(op!L57="","",op!L57)</f>
        <v/>
      </c>
      <c r="M169" s="1260" t="str">
        <f>IF(op!M57="","",op!M57)</f>
        <v/>
      </c>
      <c r="N169" s="1009" t="str">
        <f t="shared" si="69"/>
        <v/>
      </c>
      <c r="O169" s="1010" t="str">
        <f t="shared" si="70"/>
        <v/>
      </c>
      <c r="P169" s="1011" t="str">
        <f t="shared" si="71"/>
        <v/>
      </c>
      <c r="Q169" s="590" t="str">
        <f t="shared" si="80"/>
        <v/>
      </c>
      <c r="R169" s="1012" t="str">
        <f t="shared" si="72"/>
        <v/>
      </c>
      <c r="S169" s="1013">
        <f t="shared" si="81"/>
        <v>0</v>
      </c>
      <c r="T169" s="339"/>
      <c r="U169" s="391"/>
      <c r="X169" s="994" t="str">
        <f t="shared" si="82"/>
        <v/>
      </c>
      <c r="Y169" s="1015">
        <f t="shared" si="73"/>
        <v>0.6</v>
      </c>
      <c r="Z169" s="1016" t="e">
        <f t="shared" si="74"/>
        <v>#VALUE!</v>
      </c>
      <c r="AA169" s="1016" t="e">
        <f t="shared" si="75"/>
        <v>#VALUE!</v>
      </c>
      <c r="AB169" s="1016" t="e">
        <f t="shared" si="76"/>
        <v>#VALUE!</v>
      </c>
      <c r="AC169" s="1017" t="e">
        <f t="shared" si="83"/>
        <v>#VALUE!</v>
      </c>
      <c r="AD169" s="1018">
        <f t="shared" si="84"/>
        <v>0</v>
      </c>
      <c r="AE169" s="1015">
        <f>IF(H169&gt;8,tab!D$168,tab!D$171)</f>
        <v>0.5</v>
      </c>
      <c r="AF169" s="1018">
        <f t="shared" si="85"/>
        <v>0</v>
      </c>
      <c r="AG169" s="994">
        <f t="shared" si="86"/>
        <v>0</v>
      </c>
      <c r="AH169" s="1019" t="e">
        <f t="shared" si="87"/>
        <v>#VALUE!</v>
      </c>
      <c r="AI169" s="863" t="e">
        <f t="shared" si="88"/>
        <v>#VALUE!</v>
      </c>
      <c r="AJ169" s="948">
        <f t="shared" si="89"/>
        <v>30</v>
      </c>
      <c r="AK169" s="562">
        <f t="shared" si="68"/>
        <v>30</v>
      </c>
      <c r="AL169" s="1020">
        <f t="shared" si="90"/>
        <v>0</v>
      </c>
      <c r="AN169" s="561">
        <f t="shared" si="78"/>
        <v>0</v>
      </c>
      <c r="AR169" s="1058"/>
      <c r="AT169" s="322"/>
      <c r="AU169" s="322"/>
    </row>
    <row r="170" spans="2:47" ht="13.15" customHeight="1" x14ac:dyDescent="0.2">
      <c r="B170" s="321"/>
      <c r="C170" s="386"/>
      <c r="D170" s="1005" t="str">
        <f>IF(op!D58=0,"",op!D58)</f>
        <v/>
      </c>
      <c r="E170" s="1005" t="str">
        <f>IF(op!E58=0,"",op!E58)</f>
        <v/>
      </c>
      <c r="F170" s="395" t="str">
        <f>IF(op!F58="","",op!F58+1)</f>
        <v/>
      </c>
      <c r="G170" s="1006" t="str">
        <f>IF(op!G58="","",op!G58)</f>
        <v/>
      </c>
      <c r="H170" s="395" t="str">
        <f>IF(op!H58="","",op!H58)</f>
        <v/>
      </c>
      <c r="I170" s="1007" t="str">
        <f t="shared" si="79"/>
        <v/>
      </c>
      <c r="J170" s="1008" t="str">
        <f>IF(op!J58="","",op!J58)</f>
        <v/>
      </c>
      <c r="K170" s="339"/>
      <c r="L170" s="1260" t="str">
        <f>IF(op!L58="","",op!L58)</f>
        <v/>
      </c>
      <c r="M170" s="1260" t="str">
        <f>IF(op!M58="","",op!M58)</f>
        <v/>
      </c>
      <c r="N170" s="1009" t="str">
        <f t="shared" si="69"/>
        <v/>
      </c>
      <c r="O170" s="1010" t="str">
        <f t="shared" si="70"/>
        <v/>
      </c>
      <c r="P170" s="1011" t="str">
        <f t="shared" si="71"/>
        <v/>
      </c>
      <c r="Q170" s="590" t="str">
        <f t="shared" si="80"/>
        <v/>
      </c>
      <c r="R170" s="1012" t="str">
        <f t="shared" si="72"/>
        <v/>
      </c>
      <c r="S170" s="1013">
        <f t="shared" si="81"/>
        <v>0</v>
      </c>
      <c r="T170" s="339"/>
      <c r="U170" s="391"/>
      <c r="X170" s="994" t="str">
        <f t="shared" si="82"/>
        <v/>
      </c>
      <c r="Y170" s="1015">
        <f t="shared" si="73"/>
        <v>0.6</v>
      </c>
      <c r="Z170" s="1016" t="e">
        <f t="shared" si="74"/>
        <v>#VALUE!</v>
      </c>
      <c r="AA170" s="1016" t="e">
        <f t="shared" si="75"/>
        <v>#VALUE!</v>
      </c>
      <c r="AB170" s="1016" t="e">
        <f t="shared" si="76"/>
        <v>#VALUE!</v>
      </c>
      <c r="AC170" s="1017" t="e">
        <f t="shared" si="83"/>
        <v>#VALUE!</v>
      </c>
      <c r="AD170" s="1018">
        <f t="shared" si="84"/>
        <v>0</v>
      </c>
      <c r="AE170" s="1015">
        <f>IF(H170&gt;8,tab!D$168,tab!D$171)</f>
        <v>0.5</v>
      </c>
      <c r="AF170" s="1018">
        <f t="shared" si="85"/>
        <v>0</v>
      </c>
      <c r="AG170" s="994">
        <f t="shared" si="86"/>
        <v>0</v>
      </c>
      <c r="AH170" s="1019" t="e">
        <f t="shared" si="87"/>
        <v>#VALUE!</v>
      </c>
      <c r="AI170" s="863" t="e">
        <f t="shared" si="88"/>
        <v>#VALUE!</v>
      </c>
      <c r="AJ170" s="948">
        <f t="shared" si="89"/>
        <v>30</v>
      </c>
      <c r="AK170" s="562">
        <f t="shared" si="68"/>
        <v>30</v>
      </c>
      <c r="AL170" s="1020">
        <f t="shared" si="90"/>
        <v>0</v>
      </c>
      <c r="AN170" s="561">
        <f t="shared" si="78"/>
        <v>0</v>
      </c>
      <c r="AR170" s="1058"/>
      <c r="AT170" s="322"/>
      <c r="AU170" s="322"/>
    </row>
    <row r="171" spans="2:47" ht="13.15" customHeight="1" x14ac:dyDescent="0.2">
      <c r="B171" s="321"/>
      <c r="C171" s="386"/>
      <c r="D171" s="1005" t="str">
        <f>IF(op!D59=0,"",op!D59)</f>
        <v/>
      </c>
      <c r="E171" s="1005" t="str">
        <f>IF(op!E59=0,"",op!E59)</f>
        <v/>
      </c>
      <c r="F171" s="395" t="str">
        <f>IF(op!F59="","",op!F59+1)</f>
        <v/>
      </c>
      <c r="G171" s="1006" t="str">
        <f>IF(op!G59="","",op!G59)</f>
        <v/>
      </c>
      <c r="H171" s="395" t="str">
        <f>IF(op!H59="","",op!H59)</f>
        <v/>
      </c>
      <c r="I171" s="1007" t="str">
        <f t="shared" si="79"/>
        <v/>
      </c>
      <c r="J171" s="1008" t="str">
        <f>IF(op!J59="","",op!J59)</f>
        <v/>
      </c>
      <c r="K171" s="339"/>
      <c r="L171" s="1260" t="str">
        <f>IF(op!L59="","",op!L59)</f>
        <v/>
      </c>
      <c r="M171" s="1260" t="str">
        <f>IF(op!M59="","",op!M59)</f>
        <v/>
      </c>
      <c r="N171" s="1009" t="str">
        <f t="shared" si="69"/>
        <v/>
      </c>
      <c r="O171" s="1010" t="str">
        <f t="shared" si="70"/>
        <v/>
      </c>
      <c r="P171" s="1011" t="str">
        <f t="shared" si="71"/>
        <v/>
      </c>
      <c r="Q171" s="590" t="str">
        <f t="shared" si="80"/>
        <v/>
      </c>
      <c r="R171" s="1012" t="str">
        <f t="shared" si="72"/>
        <v/>
      </c>
      <c r="S171" s="1013">
        <f t="shared" si="81"/>
        <v>0</v>
      </c>
      <c r="T171" s="339"/>
      <c r="U171" s="391"/>
      <c r="X171" s="994" t="str">
        <f t="shared" si="82"/>
        <v/>
      </c>
      <c r="Y171" s="1015">
        <f t="shared" si="73"/>
        <v>0.6</v>
      </c>
      <c r="Z171" s="1016" t="e">
        <f t="shared" si="74"/>
        <v>#VALUE!</v>
      </c>
      <c r="AA171" s="1016" t="e">
        <f t="shared" si="75"/>
        <v>#VALUE!</v>
      </c>
      <c r="AB171" s="1016" t="e">
        <f t="shared" si="76"/>
        <v>#VALUE!</v>
      </c>
      <c r="AC171" s="1017" t="e">
        <f t="shared" si="83"/>
        <v>#VALUE!</v>
      </c>
      <c r="AD171" s="1018">
        <f t="shared" si="84"/>
        <v>0</v>
      </c>
      <c r="AE171" s="1015">
        <f>IF(H171&gt;8,tab!D$168,tab!D$171)</f>
        <v>0.5</v>
      </c>
      <c r="AF171" s="1018">
        <f t="shared" si="85"/>
        <v>0</v>
      </c>
      <c r="AG171" s="994">
        <f t="shared" si="86"/>
        <v>0</v>
      </c>
      <c r="AH171" s="1019" t="e">
        <f t="shared" si="87"/>
        <v>#VALUE!</v>
      </c>
      <c r="AI171" s="863" t="e">
        <f t="shared" si="88"/>
        <v>#VALUE!</v>
      </c>
      <c r="AJ171" s="948">
        <f t="shared" si="89"/>
        <v>30</v>
      </c>
      <c r="AK171" s="562">
        <f t="shared" si="68"/>
        <v>30</v>
      </c>
      <c r="AL171" s="1020">
        <f t="shared" si="90"/>
        <v>0</v>
      </c>
      <c r="AN171" s="561">
        <f t="shared" si="78"/>
        <v>0</v>
      </c>
      <c r="AR171" s="1058"/>
      <c r="AT171" s="322"/>
      <c r="AU171" s="322"/>
    </row>
    <row r="172" spans="2:47" ht="13.15" customHeight="1" x14ac:dyDescent="0.2">
      <c r="B172" s="321"/>
      <c r="C172" s="386"/>
      <c r="D172" s="1005" t="str">
        <f>IF(op!D60=0,"",op!D60)</f>
        <v/>
      </c>
      <c r="E172" s="1005" t="str">
        <f>IF(op!E60=0,"",op!E60)</f>
        <v/>
      </c>
      <c r="F172" s="395" t="str">
        <f>IF(op!F60="","",op!F60+1)</f>
        <v/>
      </c>
      <c r="G172" s="1006" t="str">
        <f>IF(op!G60="","",op!G60)</f>
        <v/>
      </c>
      <c r="H172" s="395" t="str">
        <f>IF(op!H60="","",op!H60)</f>
        <v/>
      </c>
      <c r="I172" s="1007" t="str">
        <f t="shared" si="79"/>
        <v/>
      </c>
      <c r="J172" s="1008" t="str">
        <f>IF(op!J60="","",op!J60)</f>
        <v/>
      </c>
      <c r="K172" s="339"/>
      <c r="L172" s="1260" t="str">
        <f>IF(op!L60="","",op!L60)</f>
        <v/>
      </c>
      <c r="M172" s="1260" t="str">
        <f>IF(op!M60="","",op!M60)</f>
        <v/>
      </c>
      <c r="N172" s="1009" t="str">
        <f t="shared" si="69"/>
        <v/>
      </c>
      <c r="O172" s="1010" t="str">
        <f t="shared" si="70"/>
        <v/>
      </c>
      <c r="P172" s="1011" t="str">
        <f t="shared" si="71"/>
        <v/>
      </c>
      <c r="Q172" s="590" t="str">
        <f t="shared" si="80"/>
        <v/>
      </c>
      <c r="R172" s="1012" t="str">
        <f t="shared" si="72"/>
        <v/>
      </c>
      <c r="S172" s="1013">
        <f t="shared" si="81"/>
        <v>0</v>
      </c>
      <c r="T172" s="339"/>
      <c r="U172" s="391"/>
      <c r="X172" s="994" t="str">
        <f t="shared" si="82"/>
        <v/>
      </c>
      <c r="Y172" s="1015">
        <f t="shared" si="73"/>
        <v>0.6</v>
      </c>
      <c r="Z172" s="1016" t="e">
        <f t="shared" si="74"/>
        <v>#VALUE!</v>
      </c>
      <c r="AA172" s="1016" t="e">
        <f t="shared" si="75"/>
        <v>#VALUE!</v>
      </c>
      <c r="AB172" s="1016" t="e">
        <f t="shared" si="76"/>
        <v>#VALUE!</v>
      </c>
      <c r="AC172" s="1017" t="e">
        <f t="shared" si="83"/>
        <v>#VALUE!</v>
      </c>
      <c r="AD172" s="1018">
        <f t="shared" si="84"/>
        <v>0</v>
      </c>
      <c r="AE172" s="1015">
        <f>IF(H172&gt;8,tab!D$168,tab!D$171)</f>
        <v>0.5</v>
      </c>
      <c r="AF172" s="1018">
        <f t="shared" si="85"/>
        <v>0</v>
      </c>
      <c r="AG172" s="994">
        <f t="shared" si="86"/>
        <v>0</v>
      </c>
      <c r="AH172" s="1019" t="e">
        <f t="shared" si="87"/>
        <v>#VALUE!</v>
      </c>
      <c r="AI172" s="863" t="e">
        <f t="shared" si="88"/>
        <v>#VALUE!</v>
      </c>
      <c r="AJ172" s="948">
        <f t="shared" si="89"/>
        <v>30</v>
      </c>
      <c r="AK172" s="562">
        <f t="shared" si="68"/>
        <v>30</v>
      </c>
      <c r="AL172" s="1020">
        <f t="shared" si="90"/>
        <v>0</v>
      </c>
      <c r="AN172" s="561">
        <f t="shared" si="78"/>
        <v>0</v>
      </c>
      <c r="AR172" s="1058"/>
      <c r="AT172" s="322"/>
      <c r="AU172" s="322"/>
    </row>
    <row r="173" spans="2:47" ht="13.15" customHeight="1" x14ac:dyDescent="0.2">
      <c r="B173" s="321"/>
      <c r="C173" s="386"/>
      <c r="D173" s="1005" t="str">
        <f>IF(op!D61=0,"",op!D61)</f>
        <v/>
      </c>
      <c r="E173" s="1005" t="str">
        <f>IF(op!E61=0,"",op!E61)</f>
        <v/>
      </c>
      <c r="F173" s="395" t="str">
        <f>IF(op!F61="","",op!F61+1)</f>
        <v/>
      </c>
      <c r="G173" s="1006" t="str">
        <f>IF(op!G61="","",op!G61)</f>
        <v/>
      </c>
      <c r="H173" s="395" t="str">
        <f>IF(op!H61="","",op!H61)</f>
        <v/>
      </c>
      <c r="I173" s="1007" t="str">
        <f t="shared" si="79"/>
        <v/>
      </c>
      <c r="J173" s="1008" t="str">
        <f>IF(op!J61="","",op!J61)</f>
        <v/>
      </c>
      <c r="K173" s="339"/>
      <c r="L173" s="1260" t="str">
        <f>IF(op!L61="","",op!L61)</f>
        <v/>
      </c>
      <c r="M173" s="1260" t="str">
        <f>IF(op!M61="","",op!M61)</f>
        <v/>
      </c>
      <c r="N173" s="1009" t="str">
        <f t="shared" si="69"/>
        <v/>
      </c>
      <c r="O173" s="1010" t="str">
        <f t="shared" si="70"/>
        <v/>
      </c>
      <c r="P173" s="1011" t="str">
        <f t="shared" si="71"/>
        <v/>
      </c>
      <c r="Q173" s="590" t="str">
        <f t="shared" si="80"/>
        <v/>
      </c>
      <c r="R173" s="1012" t="str">
        <f t="shared" si="72"/>
        <v/>
      </c>
      <c r="S173" s="1013">
        <f t="shared" si="81"/>
        <v>0</v>
      </c>
      <c r="T173" s="339"/>
      <c r="U173" s="391"/>
      <c r="X173" s="994" t="str">
        <f t="shared" si="82"/>
        <v/>
      </c>
      <c r="Y173" s="1015">
        <f t="shared" si="73"/>
        <v>0.6</v>
      </c>
      <c r="Z173" s="1016" t="e">
        <f t="shared" si="74"/>
        <v>#VALUE!</v>
      </c>
      <c r="AA173" s="1016" t="e">
        <f t="shared" si="75"/>
        <v>#VALUE!</v>
      </c>
      <c r="AB173" s="1016" t="e">
        <f t="shared" si="76"/>
        <v>#VALUE!</v>
      </c>
      <c r="AC173" s="1017" t="e">
        <f t="shared" si="83"/>
        <v>#VALUE!</v>
      </c>
      <c r="AD173" s="1018">
        <f t="shared" si="84"/>
        <v>0</v>
      </c>
      <c r="AE173" s="1015">
        <f>IF(H173&gt;8,tab!D$168,tab!D$171)</f>
        <v>0.5</v>
      </c>
      <c r="AF173" s="1018">
        <f t="shared" si="85"/>
        <v>0</v>
      </c>
      <c r="AG173" s="994">
        <f t="shared" si="86"/>
        <v>0</v>
      </c>
      <c r="AH173" s="1019" t="e">
        <f t="shared" si="87"/>
        <v>#VALUE!</v>
      </c>
      <c r="AI173" s="863" t="e">
        <f t="shared" si="88"/>
        <v>#VALUE!</v>
      </c>
      <c r="AJ173" s="948">
        <f t="shared" si="89"/>
        <v>30</v>
      </c>
      <c r="AK173" s="562">
        <f t="shared" si="68"/>
        <v>30</v>
      </c>
      <c r="AL173" s="1020">
        <f t="shared" si="90"/>
        <v>0</v>
      </c>
      <c r="AN173" s="561">
        <f t="shared" si="78"/>
        <v>0</v>
      </c>
      <c r="AR173" s="1058"/>
      <c r="AT173" s="322"/>
      <c r="AU173" s="322"/>
    </row>
    <row r="174" spans="2:47" ht="13.15" customHeight="1" x14ac:dyDescent="0.2">
      <c r="B174" s="321"/>
      <c r="C174" s="386"/>
      <c r="D174" s="1005" t="str">
        <f>IF(op!D62=0,"",op!D62)</f>
        <v/>
      </c>
      <c r="E174" s="1005" t="str">
        <f>IF(op!E62=0,"",op!E62)</f>
        <v/>
      </c>
      <c r="F174" s="395" t="str">
        <f>IF(op!F62="","",op!F62+1)</f>
        <v/>
      </c>
      <c r="G174" s="1006" t="str">
        <f>IF(op!G62="","",op!G62)</f>
        <v/>
      </c>
      <c r="H174" s="395" t="str">
        <f>IF(op!H62="","",op!H62)</f>
        <v/>
      </c>
      <c r="I174" s="1007" t="str">
        <f t="shared" si="79"/>
        <v/>
      </c>
      <c r="J174" s="1008" t="str">
        <f>IF(op!J62="","",op!J62)</f>
        <v/>
      </c>
      <c r="K174" s="339"/>
      <c r="L174" s="1260" t="str">
        <f>IF(op!L62="","",op!L62)</f>
        <v/>
      </c>
      <c r="M174" s="1260" t="str">
        <f>IF(op!M62="","",op!M62)</f>
        <v/>
      </c>
      <c r="N174" s="1009" t="str">
        <f t="shared" si="69"/>
        <v/>
      </c>
      <c r="O174" s="1010" t="str">
        <f t="shared" si="70"/>
        <v/>
      </c>
      <c r="P174" s="1011" t="str">
        <f t="shared" si="71"/>
        <v/>
      </c>
      <c r="Q174" s="590" t="str">
        <f t="shared" si="80"/>
        <v/>
      </c>
      <c r="R174" s="1012" t="str">
        <f t="shared" si="72"/>
        <v/>
      </c>
      <c r="S174" s="1013">
        <f t="shared" si="81"/>
        <v>0</v>
      </c>
      <c r="T174" s="339"/>
      <c r="U174" s="391"/>
      <c r="X174" s="994" t="str">
        <f t="shared" si="82"/>
        <v/>
      </c>
      <c r="Y174" s="1015">
        <f t="shared" si="73"/>
        <v>0.6</v>
      </c>
      <c r="Z174" s="1016" t="e">
        <f t="shared" si="74"/>
        <v>#VALUE!</v>
      </c>
      <c r="AA174" s="1016" t="e">
        <f t="shared" si="75"/>
        <v>#VALUE!</v>
      </c>
      <c r="AB174" s="1016" t="e">
        <f t="shared" si="76"/>
        <v>#VALUE!</v>
      </c>
      <c r="AC174" s="1017" t="e">
        <f t="shared" si="83"/>
        <v>#VALUE!</v>
      </c>
      <c r="AD174" s="1018">
        <f t="shared" si="84"/>
        <v>0</v>
      </c>
      <c r="AE174" s="1015">
        <f>IF(H174&gt;8,tab!D$168,tab!D$171)</f>
        <v>0.5</v>
      </c>
      <c r="AF174" s="1018">
        <f t="shared" si="85"/>
        <v>0</v>
      </c>
      <c r="AG174" s="994">
        <f t="shared" si="86"/>
        <v>0</v>
      </c>
      <c r="AH174" s="1019" t="e">
        <f t="shared" si="87"/>
        <v>#VALUE!</v>
      </c>
      <c r="AI174" s="863" t="e">
        <f t="shared" si="88"/>
        <v>#VALUE!</v>
      </c>
      <c r="AJ174" s="948">
        <f t="shared" si="89"/>
        <v>30</v>
      </c>
      <c r="AK174" s="562">
        <f t="shared" si="68"/>
        <v>30</v>
      </c>
      <c r="AL174" s="1020">
        <f t="shared" si="90"/>
        <v>0</v>
      </c>
      <c r="AN174" s="561">
        <f t="shared" si="78"/>
        <v>0</v>
      </c>
      <c r="AR174" s="1058"/>
      <c r="AT174" s="322"/>
      <c r="AU174" s="322"/>
    </row>
    <row r="175" spans="2:47" ht="13.15" customHeight="1" x14ac:dyDescent="0.2">
      <c r="B175" s="321"/>
      <c r="C175" s="386"/>
      <c r="D175" s="1005" t="str">
        <f>IF(op!D63=0,"",op!D63)</f>
        <v/>
      </c>
      <c r="E175" s="1005" t="str">
        <f>IF(op!E63=0,"",op!E63)</f>
        <v/>
      </c>
      <c r="F175" s="395" t="str">
        <f>IF(op!F63="","",op!F63+1)</f>
        <v/>
      </c>
      <c r="G175" s="1006" t="str">
        <f>IF(op!G63="","",op!G63)</f>
        <v/>
      </c>
      <c r="H175" s="395" t="str">
        <f>IF(op!H63="","",op!H63)</f>
        <v/>
      </c>
      <c r="I175" s="1007" t="str">
        <f t="shared" si="79"/>
        <v/>
      </c>
      <c r="J175" s="1008" t="str">
        <f>IF(op!J63="","",op!J63)</f>
        <v/>
      </c>
      <c r="K175" s="339"/>
      <c r="L175" s="1260" t="str">
        <f>IF(op!L63="","",op!L63)</f>
        <v/>
      </c>
      <c r="M175" s="1260" t="str">
        <f>IF(op!M63="","",op!M63)</f>
        <v/>
      </c>
      <c r="N175" s="1009" t="str">
        <f t="shared" si="69"/>
        <v/>
      </c>
      <c r="O175" s="1010" t="str">
        <f t="shared" si="70"/>
        <v/>
      </c>
      <c r="P175" s="1011" t="str">
        <f t="shared" si="71"/>
        <v/>
      </c>
      <c r="Q175" s="590" t="str">
        <f t="shared" si="80"/>
        <v/>
      </c>
      <c r="R175" s="1012" t="str">
        <f t="shared" si="72"/>
        <v/>
      </c>
      <c r="S175" s="1013">
        <f t="shared" si="81"/>
        <v>0</v>
      </c>
      <c r="T175" s="339"/>
      <c r="U175" s="391"/>
      <c r="X175" s="994" t="str">
        <f t="shared" si="82"/>
        <v/>
      </c>
      <c r="Y175" s="1015">
        <f t="shared" si="73"/>
        <v>0.6</v>
      </c>
      <c r="Z175" s="1016" t="e">
        <f t="shared" si="74"/>
        <v>#VALUE!</v>
      </c>
      <c r="AA175" s="1016" t="e">
        <f t="shared" si="75"/>
        <v>#VALUE!</v>
      </c>
      <c r="AB175" s="1016" t="e">
        <f t="shared" si="76"/>
        <v>#VALUE!</v>
      </c>
      <c r="AC175" s="1017" t="e">
        <f t="shared" si="83"/>
        <v>#VALUE!</v>
      </c>
      <c r="AD175" s="1018">
        <f t="shared" si="84"/>
        <v>0</v>
      </c>
      <c r="AE175" s="1015">
        <f>IF(H175&gt;8,tab!D$168,tab!D$171)</f>
        <v>0.5</v>
      </c>
      <c r="AF175" s="1018">
        <f t="shared" si="85"/>
        <v>0</v>
      </c>
      <c r="AG175" s="994">
        <f t="shared" si="86"/>
        <v>0</v>
      </c>
      <c r="AH175" s="1019" t="e">
        <f t="shared" si="87"/>
        <v>#VALUE!</v>
      </c>
      <c r="AI175" s="863" t="e">
        <f t="shared" si="88"/>
        <v>#VALUE!</v>
      </c>
      <c r="AJ175" s="948">
        <f t="shared" si="89"/>
        <v>30</v>
      </c>
      <c r="AK175" s="562">
        <f t="shared" si="68"/>
        <v>30</v>
      </c>
      <c r="AL175" s="1020">
        <f t="shared" si="90"/>
        <v>0</v>
      </c>
      <c r="AN175" s="561">
        <f t="shared" si="78"/>
        <v>0</v>
      </c>
      <c r="AR175" s="1058"/>
      <c r="AT175" s="322"/>
      <c r="AU175" s="322"/>
    </row>
    <row r="176" spans="2:47" ht="13.15" customHeight="1" x14ac:dyDescent="0.2">
      <c r="B176" s="321"/>
      <c r="C176" s="386"/>
      <c r="D176" s="1005" t="str">
        <f>IF(op!D64=0,"",op!D64)</f>
        <v/>
      </c>
      <c r="E176" s="1005" t="str">
        <f>IF(op!E64=0,"",op!E64)</f>
        <v/>
      </c>
      <c r="F176" s="395" t="str">
        <f>IF(op!F64="","",op!F64+1)</f>
        <v/>
      </c>
      <c r="G176" s="1006" t="str">
        <f>IF(op!G64="","",op!G64)</f>
        <v/>
      </c>
      <c r="H176" s="395" t="str">
        <f>IF(op!H64="","",op!H64)</f>
        <v/>
      </c>
      <c r="I176" s="1007" t="str">
        <f t="shared" si="79"/>
        <v/>
      </c>
      <c r="J176" s="1008" t="str">
        <f>IF(op!J64="","",op!J64)</f>
        <v/>
      </c>
      <c r="K176" s="339"/>
      <c r="L176" s="1260" t="str">
        <f>IF(op!L64="","",op!L64)</f>
        <v/>
      </c>
      <c r="M176" s="1260" t="str">
        <f>IF(op!M64="","",op!M64)</f>
        <v/>
      </c>
      <c r="N176" s="1009" t="str">
        <f t="shared" si="69"/>
        <v/>
      </c>
      <c r="O176" s="1010" t="str">
        <f t="shared" si="70"/>
        <v/>
      </c>
      <c r="P176" s="1011" t="str">
        <f t="shared" si="71"/>
        <v/>
      </c>
      <c r="Q176" s="590" t="str">
        <f t="shared" si="80"/>
        <v/>
      </c>
      <c r="R176" s="1012" t="str">
        <f t="shared" si="72"/>
        <v/>
      </c>
      <c r="S176" s="1013">
        <f t="shared" si="81"/>
        <v>0</v>
      </c>
      <c r="T176" s="339"/>
      <c r="U176" s="391"/>
      <c r="X176" s="994" t="str">
        <f t="shared" si="82"/>
        <v/>
      </c>
      <c r="Y176" s="1015">
        <f t="shared" si="73"/>
        <v>0.6</v>
      </c>
      <c r="Z176" s="1016" t="e">
        <f t="shared" si="74"/>
        <v>#VALUE!</v>
      </c>
      <c r="AA176" s="1016" t="e">
        <f t="shared" si="75"/>
        <v>#VALUE!</v>
      </c>
      <c r="AB176" s="1016" t="e">
        <f t="shared" si="76"/>
        <v>#VALUE!</v>
      </c>
      <c r="AC176" s="1017" t="e">
        <f t="shared" si="83"/>
        <v>#VALUE!</v>
      </c>
      <c r="AD176" s="1018">
        <f t="shared" si="84"/>
        <v>0</v>
      </c>
      <c r="AE176" s="1015">
        <f>IF(H176&gt;8,tab!D$168,tab!D$171)</f>
        <v>0.5</v>
      </c>
      <c r="AF176" s="1018">
        <f t="shared" si="85"/>
        <v>0</v>
      </c>
      <c r="AG176" s="994">
        <f t="shared" si="86"/>
        <v>0</v>
      </c>
      <c r="AH176" s="1019" t="e">
        <f t="shared" si="87"/>
        <v>#VALUE!</v>
      </c>
      <c r="AI176" s="863" t="e">
        <f t="shared" si="88"/>
        <v>#VALUE!</v>
      </c>
      <c r="AJ176" s="948">
        <f t="shared" si="89"/>
        <v>30</v>
      </c>
      <c r="AK176" s="562">
        <f t="shared" si="68"/>
        <v>30</v>
      </c>
      <c r="AL176" s="1020">
        <f t="shared" si="90"/>
        <v>0</v>
      </c>
      <c r="AN176" s="561">
        <f t="shared" si="78"/>
        <v>0</v>
      </c>
      <c r="AR176" s="1058"/>
      <c r="AT176" s="322"/>
      <c r="AU176" s="322"/>
    </row>
    <row r="177" spans="2:47" ht="13.15" customHeight="1" x14ac:dyDescent="0.2">
      <c r="B177" s="321"/>
      <c r="C177" s="386"/>
      <c r="D177" s="1005" t="str">
        <f>IF(op!D65=0,"",op!D65)</f>
        <v/>
      </c>
      <c r="E177" s="1005" t="str">
        <f>IF(op!E65=0,"",op!E65)</f>
        <v/>
      </c>
      <c r="F177" s="395" t="str">
        <f>IF(op!F65="","",op!F65+1)</f>
        <v/>
      </c>
      <c r="G177" s="1006" t="str">
        <f>IF(op!G65="","",op!G65)</f>
        <v/>
      </c>
      <c r="H177" s="395" t="str">
        <f>IF(op!H65="","",op!H65)</f>
        <v/>
      </c>
      <c r="I177" s="1007" t="str">
        <f t="shared" si="79"/>
        <v/>
      </c>
      <c r="J177" s="1008" t="str">
        <f>IF(op!J65="","",op!J65)</f>
        <v/>
      </c>
      <c r="K177" s="339"/>
      <c r="L177" s="1260" t="str">
        <f>IF(op!L65="","",op!L65)</f>
        <v/>
      </c>
      <c r="M177" s="1260" t="str">
        <f>IF(op!M65="","",op!M65)</f>
        <v/>
      </c>
      <c r="N177" s="1009" t="str">
        <f t="shared" si="69"/>
        <v/>
      </c>
      <c r="O177" s="1010" t="str">
        <f t="shared" si="70"/>
        <v/>
      </c>
      <c r="P177" s="1011" t="str">
        <f t="shared" si="71"/>
        <v/>
      </c>
      <c r="Q177" s="590" t="str">
        <f t="shared" si="80"/>
        <v/>
      </c>
      <c r="R177" s="1012" t="str">
        <f t="shared" si="72"/>
        <v/>
      </c>
      <c r="S177" s="1013">
        <f t="shared" si="81"/>
        <v>0</v>
      </c>
      <c r="T177" s="339"/>
      <c r="U177" s="391"/>
      <c r="X177" s="994" t="str">
        <f t="shared" si="82"/>
        <v/>
      </c>
      <c r="Y177" s="1015">
        <f t="shared" si="73"/>
        <v>0.6</v>
      </c>
      <c r="Z177" s="1016" t="e">
        <f t="shared" si="74"/>
        <v>#VALUE!</v>
      </c>
      <c r="AA177" s="1016" t="e">
        <f t="shared" si="75"/>
        <v>#VALUE!</v>
      </c>
      <c r="AB177" s="1016" t="e">
        <f t="shared" si="76"/>
        <v>#VALUE!</v>
      </c>
      <c r="AC177" s="1017" t="e">
        <f t="shared" si="83"/>
        <v>#VALUE!</v>
      </c>
      <c r="AD177" s="1018">
        <f t="shared" si="84"/>
        <v>0</v>
      </c>
      <c r="AE177" s="1015">
        <f>IF(H177&gt;8,tab!D$168,tab!D$171)</f>
        <v>0.5</v>
      </c>
      <c r="AF177" s="1018">
        <f t="shared" si="85"/>
        <v>0</v>
      </c>
      <c r="AG177" s="994">
        <f t="shared" si="86"/>
        <v>0</v>
      </c>
      <c r="AH177" s="1019" t="e">
        <f t="shared" si="87"/>
        <v>#VALUE!</v>
      </c>
      <c r="AI177" s="863" t="e">
        <f t="shared" si="88"/>
        <v>#VALUE!</v>
      </c>
      <c r="AJ177" s="948">
        <f t="shared" si="89"/>
        <v>30</v>
      </c>
      <c r="AK177" s="562">
        <f t="shared" si="68"/>
        <v>30</v>
      </c>
      <c r="AL177" s="1020">
        <f t="shared" si="90"/>
        <v>0</v>
      </c>
      <c r="AN177" s="561">
        <f t="shared" si="78"/>
        <v>0</v>
      </c>
      <c r="AR177" s="1058"/>
      <c r="AT177" s="322"/>
      <c r="AU177" s="322"/>
    </row>
    <row r="178" spans="2:47" ht="13.15" customHeight="1" x14ac:dyDescent="0.2">
      <c r="B178" s="321"/>
      <c r="C178" s="386"/>
      <c r="D178" s="1005" t="str">
        <f>IF(op!D66=0,"",op!D66)</f>
        <v/>
      </c>
      <c r="E178" s="1005" t="str">
        <f>IF(op!E66=0,"",op!E66)</f>
        <v/>
      </c>
      <c r="F178" s="395" t="str">
        <f>IF(op!F66="","",op!F66+1)</f>
        <v/>
      </c>
      <c r="G178" s="1006" t="str">
        <f>IF(op!G66="","",op!G66)</f>
        <v/>
      </c>
      <c r="H178" s="395" t="str">
        <f>IF(op!H66="","",op!H66)</f>
        <v/>
      </c>
      <c r="I178" s="1007" t="str">
        <f t="shared" si="79"/>
        <v/>
      </c>
      <c r="J178" s="1008" t="str">
        <f>IF(op!J66="","",op!J66)</f>
        <v/>
      </c>
      <c r="K178" s="339"/>
      <c r="L178" s="1260" t="str">
        <f>IF(op!L66="","",op!L66)</f>
        <v/>
      </c>
      <c r="M178" s="1260" t="str">
        <f>IF(op!M66="","",op!M66)</f>
        <v/>
      </c>
      <c r="N178" s="1009" t="str">
        <f t="shared" si="69"/>
        <v/>
      </c>
      <c r="O178" s="1010" t="str">
        <f t="shared" si="70"/>
        <v/>
      </c>
      <c r="P178" s="1011" t="str">
        <f t="shared" si="71"/>
        <v/>
      </c>
      <c r="Q178" s="590" t="str">
        <f t="shared" si="80"/>
        <v/>
      </c>
      <c r="R178" s="1012" t="str">
        <f t="shared" si="72"/>
        <v/>
      </c>
      <c r="S178" s="1013">
        <f t="shared" si="81"/>
        <v>0</v>
      </c>
      <c r="T178" s="339"/>
      <c r="U178" s="391"/>
      <c r="X178" s="994" t="str">
        <f t="shared" si="82"/>
        <v/>
      </c>
      <c r="Y178" s="1015">
        <f t="shared" si="73"/>
        <v>0.6</v>
      </c>
      <c r="Z178" s="1016" t="e">
        <f t="shared" si="74"/>
        <v>#VALUE!</v>
      </c>
      <c r="AA178" s="1016" t="e">
        <f t="shared" si="75"/>
        <v>#VALUE!</v>
      </c>
      <c r="AB178" s="1016" t="e">
        <f t="shared" si="76"/>
        <v>#VALUE!</v>
      </c>
      <c r="AC178" s="1017" t="e">
        <f t="shared" si="83"/>
        <v>#VALUE!</v>
      </c>
      <c r="AD178" s="1018">
        <f t="shared" si="84"/>
        <v>0</v>
      </c>
      <c r="AE178" s="1015">
        <f>IF(H178&gt;8,tab!D$168,tab!D$171)</f>
        <v>0.5</v>
      </c>
      <c r="AF178" s="1018">
        <f t="shared" si="85"/>
        <v>0</v>
      </c>
      <c r="AG178" s="994">
        <f t="shared" si="86"/>
        <v>0</v>
      </c>
      <c r="AH178" s="1019" t="e">
        <f t="shared" si="87"/>
        <v>#VALUE!</v>
      </c>
      <c r="AI178" s="863" t="e">
        <f t="shared" si="88"/>
        <v>#VALUE!</v>
      </c>
      <c r="AJ178" s="948">
        <f t="shared" si="89"/>
        <v>30</v>
      </c>
      <c r="AK178" s="562">
        <f t="shared" si="68"/>
        <v>30</v>
      </c>
      <c r="AL178" s="1020">
        <f t="shared" si="90"/>
        <v>0</v>
      </c>
      <c r="AN178" s="561">
        <f t="shared" si="78"/>
        <v>0</v>
      </c>
      <c r="AR178" s="1058"/>
      <c r="AT178" s="322"/>
      <c r="AU178" s="322"/>
    </row>
    <row r="179" spans="2:47" ht="13.15" customHeight="1" x14ac:dyDescent="0.2">
      <c r="B179" s="321"/>
      <c r="C179" s="386"/>
      <c r="D179" s="1005" t="str">
        <f>IF(op!D67=0,"",op!D67)</f>
        <v/>
      </c>
      <c r="E179" s="1005" t="str">
        <f>IF(op!E67=0,"",op!E67)</f>
        <v/>
      </c>
      <c r="F179" s="395" t="str">
        <f>IF(op!F67="","",op!F67+1)</f>
        <v/>
      </c>
      <c r="G179" s="1006" t="str">
        <f>IF(op!G67="","",op!G67)</f>
        <v/>
      </c>
      <c r="H179" s="395" t="str">
        <f>IF(op!H67="","",op!H67)</f>
        <v/>
      </c>
      <c r="I179" s="1007" t="str">
        <f t="shared" si="79"/>
        <v/>
      </c>
      <c r="J179" s="1008" t="str">
        <f>IF(op!J67="","",op!J67)</f>
        <v/>
      </c>
      <c r="K179" s="339"/>
      <c r="L179" s="1260" t="str">
        <f>IF(op!L67="","",op!L67)</f>
        <v/>
      </c>
      <c r="M179" s="1260" t="str">
        <f>IF(op!M67="","",op!M67)</f>
        <v/>
      </c>
      <c r="N179" s="1009" t="str">
        <f t="shared" si="69"/>
        <v/>
      </c>
      <c r="O179" s="1010" t="str">
        <f t="shared" si="70"/>
        <v/>
      </c>
      <c r="P179" s="1011" t="str">
        <f t="shared" si="71"/>
        <v/>
      </c>
      <c r="Q179" s="590" t="str">
        <f t="shared" si="80"/>
        <v/>
      </c>
      <c r="R179" s="1012" t="str">
        <f t="shared" si="72"/>
        <v/>
      </c>
      <c r="S179" s="1013">
        <f t="shared" si="81"/>
        <v>0</v>
      </c>
      <c r="T179" s="339"/>
      <c r="U179" s="391"/>
      <c r="X179" s="994" t="str">
        <f t="shared" si="82"/>
        <v/>
      </c>
      <c r="Y179" s="1015">
        <f t="shared" si="73"/>
        <v>0.6</v>
      </c>
      <c r="Z179" s="1016" t="e">
        <f t="shared" si="74"/>
        <v>#VALUE!</v>
      </c>
      <c r="AA179" s="1016" t="e">
        <f t="shared" si="75"/>
        <v>#VALUE!</v>
      </c>
      <c r="AB179" s="1016" t="e">
        <f t="shared" si="76"/>
        <v>#VALUE!</v>
      </c>
      <c r="AC179" s="1017" t="e">
        <f t="shared" si="83"/>
        <v>#VALUE!</v>
      </c>
      <c r="AD179" s="1018">
        <f t="shared" si="84"/>
        <v>0</v>
      </c>
      <c r="AE179" s="1015">
        <f>IF(H179&gt;8,tab!D$168,tab!D$171)</f>
        <v>0.5</v>
      </c>
      <c r="AF179" s="1018">
        <f t="shared" si="85"/>
        <v>0</v>
      </c>
      <c r="AG179" s="994">
        <f t="shared" si="86"/>
        <v>0</v>
      </c>
      <c r="AH179" s="1019" t="e">
        <f t="shared" si="87"/>
        <v>#VALUE!</v>
      </c>
      <c r="AI179" s="863" t="e">
        <f t="shared" si="88"/>
        <v>#VALUE!</v>
      </c>
      <c r="AJ179" s="948">
        <f t="shared" si="89"/>
        <v>30</v>
      </c>
      <c r="AK179" s="562">
        <f t="shared" si="68"/>
        <v>30</v>
      </c>
      <c r="AL179" s="1020">
        <f t="shared" si="90"/>
        <v>0</v>
      </c>
      <c r="AN179" s="561">
        <f t="shared" si="78"/>
        <v>0</v>
      </c>
      <c r="AR179" s="1058"/>
      <c r="AT179" s="322"/>
      <c r="AU179" s="322"/>
    </row>
    <row r="180" spans="2:47" ht="13.15" customHeight="1" x14ac:dyDescent="0.2">
      <c r="B180" s="321"/>
      <c r="C180" s="386"/>
      <c r="D180" s="1005" t="str">
        <f>IF(op!D68=0,"",op!D68)</f>
        <v/>
      </c>
      <c r="E180" s="1005" t="str">
        <f>IF(op!E68=0,"",op!E68)</f>
        <v/>
      </c>
      <c r="F180" s="395" t="str">
        <f>IF(op!F68="","",op!F68+1)</f>
        <v/>
      </c>
      <c r="G180" s="1006" t="str">
        <f>IF(op!G68="","",op!G68)</f>
        <v/>
      </c>
      <c r="H180" s="395" t="str">
        <f>IF(op!H68="","",op!H68)</f>
        <v/>
      </c>
      <c r="I180" s="1007" t="str">
        <f t="shared" si="79"/>
        <v/>
      </c>
      <c r="J180" s="1008" t="str">
        <f>IF(op!J68="","",op!J68)</f>
        <v/>
      </c>
      <c r="K180" s="339"/>
      <c r="L180" s="1260" t="str">
        <f>IF(op!L68="","",op!L68)</f>
        <v/>
      </c>
      <c r="M180" s="1260" t="str">
        <f>IF(op!M68="","",op!M68)</f>
        <v/>
      </c>
      <c r="N180" s="1009" t="str">
        <f t="shared" si="69"/>
        <v/>
      </c>
      <c r="O180" s="1010" t="str">
        <f t="shared" si="70"/>
        <v/>
      </c>
      <c r="P180" s="1011" t="str">
        <f t="shared" si="71"/>
        <v/>
      </c>
      <c r="Q180" s="590" t="str">
        <f t="shared" si="80"/>
        <v/>
      </c>
      <c r="R180" s="1012" t="str">
        <f t="shared" si="72"/>
        <v/>
      </c>
      <c r="S180" s="1013">
        <f t="shared" si="81"/>
        <v>0</v>
      </c>
      <c r="T180" s="339"/>
      <c r="U180" s="391"/>
      <c r="X180" s="994" t="str">
        <f t="shared" si="82"/>
        <v/>
      </c>
      <c r="Y180" s="1015">
        <f t="shared" si="73"/>
        <v>0.6</v>
      </c>
      <c r="Z180" s="1016" t="e">
        <f t="shared" si="74"/>
        <v>#VALUE!</v>
      </c>
      <c r="AA180" s="1016" t="e">
        <f t="shared" si="75"/>
        <v>#VALUE!</v>
      </c>
      <c r="AB180" s="1016" t="e">
        <f t="shared" si="76"/>
        <v>#VALUE!</v>
      </c>
      <c r="AC180" s="1017" t="e">
        <f t="shared" si="83"/>
        <v>#VALUE!</v>
      </c>
      <c r="AD180" s="1018">
        <f t="shared" si="84"/>
        <v>0</v>
      </c>
      <c r="AE180" s="1015">
        <f>IF(H180&gt;8,tab!D$168,tab!D$171)</f>
        <v>0.5</v>
      </c>
      <c r="AF180" s="1018">
        <f t="shared" si="85"/>
        <v>0</v>
      </c>
      <c r="AG180" s="994">
        <f t="shared" si="86"/>
        <v>0</v>
      </c>
      <c r="AH180" s="1019" t="e">
        <f t="shared" si="87"/>
        <v>#VALUE!</v>
      </c>
      <c r="AI180" s="863" t="e">
        <f t="shared" si="88"/>
        <v>#VALUE!</v>
      </c>
      <c r="AJ180" s="948">
        <f t="shared" si="89"/>
        <v>30</v>
      </c>
      <c r="AK180" s="562">
        <f t="shared" si="68"/>
        <v>30</v>
      </c>
      <c r="AL180" s="1020">
        <f t="shared" si="90"/>
        <v>0</v>
      </c>
      <c r="AN180" s="561">
        <f t="shared" si="78"/>
        <v>0</v>
      </c>
      <c r="AR180" s="1058"/>
      <c r="AT180" s="322"/>
      <c r="AU180" s="322"/>
    </row>
    <row r="181" spans="2:47" ht="13.15" customHeight="1" x14ac:dyDescent="0.2">
      <c r="B181" s="321"/>
      <c r="C181" s="386"/>
      <c r="D181" s="1005" t="str">
        <f>IF(op!D69=0,"",op!D69)</f>
        <v/>
      </c>
      <c r="E181" s="1005" t="str">
        <f>IF(op!E69=0,"",op!E69)</f>
        <v/>
      </c>
      <c r="F181" s="395" t="str">
        <f>IF(op!F69="","",op!F69+1)</f>
        <v/>
      </c>
      <c r="G181" s="1006" t="str">
        <f>IF(op!G69="","",op!G69)</f>
        <v/>
      </c>
      <c r="H181" s="395" t="str">
        <f>IF(op!H69="","",op!H69)</f>
        <v/>
      </c>
      <c r="I181" s="1007" t="str">
        <f t="shared" si="79"/>
        <v/>
      </c>
      <c r="J181" s="1008" t="str">
        <f>IF(op!J69="","",op!J69)</f>
        <v/>
      </c>
      <c r="K181" s="339"/>
      <c r="L181" s="1260" t="str">
        <f>IF(op!L69="","",op!L69)</f>
        <v/>
      </c>
      <c r="M181" s="1260" t="str">
        <f>IF(op!M69="","",op!M69)</f>
        <v/>
      </c>
      <c r="N181" s="1009" t="str">
        <f t="shared" si="69"/>
        <v/>
      </c>
      <c r="O181" s="1010" t="str">
        <f t="shared" si="70"/>
        <v/>
      </c>
      <c r="P181" s="1011" t="str">
        <f t="shared" si="71"/>
        <v/>
      </c>
      <c r="Q181" s="590" t="str">
        <f t="shared" si="80"/>
        <v/>
      </c>
      <c r="R181" s="1012" t="str">
        <f t="shared" si="72"/>
        <v/>
      </c>
      <c r="S181" s="1013">
        <f t="shared" si="81"/>
        <v>0</v>
      </c>
      <c r="T181" s="339"/>
      <c r="U181" s="391"/>
      <c r="X181" s="994" t="str">
        <f t="shared" si="82"/>
        <v/>
      </c>
      <c r="Y181" s="1015">
        <f t="shared" si="73"/>
        <v>0.6</v>
      </c>
      <c r="Z181" s="1016" t="e">
        <f t="shared" si="74"/>
        <v>#VALUE!</v>
      </c>
      <c r="AA181" s="1016" t="e">
        <f t="shared" si="75"/>
        <v>#VALUE!</v>
      </c>
      <c r="AB181" s="1016" t="e">
        <f t="shared" si="76"/>
        <v>#VALUE!</v>
      </c>
      <c r="AC181" s="1017" t="e">
        <f t="shared" si="83"/>
        <v>#VALUE!</v>
      </c>
      <c r="AD181" s="1018">
        <f t="shared" si="84"/>
        <v>0</v>
      </c>
      <c r="AE181" s="1015">
        <f>IF(H181&gt;8,tab!D$168,tab!D$171)</f>
        <v>0.5</v>
      </c>
      <c r="AF181" s="1018">
        <f t="shared" si="85"/>
        <v>0</v>
      </c>
      <c r="AG181" s="994">
        <f t="shared" si="86"/>
        <v>0</v>
      </c>
      <c r="AH181" s="1019" t="e">
        <f t="shared" si="87"/>
        <v>#VALUE!</v>
      </c>
      <c r="AI181" s="863" t="e">
        <f t="shared" si="88"/>
        <v>#VALUE!</v>
      </c>
      <c r="AJ181" s="948">
        <f t="shared" si="89"/>
        <v>30</v>
      </c>
      <c r="AK181" s="562">
        <f t="shared" si="68"/>
        <v>30</v>
      </c>
      <c r="AL181" s="1020">
        <f t="shared" si="90"/>
        <v>0</v>
      </c>
      <c r="AN181" s="561">
        <f t="shared" si="78"/>
        <v>0</v>
      </c>
      <c r="AR181" s="1058"/>
      <c r="AT181" s="322"/>
      <c r="AU181" s="322"/>
    </row>
    <row r="182" spans="2:47" ht="13.15" customHeight="1" x14ac:dyDescent="0.2">
      <c r="B182" s="321"/>
      <c r="C182" s="386"/>
      <c r="D182" s="1005" t="str">
        <f>IF(op!D70=0,"",op!D70)</f>
        <v/>
      </c>
      <c r="E182" s="1005" t="str">
        <f>IF(op!E70=0,"",op!E70)</f>
        <v/>
      </c>
      <c r="F182" s="395" t="str">
        <f>IF(op!F70="","",op!F70+1)</f>
        <v/>
      </c>
      <c r="G182" s="1006" t="str">
        <f>IF(op!G70="","",op!G70)</f>
        <v/>
      </c>
      <c r="H182" s="395" t="str">
        <f>IF(op!H70="","",op!H70)</f>
        <v/>
      </c>
      <c r="I182" s="1007" t="str">
        <f t="shared" si="79"/>
        <v/>
      </c>
      <c r="J182" s="1008" t="str">
        <f>IF(op!J70="","",op!J70)</f>
        <v/>
      </c>
      <c r="K182" s="339"/>
      <c r="L182" s="1260" t="str">
        <f>IF(op!L70="","",op!L70)</f>
        <v/>
      </c>
      <c r="M182" s="1260" t="str">
        <f>IF(op!M70="","",op!M70)</f>
        <v/>
      </c>
      <c r="N182" s="1009" t="str">
        <f t="shared" si="69"/>
        <v/>
      </c>
      <c r="O182" s="1010" t="str">
        <f t="shared" si="70"/>
        <v/>
      </c>
      <c r="P182" s="1011" t="str">
        <f t="shared" si="71"/>
        <v/>
      </c>
      <c r="Q182" s="590" t="str">
        <f t="shared" si="80"/>
        <v/>
      </c>
      <c r="R182" s="1012" t="str">
        <f t="shared" si="72"/>
        <v/>
      </c>
      <c r="S182" s="1013">
        <f t="shared" si="81"/>
        <v>0</v>
      </c>
      <c r="T182" s="339"/>
      <c r="U182" s="391"/>
      <c r="X182" s="994" t="str">
        <f t="shared" si="82"/>
        <v/>
      </c>
      <c r="Y182" s="1015">
        <f t="shared" si="73"/>
        <v>0.6</v>
      </c>
      <c r="Z182" s="1016" t="e">
        <f t="shared" si="74"/>
        <v>#VALUE!</v>
      </c>
      <c r="AA182" s="1016" t="e">
        <f t="shared" si="75"/>
        <v>#VALUE!</v>
      </c>
      <c r="AB182" s="1016" t="e">
        <f t="shared" si="76"/>
        <v>#VALUE!</v>
      </c>
      <c r="AC182" s="1017" t="e">
        <f t="shared" si="83"/>
        <v>#VALUE!</v>
      </c>
      <c r="AD182" s="1018">
        <f t="shared" si="84"/>
        <v>0</v>
      </c>
      <c r="AE182" s="1015">
        <f>IF(H182&gt;8,tab!D$168,tab!D$171)</f>
        <v>0.5</v>
      </c>
      <c r="AF182" s="1018">
        <f t="shared" si="85"/>
        <v>0</v>
      </c>
      <c r="AG182" s="994">
        <f t="shared" si="86"/>
        <v>0</v>
      </c>
      <c r="AH182" s="1019" t="e">
        <f t="shared" si="87"/>
        <v>#VALUE!</v>
      </c>
      <c r="AI182" s="863" t="e">
        <f t="shared" si="88"/>
        <v>#VALUE!</v>
      </c>
      <c r="AJ182" s="948">
        <f t="shared" si="89"/>
        <v>30</v>
      </c>
      <c r="AK182" s="562">
        <f t="shared" si="68"/>
        <v>30</v>
      </c>
      <c r="AL182" s="1020">
        <f t="shared" si="90"/>
        <v>0</v>
      </c>
      <c r="AN182" s="561">
        <f t="shared" si="78"/>
        <v>0</v>
      </c>
      <c r="AR182" s="1058"/>
      <c r="AT182" s="322"/>
      <c r="AU182" s="322"/>
    </row>
    <row r="183" spans="2:47" ht="13.15" customHeight="1" x14ac:dyDescent="0.2">
      <c r="B183" s="321"/>
      <c r="C183" s="386"/>
      <c r="D183" s="1005" t="str">
        <f>IF(op!D71=0,"",op!D71)</f>
        <v/>
      </c>
      <c r="E183" s="1005" t="str">
        <f>IF(op!E71=0,"",op!E71)</f>
        <v/>
      </c>
      <c r="F183" s="395" t="str">
        <f>IF(op!F71="","",op!F71+1)</f>
        <v/>
      </c>
      <c r="G183" s="1006" t="str">
        <f>IF(op!G71="","",op!G71)</f>
        <v/>
      </c>
      <c r="H183" s="395" t="str">
        <f>IF(op!H71="","",op!H71)</f>
        <v/>
      </c>
      <c r="I183" s="1007" t="str">
        <f t="shared" si="79"/>
        <v/>
      </c>
      <c r="J183" s="1008" t="str">
        <f>IF(op!J71="","",op!J71)</f>
        <v/>
      </c>
      <c r="K183" s="339"/>
      <c r="L183" s="1260" t="str">
        <f>IF(op!L71="","",op!L71)</f>
        <v/>
      </c>
      <c r="M183" s="1260" t="str">
        <f>IF(op!M71="","",op!M71)</f>
        <v/>
      </c>
      <c r="N183" s="1009" t="str">
        <f t="shared" si="69"/>
        <v/>
      </c>
      <c r="O183" s="1010" t="str">
        <f t="shared" si="70"/>
        <v/>
      </c>
      <c r="P183" s="1011" t="str">
        <f t="shared" si="71"/>
        <v/>
      </c>
      <c r="Q183" s="590" t="str">
        <f t="shared" si="80"/>
        <v/>
      </c>
      <c r="R183" s="1012" t="str">
        <f t="shared" si="72"/>
        <v/>
      </c>
      <c r="S183" s="1013">
        <f t="shared" si="81"/>
        <v>0</v>
      </c>
      <c r="T183" s="339"/>
      <c r="U183" s="391"/>
      <c r="X183" s="994" t="str">
        <f t="shared" si="82"/>
        <v/>
      </c>
      <c r="Y183" s="1015">
        <f t="shared" si="73"/>
        <v>0.6</v>
      </c>
      <c r="Z183" s="1016" t="e">
        <f t="shared" si="74"/>
        <v>#VALUE!</v>
      </c>
      <c r="AA183" s="1016" t="e">
        <f t="shared" si="75"/>
        <v>#VALUE!</v>
      </c>
      <c r="AB183" s="1016" t="e">
        <f t="shared" si="76"/>
        <v>#VALUE!</v>
      </c>
      <c r="AC183" s="1017" t="e">
        <f t="shared" si="83"/>
        <v>#VALUE!</v>
      </c>
      <c r="AD183" s="1018">
        <f t="shared" si="84"/>
        <v>0</v>
      </c>
      <c r="AE183" s="1015">
        <f>IF(H183&gt;8,tab!D$168,tab!D$171)</f>
        <v>0.5</v>
      </c>
      <c r="AF183" s="1018">
        <f t="shared" si="85"/>
        <v>0</v>
      </c>
      <c r="AG183" s="994">
        <f t="shared" si="86"/>
        <v>0</v>
      </c>
      <c r="AH183" s="1019" t="e">
        <f t="shared" si="87"/>
        <v>#VALUE!</v>
      </c>
      <c r="AI183" s="863" t="e">
        <f t="shared" si="88"/>
        <v>#VALUE!</v>
      </c>
      <c r="AJ183" s="948">
        <f t="shared" si="89"/>
        <v>30</v>
      </c>
      <c r="AK183" s="562">
        <f t="shared" si="68"/>
        <v>30</v>
      </c>
      <c r="AL183" s="1020">
        <f t="shared" si="90"/>
        <v>0</v>
      </c>
      <c r="AN183" s="561">
        <f t="shared" si="78"/>
        <v>0</v>
      </c>
      <c r="AR183" s="1058"/>
      <c r="AT183" s="322"/>
      <c r="AU183" s="322"/>
    </row>
    <row r="184" spans="2:47" ht="13.15" customHeight="1" x14ac:dyDescent="0.2">
      <c r="B184" s="321"/>
      <c r="C184" s="386"/>
      <c r="D184" s="1005" t="str">
        <f>IF(op!D72=0,"",op!D72)</f>
        <v/>
      </c>
      <c r="E184" s="1005" t="str">
        <f>IF(op!E72=0,"",op!E72)</f>
        <v/>
      </c>
      <c r="F184" s="395" t="str">
        <f>IF(op!F72="","",op!F72+1)</f>
        <v/>
      </c>
      <c r="G184" s="1006" t="str">
        <f>IF(op!G72="","",op!G72)</f>
        <v/>
      </c>
      <c r="H184" s="395" t="str">
        <f>IF(op!H72="","",op!H72)</f>
        <v/>
      </c>
      <c r="I184" s="1007" t="str">
        <f t="shared" si="79"/>
        <v/>
      </c>
      <c r="J184" s="1008" t="str">
        <f>IF(op!J72="","",op!J72)</f>
        <v/>
      </c>
      <c r="K184" s="339"/>
      <c r="L184" s="1260" t="str">
        <f>IF(op!L72="","",op!L72)</f>
        <v/>
      </c>
      <c r="M184" s="1260" t="str">
        <f>IF(op!M72="","",op!M72)</f>
        <v/>
      </c>
      <c r="N184" s="1009" t="str">
        <f t="shared" si="69"/>
        <v/>
      </c>
      <c r="O184" s="1010" t="str">
        <f t="shared" si="70"/>
        <v/>
      </c>
      <c r="P184" s="1011" t="str">
        <f t="shared" si="71"/>
        <v/>
      </c>
      <c r="Q184" s="590" t="str">
        <f t="shared" si="80"/>
        <v/>
      </c>
      <c r="R184" s="1012" t="str">
        <f t="shared" si="72"/>
        <v/>
      </c>
      <c r="S184" s="1013">
        <f t="shared" si="81"/>
        <v>0</v>
      </c>
      <c r="T184" s="339"/>
      <c r="U184" s="391"/>
      <c r="X184" s="994" t="str">
        <f t="shared" si="82"/>
        <v/>
      </c>
      <c r="Y184" s="1015">
        <f t="shared" si="73"/>
        <v>0.6</v>
      </c>
      <c r="Z184" s="1016" t="e">
        <f t="shared" si="74"/>
        <v>#VALUE!</v>
      </c>
      <c r="AA184" s="1016" t="e">
        <f t="shared" si="75"/>
        <v>#VALUE!</v>
      </c>
      <c r="AB184" s="1016" t="e">
        <f t="shared" si="76"/>
        <v>#VALUE!</v>
      </c>
      <c r="AC184" s="1017" t="e">
        <f t="shared" si="83"/>
        <v>#VALUE!</v>
      </c>
      <c r="AD184" s="1018">
        <f t="shared" si="84"/>
        <v>0</v>
      </c>
      <c r="AE184" s="1015">
        <f>IF(H184&gt;8,tab!D$168,tab!D$171)</f>
        <v>0.5</v>
      </c>
      <c r="AF184" s="1018">
        <f t="shared" si="85"/>
        <v>0</v>
      </c>
      <c r="AG184" s="994">
        <f t="shared" si="86"/>
        <v>0</v>
      </c>
      <c r="AH184" s="1019" t="e">
        <f t="shared" si="87"/>
        <v>#VALUE!</v>
      </c>
      <c r="AI184" s="863" t="e">
        <f t="shared" si="88"/>
        <v>#VALUE!</v>
      </c>
      <c r="AJ184" s="948">
        <f t="shared" si="89"/>
        <v>30</v>
      </c>
      <c r="AK184" s="562">
        <f t="shared" si="68"/>
        <v>30</v>
      </c>
      <c r="AL184" s="1020">
        <f t="shared" si="90"/>
        <v>0</v>
      </c>
      <c r="AN184" s="561">
        <f t="shared" si="78"/>
        <v>0</v>
      </c>
      <c r="AR184" s="1058"/>
      <c r="AT184" s="322"/>
      <c r="AU184" s="322"/>
    </row>
    <row r="185" spans="2:47" ht="13.15" customHeight="1" x14ac:dyDescent="0.2">
      <c r="B185" s="321"/>
      <c r="C185" s="386"/>
      <c r="D185" s="1005" t="str">
        <f>IF(op!D73=0,"",op!D73)</f>
        <v/>
      </c>
      <c r="E185" s="1005" t="str">
        <f>IF(op!E73=0,"",op!E73)</f>
        <v/>
      </c>
      <c r="F185" s="395" t="str">
        <f>IF(op!F73="","",op!F73+1)</f>
        <v/>
      </c>
      <c r="G185" s="1006" t="str">
        <f>IF(op!G73="","",op!G73)</f>
        <v/>
      </c>
      <c r="H185" s="395" t="str">
        <f>IF(op!H73="","",op!H73)</f>
        <v/>
      </c>
      <c r="I185" s="1007" t="str">
        <f t="shared" si="79"/>
        <v/>
      </c>
      <c r="J185" s="1008" t="str">
        <f>IF(op!J73="","",op!J73)</f>
        <v/>
      </c>
      <c r="K185" s="339"/>
      <c r="L185" s="1260" t="str">
        <f>IF(op!L73="","",op!L73)</f>
        <v/>
      </c>
      <c r="M185" s="1260" t="str">
        <f>IF(op!M73="","",op!M73)</f>
        <v/>
      </c>
      <c r="N185" s="1009" t="str">
        <f t="shared" si="69"/>
        <v/>
      </c>
      <c r="O185" s="1010" t="str">
        <f t="shared" si="70"/>
        <v/>
      </c>
      <c r="P185" s="1011" t="str">
        <f t="shared" si="71"/>
        <v/>
      </c>
      <c r="Q185" s="590" t="str">
        <f t="shared" si="80"/>
        <v/>
      </c>
      <c r="R185" s="1012" t="str">
        <f t="shared" si="72"/>
        <v/>
      </c>
      <c r="S185" s="1013">
        <f t="shared" si="81"/>
        <v>0</v>
      </c>
      <c r="T185" s="339"/>
      <c r="U185" s="391"/>
      <c r="X185" s="994" t="str">
        <f t="shared" si="82"/>
        <v/>
      </c>
      <c r="Y185" s="1015">
        <f t="shared" si="73"/>
        <v>0.6</v>
      </c>
      <c r="Z185" s="1016" t="e">
        <f t="shared" si="74"/>
        <v>#VALUE!</v>
      </c>
      <c r="AA185" s="1016" t="e">
        <f t="shared" si="75"/>
        <v>#VALUE!</v>
      </c>
      <c r="AB185" s="1016" t="e">
        <f t="shared" si="76"/>
        <v>#VALUE!</v>
      </c>
      <c r="AC185" s="1017" t="e">
        <f t="shared" si="83"/>
        <v>#VALUE!</v>
      </c>
      <c r="AD185" s="1018">
        <f t="shared" si="84"/>
        <v>0</v>
      </c>
      <c r="AE185" s="1015">
        <f>IF(H185&gt;8,tab!D$168,tab!D$171)</f>
        <v>0.5</v>
      </c>
      <c r="AF185" s="1018">
        <f t="shared" si="85"/>
        <v>0</v>
      </c>
      <c r="AG185" s="994">
        <f t="shared" si="86"/>
        <v>0</v>
      </c>
      <c r="AH185" s="1019" t="e">
        <f t="shared" si="87"/>
        <v>#VALUE!</v>
      </c>
      <c r="AI185" s="863" t="e">
        <f t="shared" si="88"/>
        <v>#VALUE!</v>
      </c>
      <c r="AJ185" s="948">
        <f t="shared" si="89"/>
        <v>30</v>
      </c>
      <c r="AK185" s="562">
        <f t="shared" si="68"/>
        <v>30</v>
      </c>
      <c r="AL185" s="1020">
        <f t="shared" si="90"/>
        <v>0</v>
      </c>
      <c r="AN185" s="561">
        <f t="shared" si="78"/>
        <v>0</v>
      </c>
      <c r="AR185" s="1058"/>
      <c r="AT185" s="322"/>
      <c r="AU185" s="322"/>
    </row>
    <row r="186" spans="2:47" ht="13.15" customHeight="1" x14ac:dyDescent="0.2">
      <c r="B186" s="321"/>
      <c r="C186" s="386"/>
      <c r="D186" s="1005" t="str">
        <f>IF(op!D74=0,"",op!D74)</f>
        <v/>
      </c>
      <c r="E186" s="1005" t="str">
        <f>IF(op!E74=0,"",op!E74)</f>
        <v/>
      </c>
      <c r="F186" s="395" t="str">
        <f>IF(op!F74="","",op!F74+1)</f>
        <v/>
      </c>
      <c r="G186" s="1006" t="str">
        <f>IF(op!G74="","",op!G74)</f>
        <v/>
      </c>
      <c r="H186" s="395" t="str">
        <f>IF(op!H74="","",op!H74)</f>
        <v/>
      </c>
      <c r="I186" s="1007" t="str">
        <f t="shared" si="79"/>
        <v/>
      </c>
      <c r="J186" s="1008" t="str">
        <f>IF(op!J74="","",op!J74)</f>
        <v/>
      </c>
      <c r="K186" s="339"/>
      <c r="L186" s="1260" t="str">
        <f>IF(op!L74="","",op!L74)</f>
        <v/>
      </c>
      <c r="M186" s="1260" t="str">
        <f>IF(op!M74="","",op!M74)</f>
        <v/>
      </c>
      <c r="N186" s="1009" t="str">
        <f t="shared" si="69"/>
        <v/>
      </c>
      <c r="O186" s="1010" t="str">
        <f t="shared" si="70"/>
        <v/>
      </c>
      <c r="P186" s="1011" t="str">
        <f t="shared" si="71"/>
        <v/>
      </c>
      <c r="Q186" s="590" t="str">
        <f t="shared" si="80"/>
        <v/>
      </c>
      <c r="R186" s="1012" t="str">
        <f t="shared" si="72"/>
        <v/>
      </c>
      <c r="S186" s="1013">
        <f t="shared" si="81"/>
        <v>0</v>
      </c>
      <c r="T186" s="339"/>
      <c r="U186" s="391"/>
      <c r="X186" s="994" t="str">
        <f t="shared" si="82"/>
        <v/>
      </c>
      <c r="Y186" s="1015">
        <f t="shared" si="73"/>
        <v>0.6</v>
      </c>
      <c r="Z186" s="1016" t="e">
        <f t="shared" si="74"/>
        <v>#VALUE!</v>
      </c>
      <c r="AA186" s="1016" t="e">
        <f t="shared" si="75"/>
        <v>#VALUE!</v>
      </c>
      <c r="AB186" s="1016" t="e">
        <f t="shared" si="76"/>
        <v>#VALUE!</v>
      </c>
      <c r="AC186" s="1017" t="e">
        <f t="shared" si="83"/>
        <v>#VALUE!</v>
      </c>
      <c r="AD186" s="1018">
        <f t="shared" si="84"/>
        <v>0</v>
      </c>
      <c r="AE186" s="1015">
        <f>IF(H186&gt;8,tab!D$168,tab!D$171)</f>
        <v>0.5</v>
      </c>
      <c r="AF186" s="1018">
        <f t="shared" si="85"/>
        <v>0</v>
      </c>
      <c r="AG186" s="994">
        <f t="shared" si="86"/>
        <v>0</v>
      </c>
      <c r="AH186" s="1019" t="e">
        <f t="shared" si="87"/>
        <v>#VALUE!</v>
      </c>
      <c r="AI186" s="863" t="e">
        <f t="shared" si="88"/>
        <v>#VALUE!</v>
      </c>
      <c r="AJ186" s="948">
        <f t="shared" si="89"/>
        <v>30</v>
      </c>
      <c r="AK186" s="562">
        <f t="shared" si="68"/>
        <v>30</v>
      </c>
      <c r="AL186" s="1020">
        <f t="shared" si="90"/>
        <v>0</v>
      </c>
      <c r="AN186" s="561">
        <f t="shared" si="78"/>
        <v>0</v>
      </c>
      <c r="AR186" s="1058"/>
      <c r="AT186" s="322"/>
      <c r="AU186" s="322"/>
    </row>
    <row r="187" spans="2:47" ht="13.15" customHeight="1" x14ac:dyDescent="0.2">
      <c r="B187" s="321"/>
      <c r="C187" s="386"/>
      <c r="D187" s="1005" t="str">
        <f>IF(op!D75=0,"",op!D75)</f>
        <v/>
      </c>
      <c r="E187" s="1005" t="str">
        <f>IF(op!E75=0,"",op!E75)</f>
        <v/>
      </c>
      <c r="F187" s="395" t="str">
        <f>IF(op!F75="","",op!F75+1)</f>
        <v/>
      </c>
      <c r="G187" s="1006" t="str">
        <f>IF(op!G75="","",op!G75)</f>
        <v/>
      </c>
      <c r="H187" s="395" t="str">
        <f>IF(op!H75="","",op!H75)</f>
        <v/>
      </c>
      <c r="I187" s="1007" t="str">
        <f t="shared" si="79"/>
        <v/>
      </c>
      <c r="J187" s="1008" t="str">
        <f>IF(op!J75="","",op!J75)</f>
        <v/>
      </c>
      <c r="K187" s="339"/>
      <c r="L187" s="1260" t="str">
        <f>IF(op!L75="","",op!L75)</f>
        <v/>
      </c>
      <c r="M187" s="1260" t="str">
        <f>IF(op!M75="","",op!M75)</f>
        <v/>
      </c>
      <c r="N187" s="1009" t="str">
        <f t="shared" si="69"/>
        <v/>
      </c>
      <c r="O187" s="1010" t="str">
        <f t="shared" si="70"/>
        <v/>
      </c>
      <c r="P187" s="1011" t="str">
        <f t="shared" si="71"/>
        <v/>
      </c>
      <c r="Q187" s="590" t="str">
        <f t="shared" si="80"/>
        <v/>
      </c>
      <c r="R187" s="1012" t="str">
        <f t="shared" si="72"/>
        <v/>
      </c>
      <c r="S187" s="1013">
        <f t="shared" si="81"/>
        <v>0</v>
      </c>
      <c r="T187" s="339"/>
      <c r="U187" s="391"/>
      <c r="X187" s="994" t="str">
        <f t="shared" si="82"/>
        <v/>
      </c>
      <c r="Y187" s="1015">
        <f t="shared" si="73"/>
        <v>0.6</v>
      </c>
      <c r="Z187" s="1016" t="e">
        <f t="shared" si="74"/>
        <v>#VALUE!</v>
      </c>
      <c r="AA187" s="1016" t="e">
        <f t="shared" si="75"/>
        <v>#VALUE!</v>
      </c>
      <c r="AB187" s="1016" t="e">
        <f t="shared" si="76"/>
        <v>#VALUE!</v>
      </c>
      <c r="AC187" s="1017" t="e">
        <f t="shared" si="83"/>
        <v>#VALUE!</v>
      </c>
      <c r="AD187" s="1018">
        <f t="shared" si="84"/>
        <v>0</v>
      </c>
      <c r="AE187" s="1015">
        <f>IF(H187&gt;8,tab!D$168,tab!D$171)</f>
        <v>0.5</v>
      </c>
      <c r="AF187" s="1018">
        <f t="shared" si="85"/>
        <v>0</v>
      </c>
      <c r="AG187" s="994">
        <f t="shared" si="86"/>
        <v>0</v>
      </c>
      <c r="AH187" s="1019" t="e">
        <f t="shared" si="87"/>
        <v>#VALUE!</v>
      </c>
      <c r="AI187" s="863" t="e">
        <f t="shared" si="88"/>
        <v>#VALUE!</v>
      </c>
      <c r="AJ187" s="948">
        <f t="shared" si="89"/>
        <v>30</v>
      </c>
      <c r="AK187" s="562">
        <f t="shared" si="68"/>
        <v>30</v>
      </c>
      <c r="AL187" s="1020">
        <f t="shared" si="90"/>
        <v>0</v>
      </c>
      <c r="AN187" s="561">
        <f t="shared" si="78"/>
        <v>0</v>
      </c>
      <c r="AR187" s="1058"/>
      <c r="AT187" s="322"/>
      <c r="AU187" s="322"/>
    </row>
    <row r="188" spans="2:47" ht="13.15" customHeight="1" x14ac:dyDescent="0.2">
      <c r="B188" s="321"/>
      <c r="C188" s="386"/>
      <c r="D188" s="1005" t="str">
        <f>IF(op!D76=0,"",op!D76)</f>
        <v/>
      </c>
      <c r="E188" s="1005" t="str">
        <f>IF(op!E76=0,"",op!E76)</f>
        <v/>
      </c>
      <c r="F188" s="395" t="str">
        <f>IF(op!F76="","",op!F76+1)</f>
        <v/>
      </c>
      <c r="G188" s="1006" t="str">
        <f>IF(op!G76="","",op!G76)</f>
        <v/>
      </c>
      <c r="H188" s="395" t="str">
        <f>IF(op!H76="","",op!H76)</f>
        <v/>
      </c>
      <c r="I188" s="1007" t="str">
        <f t="shared" si="79"/>
        <v/>
      </c>
      <c r="J188" s="1008" t="str">
        <f>IF(op!J76="","",op!J76)</f>
        <v/>
      </c>
      <c r="K188" s="339"/>
      <c r="L188" s="1260" t="str">
        <f>IF(op!L76="","",op!L76)</f>
        <v/>
      </c>
      <c r="M188" s="1260" t="str">
        <f>IF(op!M76="","",op!M76)</f>
        <v/>
      </c>
      <c r="N188" s="1009" t="str">
        <f t="shared" si="69"/>
        <v/>
      </c>
      <c r="O188" s="1010" t="str">
        <f t="shared" si="70"/>
        <v/>
      </c>
      <c r="P188" s="1011" t="str">
        <f t="shared" si="71"/>
        <v/>
      </c>
      <c r="Q188" s="590" t="str">
        <f t="shared" si="80"/>
        <v/>
      </c>
      <c r="R188" s="1012" t="str">
        <f t="shared" si="72"/>
        <v/>
      </c>
      <c r="S188" s="1013">
        <f t="shared" si="81"/>
        <v>0</v>
      </c>
      <c r="T188" s="339"/>
      <c r="U188" s="391"/>
      <c r="X188" s="994" t="str">
        <f t="shared" si="82"/>
        <v/>
      </c>
      <c r="Y188" s="1015">
        <f t="shared" si="73"/>
        <v>0.6</v>
      </c>
      <c r="Z188" s="1016" t="e">
        <f t="shared" si="74"/>
        <v>#VALUE!</v>
      </c>
      <c r="AA188" s="1016" t="e">
        <f t="shared" si="75"/>
        <v>#VALUE!</v>
      </c>
      <c r="AB188" s="1016" t="e">
        <f t="shared" si="76"/>
        <v>#VALUE!</v>
      </c>
      <c r="AC188" s="1017" t="e">
        <f t="shared" si="83"/>
        <v>#VALUE!</v>
      </c>
      <c r="AD188" s="1018">
        <f t="shared" si="84"/>
        <v>0</v>
      </c>
      <c r="AE188" s="1015">
        <f>IF(H188&gt;8,tab!D$168,tab!D$171)</f>
        <v>0.5</v>
      </c>
      <c r="AF188" s="1018">
        <f t="shared" si="85"/>
        <v>0</v>
      </c>
      <c r="AG188" s="994">
        <f t="shared" si="86"/>
        <v>0</v>
      </c>
      <c r="AH188" s="1019" t="e">
        <f t="shared" si="87"/>
        <v>#VALUE!</v>
      </c>
      <c r="AI188" s="863" t="e">
        <f t="shared" si="88"/>
        <v>#VALUE!</v>
      </c>
      <c r="AJ188" s="948">
        <f t="shared" si="89"/>
        <v>30</v>
      </c>
      <c r="AK188" s="562">
        <f t="shared" si="68"/>
        <v>30</v>
      </c>
      <c r="AL188" s="1020">
        <f t="shared" si="90"/>
        <v>0</v>
      </c>
      <c r="AN188" s="561">
        <f t="shared" si="78"/>
        <v>0</v>
      </c>
      <c r="AR188" s="1058"/>
      <c r="AT188" s="322"/>
      <c r="AU188" s="322"/>
    </row>
    <row r="189" spans="2:47" ht="13.15" customHeight="1" x14ac:dyDescent="0.2">
      <c r="B189" s="321"/>
      <c r="C189" s="386"/>
      <c r="D189" s="1005" t="str">
        <f>IF(op!D77=0,"",op!D77)</f>
        <v/>
      </c>
      <c r="E189" s="1005" t="str">
        <f>IF(op!E77=0,"",op!E77)</f>
        <v/>
      </c>
      <c r="F189" s="395" t="str">
        <f>IF(op!F77="","",op!F77+1)</f>
        <v/>
      </c>
      <c r="G189" s="1006" t="str">
        <f>IF(op!G77="","",op!G77)</f>
        <v/>
      </c>
      <c r="H189" s="395" t="str">
        <f>IF(op!H77="","",op!H77)</f>
        <v/>
      </c>
      <c r="I189" s="1007" t="str">
        <f t="shared" si="79"/>
        <v/>
      </c>
      <c r="J189" s="1008" t="str">
        <f>IF(op!J77="","",op!J77)</f>
        <v/>
      </c>
      <c r="K189" s="339"/>
      <c r="L189" s="1260" t="str">
        <f>IF(op!L77="","",op!L77)</f>
        <v/>
      </c>
      <c r="M189" s="1260" t="str">
        <f>IF(op!M77="","",op!M77)</f>
        <v/>
      </c>
      <c r="N189" s="1009" t="str">
        <f t="shared" si="69"/>
        <v/>
      </c>
      <c r="O189" s="1010" t="str">
        <f t="shared" si="70"/>
        <v/>
      </c>
      <c r="P189" s="1011" t="str">
        <f t="shared" si="71"/>
        <v/>
      </c>
      <c r="Q189" s="590" t="str">
        <f t="shared" si="80"/>
        <v/>
      </c>
      <c r="R189" s="1012" t="str">
        <f t="shared" si="72"/>
        <v/>
      </c>
      <c r="S189" s="1013">
        <f t="shared" si="81"/>
        <v>0</v>
      </c>
      <c r="T189" s="339"/>
      <c r="U189" s="391"/>
      <c r="X189" s="994" t="str">
        <f t="shared" si="82"/>
        <v/>
      </c>
      <c r="Y189" s="1015">
        <f t="shared" si="73"/>
        <v>0.6</v>
      </c>
      <c r="Z189" s="1016" t="e">
        <f t="shared" si="74"/>
        <v>#VALUE!</v>
      </c>
      <c r="AA189" s="1016" t="e">
        <f t="shared" si="75"/>
        <v>#VALUE!</v>
      </c>
      <c r="AB189" s="1016" t="e">
        <f t="shared" si="76"/>
        <v>#VALUE!</v>
      </c>
      <c r="AC189" s="1017" t="e">
        <f t="shared" si="83"/>
        <v>#VALUE!</v>
      </c>
      <c r="AD189" s="1018">
        <f t="shared" si="84"/>
        <v>0</v>
      </c>
      <c r="AE189" s="1015">
        <f>IF(H189&gt;8,tab!D$168,tab!D$171)</f>
        <v>0.5</v>
      </c>
      <c r="AF189" s="1018">
        <f t="shared" si="85"/>
        <v>0</v>
      </c>
      <c r="AG189" s="994">
        <f t="shared" si="86"/>
        <v>0</v>
      </c>
      <c r="AH189" s="1019" t="e">
        <f t="shared" si="87"/>
        <v>#VALUE!</v>
      </c>
      <c r="AI189" s="863" t="e">
        <f t="shared" si="88"/>
        <v>#VALUE!</v>
      </c>
      <c r="AJ189" s="948">
        <f t="shared" si="89"/>
        <v>30</v>
      </c>
      <c r="AK189" s="562">
        <f t="shared" si="68"/>
        <v>30</v>
      </c>
      <c r="AL189" s="1020">
        <f t="shared" si="90"/>
        <v>0</v>
      </c>
      <c r="AN189" s="561">
        <f t="shared" si="78"/>
        <v>0</v>
      </c>
      <c r="AR189" s="1058"/>
      <c r="AT189" s="322"/>
      <c r="AU189" s="322"/>
    </row>
    <row r="190" spans="2:47" ht="13.15" customHeight="1" x14ac:dyDescent="0.2">
      <c r="B190" s="321"/>
      <c r="C190" s="386"/>
      <c r="D190" s="1005" t="str">
        <f>IF(op!D78=0,"",op!D78)</f>
        <v/>
      </c>
      <c r="E190" s="1005" t="str">
        <f>IF(op!E78=0,"",op!E78)</f>
        <v/>
      </c>
      <c r="F190" s="395" t="str">
        <f>IF(op!F78="","",op!F78+1)</f>
        <v/>
      </c>
      <c r="G190" s="1006" t="str">
        <f>IF(op!G78="","",op!G78)</f>
        <v/>
      </c>
      <c r="H190" s="395" t="str">
        <f>IF(op!H78="","",op!H78)</f>
        <v/>
      </c>
      <c r="I190" s="1007" t="str">
        <f t="shared" si="79"/>
        <v/>
      </c>
      <c r="J190" s="1008" t="str">
        <f>IF(op!J78="","",op!J78)</f>
        <v/>
      </c>
      <c r="K190" s="339"/>
      <c r="L190" s="1260" t="str">
        <f>IF(op!L78="","",op!L78)</f>
        <v/>
      </c>
      <c r="M190" s="1260" t="str">
        <f>IF(op!M78="","",op!M78)</f>
        <v/>
      </c>
      <c r="N190" s="1009" t="str">
        <f t="shared" si="69"/>
        <v/>
      </c>
      <c r="O190" s="1010" t="str">
        <f t="shared" si="70"/>
        <v/>
      </c>
      <c r="P190" s="1011" t="str">
        <f t="shared" si="71"/>
        <v/>
      </c>
      <c r="Q190" s="590" t="str">
        <f t="shared" si="80"/>
        <v/>
      </c>
      <c r="R190" s="1012" t="str">
        <f t="shared" si="72"/>
        <v/>
      </c>
      <c r="S190" s="1013">
        <f t="shared" si="81"/>
        <v>0</v>
      </c>
      <c r="T190" s="339"/>
      <c r="U190" s="391"/>
      <c r="X190" s="994" t="str">
        <f t="shared" si="82"/>
        <v/>
      </c>
      <c r="Y190" s="1015">
        <f t="shared" si="73"/>
        <v>0.6</v>
      </c>
      <c r="Z190" s="1016" t="e">
        <f t="shared" si="74"/>
        <v>#VALUE!</v>
      </c>
      <c r="AA190" s="1016" t="e">
        <f t="shared" si="75"/>
        <v>#VALUE!</v>
      </c>
      <c r="AB190" s="1016" t="e">
        <f t="shared" si="76"/>
        <v>#VALUE!</v>
      </c>
      <c r="AC190" s="1017" t="e">
        <f t="shared" si="83"/>
        <v>#VALUE!</v>
      </c>
      <c r="AD190" s="1018">
        <f t="shared" si="84"/>
        <v>0</v>
      </c>
      <c r="AE190" s="1015">
        <f>IF(H190&gt;8,tab!D$168,tab!D$171)</f>
        <v>0.5</v>
      </c>
      <c r="AF190" s="1018">
        <f t="shared" si="85"/>
        <v>0</v>
      </c>
      <c r="AG190" s="994">
        <f t="shared" si="86"/>
        <v>0</v>
      </c>
      <c r="AH190" s="1019" t="e">
        <f t="shared" si="87"/>
        <v>#VALUE!</v>
      </c>
      <c r="AI190" s="863" t="e">
        <f t="shared" si="88"/>
        <v>#VALUE!</v>
      </c>
      <c r="AJ190" s="948">
        <f t="shared" si="89"/>
        <v>30</v>
      </c>
      <c r="AK190" s="562">
        <f t="shared" si="68"/>
        <v>30</v>
      </c>
      <c r="AL190" s="1020">
        <f t="shared" si="90"/>
        <v>0</v>
      </c>
      <c r="AN190" s="561">
        <f t="shared" si="78"/>
        <v>0</v>
      </c>
      <c r="AR190" s="1058"/>
      <c r="AT190" s="322"/>
      <c r="AU190" s="322"/>
    </row>
    <row r="191" spans="2:47" ht="13.15" customHeight="1" x14ac:dyDescent="0.2">
      <c r="B191" s="321"/>
      <c r="C191" s="386"/>
      <c r="D191" s="1005" t="str">
        <f>IF(op!D79=0,"",op!D79)</f>
        <v/>
      </c>
      <c r="E191" s="1005" t="str">
        <f>IF(op!E79=0,"",op!E79)</f>
        <v/>
      </c>
      <c r="F191" s="395" t="str">
        <f>IF(op!F79="","",op!F79+1)</f>
        <v/>
      </c>
      <c r="G191" s="1006" t="str">
        <f>IF(op!G79="","",op!G79)</f>
        <v/>
      </c>
      <c r="H191" s="395" t="str">
        <f>IF(op!H79="","",op!H79)</f>
        <v/>
      </c>
      <c r="I191" s="1007" t="str">
        <f t="shared" si="79"/>
        <v/>
      </c>
      <c r="J191" s="1008" t="str">
        <f>IF(op!J79="","",op!J79)</f>
        <v/>
      </c>
      <c r="K191" s="339"/>
      <c r="L191" s="1260" t="str">
        <f>IF(op!L79="","",op!L79)</f>
        <v/>
      </c>
      <c r="M191" s="1260" t="str">
        <f>IF(op!M79="","",op!M79)</f>
        <v/>
      </c>
      <c r="N191" s="1009" t="str">
        <f t="shared" si="69"/>
        <v/>
      </c>
      <c r="O191" s="1010" t="str">
        <f t="shared" si="70"/>
        <v/>
      </c>
      <c r="P191" s="1011" t="str">
        <f t="shared" si="71"/>
        <v/>
      </c>
      <c r="Q191" s="590" t="str">
        <f t="shared" si="80"/>
        <v/>
      </c>
      <c r="R191" s="1012" t="str">
        <f t="shared" si="72"/>
        <v/>
      </c>
      <c r="S191" s="1013">
        <f t="shared" si="81"/>
        <v>0</v>
      </c>
      <c r="T191" s="339"/>
      <c r="U191" s="391"/>
      <c r="X191" s="994" t="str">
        <f t="shared" si="82"/>
        <v/>
      </c>
      <c r="Y191" s="1015">
        <f t="shared" si="73"/>
        <v>0.6</v>
      </c>
      <c r="Z191" s="1016" t="e">
        <f t="shared" si="74"/>
        <v>#VALUE!</v>
      </c>
      <c r="AA191" s="1016" t="e">
        <f t="shared" si="75"/>
        <v>#VALUE!</v>
      </c>
      <c r="AB191" s="1016" t="e">
        <f t="shared" si="76"/>
        <v>#VALUE!</v>
      </c>
      <c r="AC191" s="1017" t="e">
        <f t="shared" si="83"/>
        <v>#VALUE!</v>
      </c>
      <c r="AD191" s="1018">
        <f t="shared" si="84"/>
        <v>0</v>
      </c>
      <c r="AE191" s="1015">
        <f>IF(H191&gt;8,tab!D$168,tab!D$171)</f>
        <v>0.5</v>
      </c>
      <c r="AF191" s="1018">
        <f t="shared" si="85"/>
        <v>0</v>
      </c>
      <c r="AG191" s="994">
        <f t="shared" si="86"/>
        <v>0</v>
      </c>
      <c r="AH191" s="1019" t="e">
        <f t="shared" si="87"/>
        <v>#VALUE!</v>
      </c>
      <c r="AI191" s="863" t="e">
        <f t="shared" si="88"/>
        <v>#VALUE!</v>
      </c>
      <c r="AJ191" s="948">
        <f t="shared" si="89"/>
        <v>30</v>
      </c>
      <c r="AK191" s="562">
        <f t="shared" si="68"/>
        <v>30</v>
      </c>
      <c r="AL191" s="1020">
        <f t="shared" si="90"/>
        <v>0</v>
      </c>
      <c r="AN191" s="561">
        <f t="shared" si="78"/>
        <v>0</v>
      </c>
      <c r="AR191" s="1058"/>
      <c r="AT191" s="322"/>
      <c r="AU191" s="322"/>
    </row>
    <row r="192" spans="2:47" ht="13.15" customHeight="1" x14ac:dyDescent="0.2">
      <c r="B192" s="321"/>
      <c r="C192" s="386"/>
      <c r="D192" s="1005" t="str">
        <f>IF(op!D80=0,"",op!D80)</f>
        <v/>
      </c>
      <c r="E192" s="1005" t="str">
        <f>IF(op!E80=0,"",op!E80)</f>
        <v/>
      </c>
      <c r="F192" s="395" t="str">
        <f>IF(op!F80="","",op!F80+1)</f>
        <v/>
      </c>
      <c r="G192" s="1006" t="str">
        <f>IF(op!G80="","",op!G80)</f>
        <v/>
      </c>
      <c r="H192" s="395" t="str">
        <f>IF(op!H80="","",op!H80)</f>
        <v/>
      </c>
      <c r="I192" s="1007" t="str">
        <f t="shared" ref="I192:I223" si="91">IF(E192="","",IF(I80=VLOOKUP(H192,Schaal2016,22,FALSE),I80,I80+1))</f>
        <v/>
      </c>
      <c r="J192" s="1008" t="str">
        <f>IF(op!J80="","",op!J80)</f>
        <v/>
      </c>
      <c r="K192" s="339"/>
      <c r="L192" s="1260" t="str">
        <f>IF(op!L80="","",op!L80)</f>
        <v/>
      </c>
      <c r="M192" s="1260" t="str">
        <f>IF(op!M80="","",op!M80)</f>
        <v/>
      </c>
      <c r="N192" s="1009" t="str">
        <f t="shared" si="69"/>
        <v/>
      </c>
      <c r="O192" s="1010" t="str">
        <f t="shared" si="70"/>
        <v/>
      </c>
      <c r="P192" s="1011" t="str">
        <f t="shared" si="71"/>
        <v/>
      </c>
      <c r="Q192" s="590" t="str">
        <f t="shared" ref="Q192:Q223" si="92">IF(J192="","",(1659*J192-P192)*AA192)</f>
        <v/>
      </c>
      <c r="R192" s="1012" t="str">
        <f t="shared" si="72"/>
        <v/>
      </c>
      <c r="S192" s="1013">
        <f t="shared" ref="S192:S223" si="93">IF(E192=0,0,SUM(Q192:R192))</f>
        <v>0</v>
      </c>
      <c r="T192" s="339"/>
      <c r="U192" s="391"/>
      <c r="X192" s="994" t="str">
        <f t="shared" ref="X192:X227" si="94">IF(H192="","",1/12*VLOOKUP(H192,Schaal2016,I192+1,FALSE)+4/12*VLOOKUP(H192,Schaal2018sept,I192+1,FALSE)+7/12*VLOOKUP(H192,Schaal2019,I192+1,FALSE))</f>
        <v/>
      </c>
      <c r="Y192" s="1015">
        <f t="shared" si="73"/>
        <v>0.6</v>
      </c>
      <c r="Z192" s="1016" t="e">
        <f t="shared" si="74"/>
        <v>#VALUE!</v>
      </c>
      <c r="AA192" s="1016" t="e">
        <f t="shared" si="75"/>
        <v>#VALUE!</v>
      </c>
      <c r="AB192" s="1016" t="e">
        <f t="shared" si="76"/>
        <v>#VALUE!</v>
      </c>
      <c r="AC192" s="1017" t="e">
        <f t="shared" ref="AC192:AC227" si="95">N192+O192</f>
        <v>#VALUE!</v>
      </c>
      <c r="AD192" s="1018">
        <f t="shared" ref="AD192:AD227" si="96">SUM(L192:M192)</f>
        <v>0</v>
      </c>
      <c r="AE192" s="1015">
        <f>IF(H192&gt;8,tab!D$168,tab!D$171)</f>
        <v>0.5</v>
      </c>
      <c r="AF192" s="1018">
        <f t="shared" ref="AF192:AF227" si="97">IF(F192&lt;25,0,IF(F192=25,25,IF(F192&lt;40,0,IF(F192=40,40,IF(F192&gt;=40,0)))))</f>
        <v>0</v>
      </c>
      <c r="AG192" s="994">
        <f t="shared" ref="AG192:AG223" si="98">IF(AF192=25,(X192*1.08*J192/2),IF(AF192=40,(Y192*1.08*J192),IF(AF192=0,0)))</f>
        <v>0</v>
      </c>
      <c r="AH192" s="1019" t="e">
        <f t="shared" ref="AH192:AH227" si="99">DATE(YEAR($E$121),MONTH(G192),DAY(G192))&gt;$E$121</f>
        <v>#VALUE!</v>
      </c>
      <c r="AI192" s="863" t="e">
        <f t="shared" ref="AI192:AI223" si="100">YEAR($E$121)-YEAR(G192)-AH192</f>
        <v>#VALUE!</v>
      </c>
      <c r="AJ192" s="948">
        <f t="shared" ref="AJ192:AJ223" si="101">IF((G192=""),30,AI192)</f>
        <v>30</v>
      </c>
      <c r="AK192" s="562">
        <f t="shared" ref="AK192:AK227" si="102">IF((AJ192)&gt;50,50,(AJ192))</f>
        <v>30</v>
      </c>
      <c r="AL192" s="1020">
        <f t="shared" ref="AL192:AL223" si="103">(AK192*(SUM(J192:J192)))</f>
        <v>0</v>
      </c>
      <c r="AN192" s="561">
        <f t="shared" si="78"/>
        <v>0</v>
      </c>
      <c r="AR192" s="1058"/>
      <c r="AT192" s="322"/>
      <c r="AU192" s="322"/>
    </row>
    <row r="193" spans="2:47" ht="13.15" customHeight="1" x14ac:dyDescent="0.2">
      <c r="B193" s="321"/>
      <c r="C193" s="386"/>
      <c r="D193" s="1005" t="str">
        <f>IF(op!D81=0,"",op!D81)</f>
        <v/>
      </c>
      <c r="E193" s="1005" t="str">
        <f>IF(op!E81=0,"",op!E81)</f>
        <v/>
      </c>
      <c r="F193" s="395" t="str">
        <f>IF(op!F81="","",op!F81+1)</f>
        <v/>
      </c>
      <c r="G193" s="1006" t="str">
        <f>IF(op!G81="","",op!G81)</f>
        <v/>
      </c>
      <c r="H193" s="395" t="str">
        <f>IF(op!H81="","",op!H81)</f>
        <v/>
      </c>
      <c r="I193" s="1007" t="str">
        <f t="shared" si="91"/>
        <v/>
      </c>
      <c r="J193" s="1008" t="str">
        <f>IF(op!J81="","",op!J81)</f>
        <v/>
      </c>
      <c r="K193" s="339"/>
      <c r="L193" s="1260" t="str">
        <f>IF(op!L81="","",op!L81)</f>
        <v/>
      </c>
      <c r="M193" s="1260" t="str">
        <f>IF(op!M81="","",op!M81)</f>
        <v/>
      </c>
      <c r="N193" s="1009" t="str">
        <f t="shared" ref="N193:N227" si="104">IF(J193="","",IF(J193*40&gt;40,40,J193*40))</f>
        <v/>
      </c>
      <c r="O193" s="1010" t="str">
        <f t="shared" ref="O193:O227" si="105">IF(H193="","",IF(I193&lt;4,IF(40*J193&gt;40,40,40*J193),0))</f>
        <v/>
      </c>
      <c r="P193" s="1011" t="str">
        <f t="shared" ref="P193:P227" si="106">IF(J193="","",SUM(L193:O193))</f>
        <v/>
      </c>
      <c r="Q193" s="590" t="str">
        <f t="shared" si="92"/>
        <v/>
      </c>
      <c r="R193" s="1012" t="str">
        <f t="shared" ref="R193:R227" si="107">IF(J193="","",(P193*AB193)+Z193*(AC193+AD193*(1-AE193)))</f>
        <v/>
      </c>
      <c r="S193" s="1013">
        <f t="shared" si="93"/>
        <v>0</v>
      </c>
      <c r="T193" s="339"/>
      <c r="U193" s="391"/>
      <c r="X193" s="994" t="str">
        <f t="shared" si="94"/>
        <v/>
      </c>
      <c r="Y193" s="1015">
        <f t="shared" ref="Y193:Y227" si="108">$Y$126</f>
        <v>0.6</v>
      </c>
      <c r="Z193" s="1016" t="e">
        <f t="shared" ref="Z193:Z227" si="109">X193*12/1659</f>
        <v>#VALUE!</v>
      </c>
      <c r="AA193" s="1016" t="e">
        <f t="shared" ref="AA193:AA227" si="110">X193*12*(1+Y193)/1659</f>
        <v>#VALUE!</v>
      </c>
      <c r="AB193" s="1016" t="e">
        <f t="shared" ref="AB193:AB227" si="111">AA193-Z193</f>
        <v>#VALUE!</v>
      </c>
      <c r="AC193" s="1017" t="e">
        <f t="shared" si="95"/>
        <v>#VALUE!</v>
      </c>
      <c r="AD193" s="1018">
        <f t="shared" si="96"/>
        <v>0</v>
      </c>
      <c r="AE193" s="1015">
        <f>IF(H193&gt;8,tab!D$168,tab!D$171)</f>
        <v>0.5</v>
      </c>
      <c r="AF193" s="1018">
        <f t="shared" si="97"/>
        <v>0</v>
      </c>
      <c r="AG193" s="994">
        <f t="shared" si="98"/>
        <v>0</v>
      </c>
      <c r="AH193" s="1019" t="e">
        <f t="shared" si="99"/>
        <v>#VALUE!</v>
      </c>
      <c r="AI193" s="863" t="e">
        <f t="shared" si="100"/>
        <v>#VALUE!</v>
      </c>
      <c r="AJ193" s="948">
        <f t="shared" si="101"/>
        <v>30</v>
      </c>
      <c r="AK193" s="562">
        <f t="shared" si="102"/>
        <v>30</v>
      </c>
      <c r="AL193" s="1020">
        <f t="shared" si="103"/>
        <v>0</v>
      </c>
      <c r="AN193" s="561">
        <f t="shared" ref="AN193:AN227" si="112">IF(AND(AL193&gt;0.01,AL193&lt;50.01),1,0)</f>
        <v>0</v>
      </c>
      <c r="AR193" s="1058"/>
      <c r="AT193" s="322"/>
      <c r="AU193" s="322"/>
    </row>
    <row r="194" spans="2:47" ht="13.15" customHeight="1" x14ac:dyDescent="0.2">
      <c r="B194" s="321"/>
      <c r="C194" s="386"/>
      <c r="D194" s="1005" t="str">
        <f>IF(op!D82=0,"",op!D82)</f>
        <v/>
      </c>
      <c r="E194" s="1005" t="str">
        <f>IF(op!E82=0,"",op!E82)</f>
        <v/>
      </c>
      <c r="F194" s="395" t="str">
        <f>IF(op!F82="","",op!F82+1)</f>
        <v/>
      </c>
      <c r="G194" s="1006" t="str">
        <f>IF(op!G82="","",op!G82)</f>
        <v/>
      </c>
      <c r="H194" s="395" t="str">
        <f>IF(op!H82="","",op!H82)</f>
        <v/>
      </c>
      <c r="I194" s="1007" t="str">
        <f t="shared" si="91"/>
        <v/>
      </c>
      <c r="J194" s="1008" t="str">
        <f>IF(op!J82="","",op!J82)</f>
        <v/>
      </c>
      <c r="K194" s="339"/>
      <c r="L194" s="1260" t="str">
        <f>IF(op!L82="","",op!L82)</f>
        <v/>
      </c>
      <c r="M194" s="1260" t="str">
        <f>IF(op!M82="","",op!M82)</f>
        <v/>
      </c>
      <c r="N194" s="1009" t="str">
        <f t="shared" si="104"/>
        <v/>
      </c>
      <c r="O194" s="1010" t="str">
        <f t="shared" si="105"/>
        <v/>
      </c>
      <c r="P194" s="1011" t="str">
        <f t="shared" si="106"/>
        <v/>
      </c>
      <c r="Q194" s="590" t="str">
        <f t="shared" si="92"/>
        <v/>
      </c>
      <c r="R194" s="1012" t="str">
        <f t="shared" si="107"/>
        <v/>
      </c>
      <c r="S194" s="1013">
        <f t="shared" si="93"/>
        <v>0</v>
      </c>
      <c r="T194" s="339"/>
      <c r="U194" s="391"/>
      <c r="X194" s="994" t="str">
        <f t="shared" si="94"/>
        <v/>
      </c>
      <c r="Y194" s="1015">
        <f t="shared" si="108"/>
        <v>0.6</v>
      </c>
      <c r="Z194" s="1016" t="e">
        <f t="shared" si="109"/>
        <v>#VALUE!</v>
      </c>
      <c r="AA194" s="1016" t="e">
        <f t="shared" si="110"/>
        <v>#VALUE!</v>
      </c>
      <c r="AB194" s="1016" t="e">
        <f t="shared" si="111"/>
        <v>#VALUE!</v>
      </c>
      <c r="AC194" s="1017" t="e">
        <f t="shared" si="95"/>
        <v>#VALUE!</v>
      </c>
      <c r="AD194" s="1018">
        <f t="shared" si="96"/>
        <v>0</v>
      </c>
      <c r="AE194" s="1015">
        <f>IF(H194&gt;8,tab!D$168,tab!D$171)</f>
        <v>0.5</v>
      </c>
      <c r="AF194" s="1018">
        <f t="shared" si="97"/>
        <v>0</v>
      </c>
      <c r="AG194" s="994">
        <f t="shared" si="98"/>
        <v>0</v>
      </c>
      <c r="AH194" s="1019" t="e">
        <f t="shared" si="99"/>
        <v>#VALUE!</v>
      </c>
      <c r="AI194" s="863" t="e">
        <f t="shared" si="100"/>
        <v>#VALUE!</v>
      </c>
      <c r="AJ194" s="948">
        <f t="shared" si="101"/>
        <v>30</v>
      </c>
      <c r="AK194" s="562">
        <f t="shared" si="102"/>
        <v>30</v>
      </c>
      <c r="AL194" s="1020">
        <f t="shared" si="103"/>
        <v>0</v>
      </c>
      <c r="AN194" s="561">
        <f t="shared" si="112"/>
        <v>0</v>
      </c>
      <c r="AR194" s="1058"/>
      <c r="AT194" s="322"/>
      <c r="AU194" s="322"/>
    </row>
    <row r="195" spans="2:47" ht="13.15" customHeight="1" x14ac:dyDescent="0.2">
      <c r="B195" s="321"/>
      <c r="C195" s="386"/>
      <c r="D195" s="1005" t="str">
        <f>IF(op!D83=0,"",op!D83)</f>
        <v/>
      </c>
      <c r="E195" s="1005" t="str">
        <f>IF(op!E83=0,"",op!E83)</f>
        <v/>
      </c>
      <c r="F195" s="395" t="str">
        <f>IF(op!F83="","",op!F83+1)</f>
        <v/>
      </c>
      <c r="G195" s="1006" t="str">
        <f>IF(op!G83="","",op!G83)</f>
        <v/>
      </c>
      <c r="H195" s="395" t="str">
        <f>IF(op!H83="","",op!H83)</f>
        <v/>
      </c>
      <c r="I195" s="1007" t="str">
        <f t="shared" si="91"/>
        <v/>
      </c>
      <c r="J195" s="1008" t="str">
        <f>IF(op!J83="","",op!J83)</f>
        <v/>
      </c>
      <c r="K195" s="339"/>
      <c r="L195" s="1260" t="str">
        <f>IF(op!L83="","",op!L83)</f>
        <v/>
      </c>
      <c r="M195" s="1260" t="str">
        <f>IF(op!M83="","",op!M83)</f>
        <v/>
      </c>
      <c r="N195" s="1009" t="str">
        <f t="shared" si="104"/>
        <v/>
      </c>
      <c r="O195" s="1010" t="str">
        <f t="shared" si="105"/>
        <v/>
      </c>
      <c r="P195" s="1011" t="str">
        <f t="shared" si="106"/>
        <v/>
      </c>
      <c r="Q195" s="590" t="str">
        <f t="shared" si="92"/>
        <v/>
      </c>
      <c r="R195" s="1012" t="str">
        <f t="shared" si="107"/>
        <v/>
      </c>
      <c r="S195" s="1013">
        <f t="shared" si="93"/>
        <v>0</v>
      </c>
      <c r="T195" s="339"/>
      <c r="U195" s="391"/>
      <c r="X195" s="994" t="str">
        <f t="shared" si="94"/>
        <v/>
      </c>
      <c r="Y195" s="1015">
        <f t="shared" si="108"/>
        <v>0.6</v>
      </c>
      <c r="Z195" s="1016" t="e">
        <f t="shared" si="109"/>
        <v>#VALUE!</v>
      </c>
      <c r="AA195" s="1016" t="e">
        <f t="shared" si="110"/>
        <v>#VALUE!</v>
      </c>
      <c r="AB195" s="1016" t="e">
        <f t="shared" si="111"/>
        <v>#VALUE!</v>
      </c>
      <c r="AC195" s="1017" t="e">
        <f t="shared" si="95"/>
        <v>#VALUE!</v>
      </c>
      <c r="AD195" s="1018">
        <f t="shared" si="96"/>
        <v>0</v>
      </c>
      <c r="AE195" s="1015">
        <f>IF(H195&gt;8,tab!D$168,tab!D$171)</f>
        <v>0.5</v>
      </c>
      <c r="AF195" s="1018">
        <f t="shared" si="97"/>
        <v>0</v>
      </c>
      <c r="AG195" s="994">
        <f t="shared" si="98"/>
        <v>0</v>
      </c>
      <c r="AH195" s="1019" t="e">
        <f t="shared" si="99"/>
        <v>#VALUE!</v>
      </c>
      <c r="AI195" s="863" t="e">
        <f t="shared" si="100"/>
        <v>#VALUE!</v>
      </c>
      <c r="AJ195" s="948">
        <f t="shared" si="101"/>
        <v>30</v>
      </c>
      <c r="AK195" s="562">
        <f t="shared" si="102"/>
        <v>30</v>
      </c>
      <c r="AL195" s="1020">
        <f t="shared" si="103"/>
        <v>0</v>
      </c>
      <c r="AN195" s="561">
        <f t="shared" si="112"/>
        <v>0</v>
      </c>
      <c r="AR195" s="1058"/>
      <c r="AT195" s="322"/>
      <c r="AU195" s="322"/>
    </row>
    <row r="196" spans="2:47" ht="13.15" customHeight="1" x14ac:dyDescent="0.2">
      <c r="B196" s="321"/>
      <c r="C196" s="386"/>
      <c r="D196" s="1005" t="str">
        <f>IF(op!D84=0,"",op!D84)</f>
        <v/>
      </c>
      <c r="E196" s="1005" t="str">
        <f>IF(op!E84=0,"",op!E84)</f>
        <v/>
      </c>
      <c r="F196" s="395" t="str">
        <f>IF(op!F84="","",op!F84+1)</f>
        <v/>
      </c>
      <c r="G196" s="1006" t="str">
        <f>IF(op!G84="","",op!G84)</f>
        <v/>
      </c>
      <c r="H196" s="395" t="str">
        <f>IF(op!H84="","",op!H84)</f>
        <v/>
      </c>
      <c r="I196" s="1007" t="str">
        <f t="shared" si="91"/>
        <v/>
      </c>
      <c r="J196" s="1008" t="str">
        <f>IF(op!J84="","",op!J84)</f>
        <v/>
      </c>
      <c r="K196" s="339"/>
      <c r="L196" s="1260" t="str">
        <f>IF(op!L84="","",op!L84)</f>
        <v/>
      </c>
      <c r="M196" s="1260" t="str">
        <f>IF(op!M84="","",op!M84)</f>
        <v/>
      </c>
      <c r="N196" s="1009" t="str">
        <f t="shared" si="104"/>
        <v/>
      </c>
      <c r="O196" s="1010" t="str">
        <f t="shared" si="105"/>
        <v/>
      </c>
      <c r="P196" s="1011" t="str">
        <f t="shared" si="106"/>
        <v/>
      </c>
      <c r="Q196" s="590" t="str">
        <f t="shared" si="92"/>
        <v/>
      </c>
      <c r="R196" s="1012" t="str">
        <f t="shared" si="107"/>
        <v/>
      </c>
      <c r="S196" s="1013">
        <f t="shared" si="93"/>
        <v>0</v>
      </c>
      <c r="T196" s="339"/>
      <c r="U196" s="391"/>
      <c r="X196" s="994" t="str">
        <f t="shared" si="94"/>
        <v/>
      </c>
      <c r="Y196" s="1015">
        <f t="shared" si="108"/>
        <v>0.6</v>
      </c>
      <c r="Z196" s="1016" t="e">
        <f t="shared" si="109"/>
        <v>#VALUE!</v>
      </c>
      <c r="AA196" s="1016" t="e">
        <f t="shared" si="110"/>
        <v>#VALUE!</v>
      </c>
      <c r="AB196" s="1016" t="e">
        <f t="shared" si="111"/>
        <v>#VALUE!</v>
      </c>
      <c r="AC196" s="1017" t="e">
        <f t="shared" si="95"/>
        <v>#VALUE!</v>
      </c>
      <c r="AD196" s="1018">
        <f t="shared" si="96"/>
        <v>0</v>
      </c>
      <c r="AE196" s="1015">
        <f>IF(H196&gt;8,tab!D$168,tab!D$171)</f>
        <v>0.5</v>
      </c>
      <c r="AF196" s="1018">
        <f t="shared" si="97"/>
        <v>0</v>
      </c>
      <c r="AG196" s="994">
        <f t="shared" si="98"/>
        <v>0</v>
      </c>
      <c r="AH196" s="1019" t="e">
        <f t="shared" si="99"/>
        <v>#VALUE!</v>
      </c>
      <c r="AI196" s="863" t="e">
        <f t="shared" si="100"/>
        <v>#VALUE!</v>
      </c>
      <c r="AJ196" s="948">
        <f t="shared" si="101"/>
        <v>30</v>
      </c>
      <c r="AK196" s="562">
        <f t="shared" si="102"/>
        <v>30</v>
      </c>
      <c r="AL196" s="1020">
        <f t="shared" si="103"/>
        <v>0</v>
      </c>
      <c r="AN196" s="561">
        <f t="shared" si="112"/>
        <v>0</v>
      </c>
      <c r="AR196" s="1058"/>
      <c r="AT196" s="322"/>
      <c r="AU196" s="322"/>
    </row>
    <row r="197" spans="2:47" ht="13.15" customHeight="1" x14ac:dyDescent="0.2">
      <c r="B197" s="321"/>
      <c r="C197" s="386"/>
      <c r="D197" s="1005" t="str">
        <f>IF(op!D85=0,"",op!D85)</f>
        <v/>
      </c>
      <c r="E197" s="1005" t="str">
        <f>IF(op!E85=0,"",op!E85)</f>
        <v/>
      </c>
      <c r="F197" s="395" t="str">
        <f>IF(op!F85="","",op!F85+1)</f>
        <v/>
      </c>
      <c r="G197" s="1006" t="str">
        <f>IF(op!G85="","",op!G85)</f>
        <v/>
      </c>
      <c r="H197" s="395" t="str">
        <f>IF(op!H85="","",op!H85)</f>
        <v/>
      </c>
      <c r="I197" s="1007" t="str">
        <f t="shared" si="91"/>
        <v/>
      </c>
      <c r="J197" s="1008" t="str">
        <f>IF(op!J85="","",op!J85)</f>
        <v/>
      </c>
      <c r="K197" s="339"/>
      <c r="L197" s="1260" t="str">
        <f>IF(op!L85="","",op!L85)</f>
        <v/>
      </c>
      <c r="M197" s="1260" t="str">
        <f>IF(op!M85="","",op!M85)</f>
        <v/>
      </c>
      <c r="N197" s="1009" t="str">
        <f t="shared" si="104"/>
        <v/>
      </c>
      <c r="O197" s="1010" t="str">
        <f t="shared" si="105"/>
        <v/>
      </c>
      <c r="P197" s="1011" t="str">
        <f t="shared" si="106"/>
        <v/>
      </c>
      <c r="Q197" s="590" t="str">
        <f t="shared" si="92"/>
        <v/>
      </c>
      <c r="R197" s="1012" t="str">
        <f t="shared" si="107"/>
        <v/>
      </c>
      <c r="S197" s="1013">
        <f t="shared" si="93"/>
        <v>0</v>
      </c>
      <c r="T197" s="339"/>
      <c r="U197" s="391"/>
      <c r="X197" s="994" t="str">
        <f t="shared" si="94"/>
        <v/>
      </c>
      <c r="Y197" s="1015">
        <f t="shared" si="108"/>
        <v>0.6</v>
      </c>
      <c r="Z197" s="1016" t="e">
        <f t="shared" si="109"/>
        <v>#VALUE!</v>
      </c>
      <c r="AA197" s="1016" t="e">
        <f t="shared" si="110"/>
        <v>#VALUE!</v>
      </c>
      <c r="AB197" s="1016" t="e">
        <f t="shared" si="111"/>
        <v>#VALUE!</v>
      </c>
      <c r="AC197" s="1017" t="e">
        <f t="shared" si="95"/>
        <v>#VALUE!</v>
      </c>
      <c r="AD197" s="1018">
        <f t="shared" si="96"/>
        <v>0</v>
      </c>
      <c r="AE197" s="1015">
        <f>IF(H197&gt;8,tab!D$168,tab!D$171)</f>
        <v>0.5</v>
      </c>
      <c r="AF197" s="1018">
        <f t="shared" si="97"/>
        <v>0</v>
      </c>
      <c r="AG197" s="994">
        <f t="shared" si="98"/>
        <v>0</v>
      </c>
      <c r="AH197" s="1019" t="e">
        <f t="shared" si="99"/>
        <v>#VALUE!</v>
      </c>
      <c r="AI197" s="863" t="e">
        <f t="shared" si="100"/>
        <v>#VALUE!</v>
      </c>
      <c r="AJ197" s="948">
        <f t="shared" si="101"/>
        <v>30</v>
      </c>
      <c r="AK197" s="562">
        <f t="shared" si="102"/>
        <v>30</v>
      </c>
      <c r="AL197" s="1020">
        <f t="shared" si="103"/>
        <v>0</v>
      </c>
      <c r="AN197" s="561">
        <f t="shared" si="112"/>
        <v>0</v>
      </c>
      <c r="AR197" s="1058"/>
      <c r="AT197" s="322"/>
      <c r="AU197" s="322"/>
    </row>
    <row r="198" spans="2:47" ht="13.15" customHeight="1" x14ac:dyDescent="0.2">
      <c r="B198" s="321"/>
      <c r="C198" s="386"/>
      <c r="D198" s="1005" t="str">
        <f>IF(op!D86=0,"",op!D86)</f>
        <v/>
      </c>
      <c r="E198" s="1005" t="str">
        <f>IF(op!E86=0,"",op!E86)</f>
        <v/>
      </c>
      <c r="F198" s="395" t="str">
        <f>IF(op!F86="","",op!F86+1)</f>
        <v/>
      </c>
      <c r="G198" s="1006" t="str">
        <f>IF(op!G86="","",op!G86)</f>
        <v/>
      </c>
      <c r="H198" s="395" t="str">
        <f>IF(op!H86="","",op!H86)</f>
        <v/>
      </c>
      <c r="I198" s="1007" t="str">
        <f t="shared" si="91"/>
        <v/>
      </c>
      <c r="J198" s="1008" t="str">
        <f>IF(op!J86="","",op!J86)</f>
        <v/>
      </c>
      <c r="K198" s="339"/>
      <c r="L198" s="1260" t="str">
        <f>IF(op!L86="","",op!L86)</f>
        <v/>
      </c>
      <c r="M198" s="1260" t="str">
        <f>IF(op!M86="","",op!M86)</f>
        <v/>
      </c>
      <c r="N198" s="1009" t="str">
        <f t="shared" si="104"/>
        <v/>
      </c>
      <c r="O198" s="1010" t="str">
        <f t="shared" si="105"/>
        <v/>
      </c>
      <c r="P198" s="1011" t="str">
        <f t="shared" si="106"/>
        <v/>
      </c>
      <c r="Q198" s="590" t="str">
        <f t="shared" si="92"/>
        <v/>
      </c>
      <c r="R198" s="1012" t="str">
        <f t="shared" si="107"/>
        <v/>
      </c>
      <c r="S198" s="1013">
        <f t="shared" si="93"/>
        <v>0</v>
      </c>
      <c r="T198" s="339"/>
      <c r="U198" s="391"/>
      <c r="X198" s="994" t="str">
        <f t="shared" si="94"/>
        <v/>
      </c>
      <c r="Y198" s="1015">
        <f t="shared" si="108"/>
        <v>0.6</v>
      </c>
      <c r="Z198" s="1016" t="e">
        <f t="shared" si="109"/>
        <v>#VALUE!</v>
      </c>
      <c r="AA198" s="1016" t="e">
        <f t="shared" si="110"/>
        <v>#VALUE!</v>
      </c>
      <c r="AB198" s="1016" t="e">
        <f t="shared" si="111"/>
        <v>#VALUE!</v>
      </c>
      <c r="AC198" s="1017" t="e">
        <f t="shared" si="95"/>
        <v>#VALUE!</v>
      </c>
      <c r="AD198" s="1018">
        <f t="shared" si="96"/>
        <v>0</v>
      </c>
      <c r="AE198" s="1015">
        <f>IF(H198&gt;8,tab!D$168,tab!D$171)</f>
        <v>0.5</v>
      </c>
      <c r="AF198" s="1018">
        <f t="shared" si="97"/>
        <v>0</v>
      </c>
      <c r="AG198" s="994">
        <f t="shared" si="98"/>
        <v>0</v>
      </c>
      <c r="AH198" s="1019" t="e">
        <f t="shared" si="99"/>
        <v>#VALUE!</v>
      </c>
      <c r="AI198" s="863" t="e">
        <f t="shared" si="100"/>
        <v>#VALUE!</v>
      </c>
      <c r="AJ198" s="948">
        <f t="shared" si="101"/>
        <v>30</v>
      </c>
      <c r="AK198" s="562">
        <f t="shared" si="102"/>
        <v>30</v>
      </c>
      <c r="AL198" s="1020">
        <f t="shared" si="103"/>
        <v>0</v>
      </c>
      <c r="AN198" s="561">
        <f t="shared" si="112"/>
        <v>0</v>
      </c>
      <c r="AR198" s="1058"/>
      <c r="AT198" s="322"/>
      <c r="AU198" s="322"/>
    </row>
    <row r="199" spans="2:47" ht="13.15" customHeight="1" x14ac:dyDescent="0.2">
      <c r="B199" s="321"/>
      <c r="C199" s="386"/>
      <c r="D199" s="1005" t="str">
        <f>IF(op!D87=0,"",op!D87)</f>
        <v/>
      </c>
      <c r="E199" s="1005" t="str">
        <f>IF(op!E87=0,"",op!E87)</f>
        <v/>
      </c>
      <c r="F199" s="395" t="str">
        <f>IF(op!F87="","",op!F87+1)</f>
        <v/>
      </c>
      <c r="G199" s="1006" t="str">
        <f>IF(op!G87="","",op!G87)</f>
        <v/>
      </c>
      <c r="H199" s="395" t="str">
        <f>IF(op!H87="","",op!H87)</f>
        <v/>
      </c>
      <c r="I199" s="1007" t="str">
        <f t="shared" si="91"/>
        <v/>
      </c>
      <c r="J199" s="1008" t="str">
        <f>IF(op!J87="","",op!J87)</f>
        <v/>
      </c>
      <c r="K199" s="339"/>
      <c r="L199" s="1260" t="str">
        <f>IF(op!L87="","",op!L87)</f>
        <v/>
      </c>
      <c r="M199" s="1260" t="str">
        <f>IF(op!M87="","",op!M87)</f>
        <v/>
      </c>
      <c r="N199" s="1009" t="str">
        <f t="shared" si="104"/>
        <v/>
      </c>
      <c r="O199" s="1010" t="str">
        <f t="shared" si="105"/>
        <v/>
      </c>
      <c r="P199" s="1011" t="str">
        <f t="shared" si="106"/>
        <v/>
      </c>
      <c r="Q199" s="590" t="str">
        <f t="shared" si="92"/>
        <v/>
      </c>
      <c r="R199" s="1012" t="str">
        <f t="shared" si="107"/>
        <v/>
      </c>
      <c r="S199" s="1013">
        <f t="shared" si="93"/>
        <v>0</v>
      </c>
      <c r="T199" s="339"/>
      <c r="U199" s="391"/>
      <c r="X199" s="994" t="str">
        <f t="shared" si="94"/>
        <v/>
      </c>
      <c r="Y199" s="1015">
        <f t="shared" si="108"/>
        <v>0.6</v>
      </c>
      <c r="Z199" s="1016" t="e">
        <f t="shared" si="109"/>
        <v>#VALUE!</v>
      </c>
      <c r="AA199" s="1016" t="e">
        <f t="shared" si="110"/>
        <v>#VALUE!</v>
      </c>
      <c r="AB199" s="1016" t="e">
        <f t="shared" si="111"/>
        <v>#VALUE!</v>
      </c>
      <c r="AC199" s="1017" t="e">
        <f t="shared" si="95"/>
        <v>#VALUE!</v>
      </c>
      <c r="AD199" s="1018">
        <f t="shared" si="96"/>
        <v>0</v>
      </c>
      <c r="AE199" s="1015">
        <f>IF(H199&gt;8,tab!D$168,tab!D$171)</f>
        <v>0.5</v>
      </c>
      <c r="AF199" s="1018">
        <f t="shared" si="97"/>
        <v>0</v>
      </c>
      <c r="AG199" s="994">
        <f t="shared" si="98"/>
        <v>0</v>
      </c>
      <c r="AH199" s="1019" t="e">
        <f t="shared" si="99"/>
        <v>#VALUE!</v>
      </c>
      <c r="AI199" s="863" t="e">
        <f t="shared" si="100"/>
        <v>#VALUE!</v>
      </c>
      <c r="AJ199" s="948">
        <f t="shared" si="101"/>
        <v>30</v>
      </c>
      <c r="AK199" s="562">
        <f t="shared" si="102"/>
        <v>30</v>
      </c>
      <c r="AL199" s="1020">
        <f t="shared" si="103"/>
        <v>0</v>
      </c>
      <c r="AN199" s="561">
        <f t="shared" si="112"/>
        <v>0</v>
      </c>
      <c r="AR199" s="1058"/>
      <c r="AT199" s="322"/>
      <c r="AU199" s="322"/>
    </row>
    <row r="200" spans="2:47" ht="13.15" customHeight="1" x14ac:dyDescent="0.2">
      <c r="B200" s="321"/>
      <c r="C200" s="386"/>
      <c r="D200" s="1005" t="str">
        <f>IF(op!D88=0,"",op!D88)</f>
        <v/>
      </c>
      <c r="E200" s="1005" t="str">
        <f>IF(op!E88=0,"",op!E88)</f>
        <v/>
      </c>
      <c r="F200" s="395" t="str">
        <f>IF(op!F88="","",op!F88+1)</f>
        <v/>
      </c>
      <c r="G200" s="1006" t="str">
        <f>IF(op!G88="","",op!G88)</f>
        <v/>
      </c>
      <c r="H200" s="395" t="str">
        <f>IF(op!H88="","",op!H88)</f>
        <v/>
      </c>
      <c r="I200" s="1007" t="str">
        <f t="shared" si="91"/>
        <v/>
      </c>
      <c r="J200" s="1008" t="str">
        <f>IF(op!J88="","",op!J88)</f>
        <v/>
      </c>
      <c r="K200" s="339"/>
      <c r="L200" s="1260" t="str">
        <f>IF(op!L88="","",op!L88)</f>
        <v/>
      </c>
      <c r="M200" s="1260" t="str">
        <f>IF(op!M88="","",op!M88)</f>
        <v/>
      </c>
      <c r="N200" s="1009" t="str">
        <f t="shared" si="104"/>
        <v/>
      </c>
      <c r="O200" s="1010" t="str">
        <f t="shared" si="105"/>
        <v/>
      </c>
      <c r="P200" s="1011" t="str">
        <f t="shared" si="106"/>
        <v/>
      </c>
      <c r="Q200" s="590" t="str">
        <f t="shared" si="92"/>
        <v/>
      </c>
      <c r="R200" s="1012" t="str">
        <f t="shared" si="107"/>
        <v/>
      </c>
      <c r="S200" s="1013">
        <f t="shared" si="93"/>
        <v>0</v>
      </c>
      <c r="T200" s="339"/>
      <c r="U200" s="391"/>
      <c r="X200" s="994" t="str">
        <f t="shared" si="94"/>
        <v/>
      </c>
      <c r="Y200" s="1015">
        <f t="shared" si="108"/>
        <v>0.6</v>
      </c>
      <c r="Z200" s="1016" t="e">
        <f t="shared" si="109"/>
        <v>#VALUE!</v>
      </c>
      <c r="AA200" s="1016" t="e">
        <f t="shared" si="110"/>
        <v>#VALUE!</v>
      </c>
      <c r="AB200" s="1016" t="e">
        <f t="shared" si="111"/>
        <v>#VALUE!</v>
      </c>
      <c r="AC200" s="1017" t="e">
        <f t="shared" si="95"/>
        <v>#VALUE!</v>
      </c>
      <c r="AD200" s="1018">
        <f t="shared" si="96"/>
        <v>0</v>
      </c>
      <c r="AE200" s="1015">
        <f>IF(H200&gt;8,tab!D$168,tab!D$171)</f>
        <v>0.5</v>
      </c>
      <c r="AF200" s="1018">
        <f t="shared" si="97"/>
        <v>0</v>
      </c>
      <c r="AG200" s="994">
        <f t="shared" si="98"/>
        <v>0</v>
      </c>
      <c r="AH200" s="1019" t="e">
        <f t="shared" si="99"/>
        <v>#VALUE!</v>
      </c>
      <c r="AI200" s="863" t="e">
        <f t="shared" si="100"/>
        <v>#VALUE!</v>
      </c>
      <c r="AJ200" s="948">
        <f t="shared" si="101"/>
        <v>30</v>
      </c>
      <c r="AK200" s="562">
        <f t="shared" si="102"/>
        <v>30</v>
      </c>
      <c r="AL200" s="1020">
        <f t="shared" si="103"/>
        <v>0</v>
      </c>
      <c r="AN200" s="561">
        <f t="shared" si="112"/>
        <v>0</v>
      </c>
      <c r="AR200" s="1058"/>
      <c r="AT200" s="322"/>
      <c r="AU200" s="322"/>
    </row>
    <row r="201" spans="2:47" ht="13.15" customHeight="1" x14ac:dyDescent="0.2">
      <c r="B201" s="321"/>
      <c r="C201" s="386"/>
      <c r="D201" s="1005" t="str">
        <f>IF(op!D89=0,"",op!D89)</f>
        <v/>
      </c>
      <c r="E201" s="1005" t="str">
        <f>IF(op!E89=0,"",op!E89)</f>
        <v/>
      </c>
      <c r="F201" s="395" t="str">
        <f>IF(op!F89="","",op!F89+1)</f>
        <v/>
      </c>
      <c r="G201" s="1006" t="str">
        <f>IF(op!G89="","",op!G89)</f>
        <v/>
      </c>
      <c r="H201" s="395" t="str">
        <f>IF(op!H89="","",op!H89)</f>
        <v/>
      </c>
      <c r="I201" s="1007" t="str">
        <f t="shared" si="91"/>
        <v/>
      </c>
      <c r="J201" s="1008" t="str">
        <f>IF(op!J89="","",op!J89)</f>
        <v/>
      </c>
      <c r="K201" s="339"/>
      <c r="L201" s="1260" t="str">
        <f>IF(op!L89="","",op!L89)</f>
        <v/>
      </c>
      <c r="M201" s="1260" t="str">
        <f>IF(op!M89="","",op!M89)</f>
        <v/>
      </c>
      <c r="N201" s="1009" t="str">
        <f t="shared" si="104"/>
        <v/>
      </c>
      <c r="O201" s="1010" t="str">
        <f t="shared" si="105"/>
        <v/>
      </c>
      <c r="P201" s="1011" t="str">
        <f t="shared" si="106"/>
        <v/>
      </c>
      <c r="Q201" s="590" t="str">
        <f t="shared" si="92"/>
        <v/>
      </c>
      <c r="R201" s="1012" t="str">
        <f t="shared" si="107"/>
        <v/>
      </c>
      <c r="S201" s="1013">
        <f t="shared" si="93"/>
        <v>0</v>
      </c>
      <c r="T201" s="339"/>
      <c r="U201" s="391"/>
      <c r="X201" s="994" t="str">
        <f t="shared" si="94"/>
        <v/>
      </c>
      <c r="Y201" s="1015">
        <f t="shared" si="108"/>
        <v>0.6</v>
      </c>
      <c r="Z201" s="1016" t="e">
        <f t="shared" si="109"/>
        <v>#VALUE!</v>
      </c>
      <c r="AA201" s="1016" t="e">
        <f t="shared" si="110"/>
        <v>#VALUE!</v>
      </c>
      <c r="AB201" s="1016" t="e">
        <f t="shared" si="111"/>
        <v>#VALUE!</v>
      </c>
      <c r="AC201" s="1017" t="e">
        <f t="shared" si="95"/>
        <v>#VALUE!</v>
      </c>
      <c r="AD201" s="1018">
        <f t="shared" si="96"/>
        <v>0</v>
      </c>
      <c r="AE201" s="1015">
        <f>IF(H201&gt;8,tab!D$168,tab!D$171)</f>
        <v>0.5</v>
      </c>
      <c r="AF201" s="1018">
        <f t="shared" si="97"/>
        <v>0</v>
      </c>
      <c r="AG201" s="994">
        <f t="shared" si="98"/>
        <v>0</v>
      </c>
      <c r="AH201" s="1019" t="e">
        <f t="shared" si="99"/>
        <v>#VALUE!</v>
      </c>
      <c r="AI201" s="863" t="e">
        <f t="shared" si="100"/>
        <v>#VALUE!</v>
      </c>
      <c r="AJ201" s="948">
        <f t="shared" si="101"/>
        <v>30</v>
      </c>
      <c r="AK201" s="562">
        <f t="shared" si="102"/>
        <v>30</v>
      </c>
      <c r="AL201" s="1020">
        <f t="shared" si="103"/>
        <v>0</v>
      </c>
      <c r="AN201" s="561">
        <f t="shared" si="112"/>
        <v>0</v>
      </c>
      <c r="AR201" s="1058"/>
      <c r="AT201" s="322"/>
      <c r="AU201" s="322"/>
    </row>
    <row r="202" spans="2:47" ht="13.15" customHeight="1" x14ac:dyDescent="0.2">
      <c r="B202" s="321"/>
      <c r="C202" s="386"/>
      <c r="D202" s="1005" t="str">
        <f>IF(op!D90=0,"",op!D90)</f>
        <v/>
      </c>
      <c r="E202" s="1005" t="str">
        <f>IF(op!E90=0,"",op!E90)</f>
        <v/>
      </c>
      <c r="F202" s="395" t="str">
        <f>IF(op!F90="","",op!F90+1)</f>
        <v/>
      </c>
      <c r="G202" s="1006" t="str">
        <f>IF(op!G90="","",op!G90)</f>
        <v/>
      </c>
      <c r="H202" s="395" t="str">
        <f>IF(op!H90="","",op!H90)</f>
        <v/>
      </c>
      <c r="I202" s="1007" t="str">
        <f t="shared" si="91"/>
        <v/>
      </c>
      <c r="J202" s="1008" t="str">
        <f>IF(op!J90="","",op!J90)</f>
        <v/>
      </c>
      <c r="K202" s="339"/>
      <c r="L202" s="1260" t="str">
        <f>IF(op!L90="","",op!L90)</f>
        <v/>
      </c>
      <c r="M202" s="1260" t="str">
        <f>IF(op!M90="","",op!M90)</f>
        <v/>
      </c>
      <c r="N202" s="1009" t="str">
        <f t="shared" si="104"/>
        <v/>
      </c>
      <c r="O202" s="1010" t="str">
        <f t="shared" si="105"/>
        <v/>
      </c>
      <c r="P202" s="1011" t="str">
        <f t="shared" si="106"/>
        <v/>
      </c>
      <c r="Q202" s="590" t="str">
        <f t="shared" si="92"/>
        <v/>
      </c>
      <c r="R202" s="1012" t="str">
        <f t="shared" si="107"/>
        <v/>
      </c>
      <c r="S202" s="1013">
        <f t="shared" si="93"/>
        <v>0</v>
      </c>
      <c r="T202" s="339"/>
      <c r="U202" s="391"/>
      <c r="X202" s="994" t="str">
        <f t="shared" si="94"/>
        <v/>
      </c>
      <c r="Y202" s="1015">
        <f t="shared" si="108"/>
        <v>0.6</v>
      </c>
      <c r="Z202" s="1016" t="e">
        <f t="shared" si="109"/>
        <v>#VALUE!</v>
      </c>
      <c r="AA202" s="1016" t="e">
        <f t="shared" si="110"/>
        <v>#VALUE!</v>
      </c>
      <c r="AB202" s="1016" t="e">
        <f t="shared" si="111"/>
        <v>#VALUE!</v>
      </c>
      <c r="AC202" s="1017" t="e">
        <f t="shared" si="95"/>
        <v>#VALUE!</v>
      </c>
      <c r="AD202" s="1018">
        <f t="shared" si="96"/>
        <v>0</v>
      </c>
      <c r="AE202" s="1015">
        <f>IF(H202&gt;8,tab!D$168,tab!D$171)</f>
        <v>0.5</v>
      </c>
      <c r="AF202" s="1018">
        <f t="shared" si="97"/>
        <v>0</v>
      </c>
      <c r="AG202" s="994">
        <f t="shared" si="98"/>
        <v>0</v>
      </c>
      <c r="AH202" s="1019" t="e">
        <f t="shared" si="99"/>
        <v>#VALUE!</v>
      </c>
      <c r="AI202" s="863" t="e">
        <f t="shared" si="100"/>
        <v>#VALUE!</v>
      </c>
      <c r="AJ202" s="948">
        <f t="shared" si="101"/>
        <v>30</v>
      </c>
      <c r="AK202" s="562">
        <f t="shared" si="102"/>
        <v>30</v>
      </c>
      <c r="AL202" s="1020">
        <f t="shared" si="103"/>
        <v>0</v>
      </c>
      <c r="AN202" s="561">
        <f t="shared" si="112"/>
        <v>0</v>
      </c>
      <c r="AR202" s="1058"/>
      <c r="AT202" s="322"/>
      <c r="AU202" s="322"/>
    </row>
    <row r="203" spans="2:47" ht="13.15" customHeight="1" x14ac:dyDescent="0.2">
      <c r="B203" s="321"/>
      <c r="C203" s="386"/>
      <c r="D203" s="1005" t="str">
        <f>IF(op!D91=0,"",op!D91)</f>
        <v/>
      </c>
      <c r="E203" s="1005" t="str">
        <f>IF(op!E91=0,"",op!E91)</f>
        <v/>
      </c>
      <c r="F203" s="395" t="str">
        <f>IF(op!F91="","",op!F91+1)</f>
        <v/>
      </c>
      <c r="G203" s="1006" t="str">
        <f>IF(op!G91="","",op!G91)</f>
        <v/>
      </c>
      <c r="H203" s="395" t="str">
        <f>IF(op!H91="","",op!H91)</f>
        <v/>
      </c>
      <c r="I203" s="1007" t="str">
        <f t="shared" si="91"/>
        <v/>
      </c>
      <c r="J203" s="1008" t="str">
        <f>IF(op!J91="","",op!J91)</f>
        <v/>
      </c>
      <c r="K203" s="339"/>
      <c r="L203" s="1260" t="str">
        <f>IF(op!L91="","",op!L91)</f>
        <v/>
      </c>
      <c r="M203" s="1260" t="str">
        <f>IF(op!M91="","",op!M91)</f>
        <v/>
      </c>
      <c r="N203" s="1009" t="str">
        <f t="shared" si="104"/>
        <v/>
      </c>
      <c r="O203" s="1010" t="str">
        <f t="shared" si="105"/>
        <v/>
      </c>
      <c r="P203" s="1011" t="str">
        <f t="shared" si="106"/>
        <v/>
      </c>
      <c r="Q203" s="590" t="str">
        <f t="shared" si="92"/>
        <v/>
      </c>
      <c r="R203" s="1012" t="str">
        <f t="shared" si="107"/>
        <v/>
      </c>
      <c r="S203" s="1013">
        <f t="shared" si="93"/>
        <v>0</v>
      </c>
      <c r="T203" s="339"/>
      <c r="U203" s="391"/>
      <c r="X203" s="994" t="str">
        <f t="shared" si="94"/>
        <v/>
      </c>
      <c r="Y203" s="1015">
        <f t="shared" si="108"/>
        <v>0.6</v>
      </c>
      <c r="Z203" s="1016" t="e">
        <f t="shared" si="109"/>
        <v>#VALUE!</v>
      </c>
      <c r="AA203" s="1016" t="e">
        <f t="shared" si="110"/>
        <v>#VALUE!</v>
      </c>
      <c r="AB203" s="1016" t="e">
        <f t="shared" si="111"/>
        <v>#VALUE!</v>
      </c>
      <c r="AC203" s="1017" t="e">
        <f t="shared" si="95"/>
        <v>#VALUE!</v>
      </c>
      <c r="AD203" s="1018">
        <f t="shared" si="96"/>
        <v>0</v>
      </c>
      <c r="AE203" s="1015">
        <f>IF(H203&gt;8,tab!D$168,tab!D$171)</f>
        <v>0.5</v>
      </c>
      <c r="AF203" s="1018">
        <f t="shared" si="97"/>
        <v>0</v>
      </c>
      <c r="AG203" s="994">
        <f t="shared" si="98"/>
        <v>0</v>
      </c>
      <c r="AH203" s="1019" t="e">
        <f t="shared" si="99"/>
        <v>#VALUE!</v>
      </c>
      <c r="AI203" s="863" t="e">
        <f t="shared" si="100"/>
        <v>#VALUE!</v>
      </c>
      <c r="AJ203" s="948">
        <f t="shared" si="101"/>
        <v>30</v>
      </c>
      <c r="AK203" s="562">
        <f t="shared" si="102"/>
        <v>30</v>
      </c>
      <c r="AL203" s="1020">
        <f t="shared" si="103"/>
        <v>0</v>
      </c>
      <c r="AN203" s="561">
        <f t="shared" si="112"/>
        <v>0</v>
      </c>
      <c r="AR203" s="1058"/>
      <c r="AT203" s="322"/>
      <c r="AU203" s="322"/>
    </row>
    <row r="204" spans="2:47" ht="13.15" customHeight="1" x14ac:dyDescent="0.2">
      <c r="B204" s="321"/>
      <c r="C204" s="386"/>
      <c r="D204" s="1005" t="str">
        <f>IF(op!D92=0,"",op!D92)</f>
        <v/>
      </c>
      <c r="E204" s="1005" t="str">
        <f>IF(op!E92=0,"",op!E92)</f>
        <v/>
      </c>
      <c r="F204" s="395" t="str">
        <f>IF(op!F92="","",op!F92+1)</f>
        <v/>
      </c>
      <c r="G204" s="1006" t="str">
        <f>IF(op!G92="","",op!G92)</f>
        <v/>
      </c>
      <c r="H204" s="395" t="str">
        <f>IF(op!H92="","",op!H92)</f>
        <v/>
      </c>
      <c r="I204" s="1007" t="str">
        <f t="shared" si="91"/>
        <v/>
      </c>
      <c r="J204" s="1008" t="str">
        <f>IF(op!J92="","",op!J92)</f>
        <v/>
      </c>
      <c r="K204" s="339"/>
      <c r="L204" s="1260" t="str">
        <f>IF(op!L92="","",op!L92)</f>
        <v/>
      </c>
      <c r="M204" s="1260" t="str">
        <f>IF(op!M92="","",op!M92)</f>
        <v/>
      </c>
      <c r="N204" s="1009" t="str">
        <f t="shared" si="104"/>
        <v/>
      </c>
      <c r="O204" s="1010" t="str">
        <f t="shared" si="105"/>
        <v/>
      </c>
      <c r="P204" s="1011" t="str">
        <f t="shared" si="106"/>
        <v/>
      </c>
      <c r="Q204" s="590" t="str">
        <f t="shared" si="92"/>
        <v/>
      </c>
      <c r="R204" s="1012" t="str">
        <f t="shared" si="107"/>
        <v/>
      </c>
      <c r="S204" s="1013">
        <f t="shared" si="93"/>
        <v>0</v>
      </c>
      <c r="T204" s="339"/>
      <c r="U204" s="391"/>
      <c r="X204" s="994" t="str">
        <f t="shared" si="94"/>
        <v/>
      </c>
      <c r="Y204" s="1015">
        <f t="shared" si="108"/>
        <v>0.6</v>
      </c>
      <c r="Z204" s="1016" t="e">
        <f t="shared" si="109"/>
        <v>#VALUE!</v>
      </c>
      <c r="AA204" s="1016" t="e">
        <f t="shared" si="110"/>
        <v>#VALUE!</v>
      </c>
      <c r="AB204" s="1016" t="e">
        <f t="shared" si="111"/>
        <v>#VALUE!</v>
      </c>
      <c r="AC204" s="1017" t="e">
        <f t="shared" si="95"/>
        <v>#VALUE!</v>
      </c>
      <c r="AD204" s="1018">
        <f t="shared" si="96"/>
        <v>0</v>
      </c>
      <c r="AE204" s="1015">
        <f>IF(H204&gt;8,tab!D$168,tab!D$171)</f>
        <v>0.5</v>
      </c>
      <c r="AF204" s="1018">
        <f t="shared" si="97"/>
        <v>0</v>
      </c>
      <c r="AG204" s="994">
        <f t="shared" si="98"/>
        <v>0</v>
      </c>
      <c r="AH204" s="1019" t="e">
        <f t="shared" si="99"/>
        <v>#VALUE!</v>
      </c>
      <c r="AI204" s="863" t="e">
        <f t="shared" si="100"/>
        <v>#VALUE!</v>
      </c>
      <c r="AJ204" s="948">
        <f t="shared" si="101"/>
        <v>30</v>
      </c>
      <c r="AK204" s="562">
        <f t="shared" si="102"/>
        <v>30</v>
      </c>
      <c r="AL204" s="1020">
        <f t="shared" si="103"/>
        <v>0</v>
      </c>
      <c r="AN204" s="561">
        <f t="shared" si="112"/>
        <v>0</v>
      </c>
      <c r="AR204" s="1058"/>
      <c r="AT204" s="322"/>
      <c r="AU204" s="322"/>
    </row>
    <row r="205" spans="2:47" ht="13.15" customHeight="1" x14ac:dyDescent="0.2">
      <c r="B205" s="321"/>
      <c r="C205" s="386"/>
      <c r="D205" s="1005" t="str">
        <f>IF(op!D93=0,"",op!D93)</f>
        <v/>
      </c>
      <c r="E205" s="1005" t="str">
        <f>IF(op!E93=0,"",op!E93)</f>
        <v/>
      </c>
      <c r="F205" s="395" t="str">
        <f>IF(op!F93="","",op!F93+1)</f>
        <v/>
      </c>
      <c r="G205" s="1006" t="str">
        <f>IF(op!G93="","",op!G93)</f>
        <v/>
      </c>
      <c r="H205" s="395" t="str">
        <f>IF(op!H93="","",op!H93)</f>
        <v/>
      </c>
      <c r="I205" s="1007" t="str">
        <f t="shared" si="91"/>
        <v/>
      </c>
      <c r="J205" s="1008" t="str">
        <f>IF(op!J93="","",op!J93)</f>
        <v/>
      </c>
      <c r="K205" s="339"/>
      <c r="L205" s="1260" t="str">
        <f>IF(op!L93="","",op!L93)</f>
        <v/>
      </c>
      <c r="M205" s="1260" t="str">
        <f>IF(op!M93="","",op!M93)</f>
        <v/>
      </c>
      <c r="N205" s="1009" t="str">
        <f t="shared" si="104"/>
        <v/>
      </c>
      <c r="O205" s="1010" t="str">
        <f t="shared" si="105"/>
        <v/>
      </c>
      <c r="P205" s="1011" t="str">
        <f t="shared" si="106"/>
        <v/>
      </c>
      <c r="Q205" s="590" t="str">
        <f t="shared" si="92"/>
        <v/>
      </c>
      <c r="R205" s="1012" t="str">
        <f t="shared" si="107"/>
        <v/>
      </c>
      <c r="S205" s="1013">
        <f t="shared" si="93"/>
        <v>0</v>
      </c>
      <c r="T205" s="339"/>
      <c r="U205" s="391"/>
      <c r="X205" s="994" t="str">
        <f t="shared" si="94"/>
        <v/>
      </c>
      <c r="Y205" s="1015">
        <f t="shared" si="108"/>
        <v>0.6</v>
      </c>
      <c r="Z205" s="1016" t="e">
        <f t="shared" si="109"/>
        <v>#VALUE!</v>
      </c>
      <c r="AA205" s="1016" t="e">
        <f t="shared" si="110"/>
        <v>#VALUE!</v>
      </c>
      <c r="AB205" s="1016" t="e">
        <f t="shared" si="111"/>
        <v>#VALUE!</v>
      </c>
      <c r="AC205" s="1017" t="e">
        <f t="shared" si="95"/>
        <v>#VALUE!</v>
      </c>
      <c r="AD205" s="1018">
        <f t="shared" si="96"/>
        <v>0</v>
      </c>
      <c r="AE205" s="1015">
        <f>IF(H205&gt;8,tab!D$168,tab!D$171)</f>
        <v>0.5</v>
      </c>
      <c r="AF205" s="1018">
        <f t="shared" si="97"/>
        <v>0</v>
      </c>
      <c r="AG205" s="994">
        <f t="shared" si="98"/>
        <v>0</v>
      </c>
      <c r="AH205" s="1019" t="e">
        <f t="shared" si="99"/>
        <v>#VALUE!</v>
      </c>
      <c r="AI205" s="863" t="e">
        <f t="shared" si="100"/>
        <v>#VALUE!</v>
      </c>
      <c r="AJ205" s="948">
        <f t="shared" si="101"/>
        <v>30</v>
      </c>
      <c r="AK205" s="562">
        <f t="shared" si="102"/>
        <v>30</v>
      </c>
      <c r="AL205" s="1020">
        <f t="shared" si="103"/>
        <v>0</v>
      </c>
      <c r="AN205" s="561">
        <f t="shared" si="112"/>
        <v>0</v>
      </c>
      <c r="AR205" s="1058"/>
      <c r="AT205" s="322"/>
      <c r="AU205" s="322"/>
    </row>
    <row r="206" spans="2:47" ht="13.15" customHeight="1" x14ac:dyDescent="0.2">
      <c r="B206" s="321"/>
      <c r="C206" s="386"/>
      <c r="D206" s="1005" t="str">
        <f>IF(op!D94=0,"",op!D94)</f>
        <v/>
      </c>
      <c r="E206" s="1005" t="str">
        <f>IF(op!E94=0,"",op!E94)</f>
        <v/>
      </c>
      <c r="F206" s="395" t="str">
        <f>IF(op!F94="","",op!F94+1)</f>
        <v/>
      </c>
      <c r="G206" s="1006" t="str">
        <f>IF(op!G94="","",op!G94)</f>
        <v/>
      </c>
      <c r="H206" s="395" t="str">
        <f>IF(op!H94="","",op!H94)</f>
        <v/>
      </c>
      <c r="I206" s="1007" t="str">
        <f t="shared" si="91"/>
        <v/>
      </c>
      <c r="J206" s="1008" t="str">
        <f>IF(op!J94="","",op!J94)</f>
        <v/>
      </c>
      <c r="K206" s="339"/>
      <c r="L206" s="1260" t="str">
        <f>IF(op!L94="","",op!L94)</f>
        <v/>
      </c>
      <c r="M206" s="1260" t="str">
        <f>IF(op!M94="","",op!M94)</f>
        <v/>
      </c>
      <c r="N206" s="1009" t="str">
        <f t="shared" si="104"/>
        <v/>
      </c>
      <c r="O206" s="1010" t="str">
        <f t="shared" si="105"/>
        <v/>
      </c>
      <c r="P206" s="1011" t="str">
        <f t="shared" si="106"/>
        <v/>
      </c>
      <c r="Q206" s="590" t="str">
        <f t="shared" si="92"/>
        <v/>
      </c>
      <c r="R206" s="1012" t="str">
        <f t="shared" si="107"/>
        <v/>
      </c>
      <c r="S206" s="1013">
        <f t="shared" si="93"/>
        <v>0</v>
      </c>
      <c r="T206" s="339"/>
      <c r="U206" s="391"/>
      <c r="X206" s="994" t="str">
        <f t="shared" si="94"/>
        <v/>
      </c>
      <c r="Y206" s="1015">
        <f t="shared" si="108"/>
        <v>0.6</v>
      </c>
      <c r="Z206" s="1016" t="e">
        <f t="shared" si="109"/>
        <v>#VALUE!</v>
      </c>
      <c r="AA206" s="1016" t="e">
        <f t="shared" si="110"/>
        <v>#VALUE!</v>
      </c>
      <c r="AB206" s="1016" t="e">
        <f t="shared" si="111"/>
        <v>#VALUE!</v>
      </c>
      <c r="AC206" s="1017" t="e">
        <f t="shared" si="95"/>
        <v>#VALUE!</v>
      </c>
      <c r="AD206" s="1018">
        <f t="shared" si="96"/>
        <v>0</v>
      </c>
      <c r="AE206" s="1015">
        <f>IF(H206&gt;8,tab!D$168,tab!D$171)</f>
        <v>0.5</v>
      </c>
      <c r="AF206" s="1018">
        <f t="shared" si="97"/>
        <v>0</v>
      </c>
      <c r="AG206" s="994">
        <f t="shared" si="98"/>
        <v>0</v>
      </c>
      <c r="AH206" s="1019" t="e">
        <f t="shared" si="99"/>
        <v>#VALUE!</v>
      </c>
      <c r="AI206" s="863" t="e">
        <f t="shared" si="100"/>
        <v>#VALUE!</v>
      </c>
      <c r="AJ206" s="948">
        <f t="shared" si="101"/>
        <v>30</v>
      </c>
      <c r="AK206" s="562">
        <f t="shared" si="102"/>
        <v>30</v>
      </c>
      <c r="AL206" s="1020">
        <f t="shared" si="103"/>
        <v>0</v>
      </c>
      <c r="AN206" s="561">
        <f t="shared" si="112"/>
        <v>0</v>
      </c>
      <c r="AR206" s="1058"/>
      <c r="AT206" s="322"/>
      <c r="AU206" s="322"/>
    </row>
    <row r="207" spans="2:47" ht="13.15" customHeight="1" x14ac:dyDescent="0.2">
      <c r="B207" s="321"/>
      <c r="C207" s="386"/>
      <c r="D207" s="1005" t="str">
        <f>IF(op!D95=0,"",op!D95)</f>
        <v/>
      </c>
      <c r="E207" s="1005" t="str">
        <f>IF(op!E95=0,"",op!E95)</f>
        <v/>
      </c>
      <c r="F207" s="395" t="str">
        <f>IF(op!F95="","",op!F95+1)</f>
        <v/>
      </c>
      <c r="G207" s="1006" t="str">
        <f>IF(op!G95="","",op!G95)</f>
        <v/>
      </c>
      <c r="H207" s="395" t="str">
        <f>IF(op!H95="","",op!H95)</f>
        <v/>
      </c>
      <c r="I207" s="1007" t="str">
        <f t="shared" si="91"/>
        <v/>
      </c>
      <c r="J207" s="1008" t="str">
        <f>IF(op!J95="","",op!J95)</f>
        <v/>
      </c>
      <c r="K207" s="339"/>
      <c r="L207" s="1260" t="str">
        <f>IF(op!L95="","",op!L95)</f>
        <v/>
      </c>
      <c r="M207" s="1260" t="str">
        <f>IF(op!M95="","",op!M95)</f>
        <v/>
      </c>
      <c r="N207" s="1009" t="str">
        <f t="shared" si="104"/>
        <v/>
      </c>
      <c r="O207" s="1010" t="str">
        <f t="shared" si="105"/>
        <v/>
      </c>
      <c r="P207" s="1011" t="str">
        <f t="shared" si="106"/>
        <v/>
      </c>
      <c r="Q207" s="590" t="str">
        <f t="shared" si="92"/>
        <v/>
      </c>
      <c r="R207" s="1012" t="str">
        <f t="shared" si="107"/>
        <v/>
      </c>
      <c r="S207" s="1013">
        <f t="shared" si="93"/>
        <v>0</v>
      </c>
      <c r="T207" s="339"/>
      <c r="U207" s="391"/>
      <c r="X207" s="994" t="str">
        <f t="shared" si="94"/>
        <v/>
      </c>
      <c r="Y207" s="1015">
        <f t="shared" si="108"/>
        <v>0.6</v>
      </c>
      <c r="Z207" s="1016" t="e">
        <f t="shared" si="109"/>
        <v>#VALUE!</v>
      </c>
      <c r="AA207" s="1016" t="e">
        <f t="shared" si="110"/>
        <v>#VALUE!</v>
      </c>
      <c r="AB207" s="1016" t="e">
        <f t="shared" si="111"/>
        <v>#VALUE!</v>
      </c>
      <c r="AC207" s="1017" t="e">
        <f t="shared" si="95"/>
        <v>#VALUE!</v>
      </c>
      <c r="AD207" s="1018">
        <f t="shared" si="96"/>
        <v>0</v>
      </c>
      <c r="AE207" s="1015">
        <f>IF(H207&gt;8,tab!D$168,tab!D$171)</f>
        <v>0.5</v>
      </c>
      <c r="AF207" s="1018">
        <f t="shared" si="97"/>
        <v>0</v>
      </c>
      <c r="AG207" s="994">
        <f t="shared" si="98"/>
        <v>0</v>
      </c>
      <c r="AH207" s="1019" t="e">
        <f t="shared" si="99"/>
        <v>#VALUE!</v>
      </c>
      <c r="AI207" s="863" t="e">
        <f t="shared" si="100"/>
        <v>#VALUE!</v>
      </c>
      <c r="AJ207" s="948">
        <f t="shared" si="101"/>
        <v>30</v>
      </c>
      <c r="AK207" s="562">
        <f t="shared" si="102"/>
        <v>30</v>
      </c>
      <c r="AL207" s="1020">
        <f t="shared" si="103"/>
        <v>0</v>
      </c>
      <c r="AN207" s="561">
        <f t="shared" si="112"/>
        <v>0</v>
      </c>
      <c r="AR207" s="1058"/>
      <c r="AT207" s="322"/>
      <c r="AU207" s="322"/>
    </row>
    <row r="208" spans="2:47" ht="13.15" customHeight="1" x14ac:dyDescent="0.2">
      <c r="B208" s="321"/>
      <c r="C208" s="386"/>
      <c r="D208" s="1005" t="str">
        <f>IF(op!D96=0,"",op!D96)</f>
        <v/>
      </c>
      <c r="E208" s="1005" t="str">
        <f>IF(op!E96=0,"",op!E96)</f>
        <v/>
      </c>
      <c r="F208" s="395" t="str">
        <f>IF(op!F96="","",op!F96+1)</f>
        <v/>
      </c>
      <c r="G208" s="1006" t="str">
        <f>IF(op!G96="","",op!G96)</f>
        <v/>
      </c>
      <c r="H208" s="395" t="str">
        <f>IF(op!H96="","",op!H96)</f>
        <v/>
      </c>
      <c r="I208" s="1007" t="str">
        <f t="shared" si="91"/>
        <v/>
      </c>
      <c r="J208" s="1008" t="str">
        <f>IF(op!J96="","",op!J96)</f>
        <v/>
      </c>
      <c r="K208" s="339"/>
      <c r="L208" s="1260" t="str">
        <f>IF(op!L96="","",op!L96)</f>
        <v/>
      </c>
      <c r="M208" s="1260" t="str">
        <f>IF(op!M96="","",op!M96)</f>
        <v/>
      </c>
      <c r="N208" s="1009" t="str">
        <f t="shared" si="104"/>
        <v/>
      </c>
      <c r="O208" s="1010" t="str">
        <f t="shared" si="105"/>
        <v/>
      </c>
      <c r="P208" s="1011" t="str">
        <f t="shared" si="106"/>
        <v/>
      </c>
      <c r="Q208" s="590" t="str">
        <f t="shared" si="92"/>
        <v/>
      </c>
      <c r="R208" s="1012" t="str">
        <f t="shared" si="107"/>
        <v/>
      </c>
      <c r="S208" s="1013">
        <f t="shared" si="93"/>
        <v>0</v>
      </c>
      <c r="T208" s="339"/>
      <c r="U208" s="391"/>
      <c r="X208" s="994" t="str">
        <f t="shared" si="94"/>
        <v/>
      </c>
      <c r="Y208" s="1015">
        <f t="shared" si="108"/>
        <v>0.6</v>
      </c>
      <c r="Z208" s="1016" t="e">
        <f t="shared" si="109"/>
        <v>#VALUE!</v>
      </c>
      <c r="AA208" s="1016" t="e">
        <f t="shared" si="110"/>
        <v>#VALUE!</v>
      </c>
      <c r="AB208" s="1016" t="e">
        <f t="shared" si="111"/>
        <v>#VALUE!</v>
      </c>
      <c r="AC208" s="1017" t="e">
        <f t="shared" si="95"/>
        <v>#VALUE!</v>
      </c>
      <c r="AD208" s="1018">
        <f t="shared" si="96"/>
        <v>0</v>
      </c>
      <c r="AE208" s="1015">
        <f>IF(H208&gt;8,tab!D$168,tab!D$171)</f>
        <v>0.5</v>
      </c>
      <c r="AF208" s="1018">
        <f t="shared" si="97"/>
        <v>0</v>
      </c>
      <c r="AG208" s="994">
        <f t="shared" si="98"/>
        <v>0</v>
      </c>
      <c r="AH208" s="1019" t="e">
        <f t="shared" si="99"/>
        <v>#VALUE!</v>
      </c>
      <c r="AI208" s="863" t="e">
        <f t="shared" si="100"/>
        <v>#VALUE!</v>
      </c>
      <c r="AJ208" s="948">
        <f t="shared" si="101"/>
        <v>30</v>
      </c>
      <c r="AK208" s="562">
        <f t="shared" si="102"/>
        <v>30</v>
      </c>
      <c r="AL208" s="1020">
        <f t="shared" si="103"/>
        <v>0</v>
      </c>
      <c r="AN208" s="561">
        <f t="shared" si="112"/>
        <v>0</v>
      </c>
      <c r="AR208" s="1058"/>
      <c r="AT208" s="322"/>
      <c r="AU208" s="322"/>
    </row>
    <row r="209" spans="2:47" ht="13.15" customHeight="1" x14ac:dyDescent="0.2">
      <c r="B209" s="321"/>
      <c r="C209" s="386"/>
      <c r="D209" s="1005" t="str">
        <f>IF(op!D97=0,"",op!D97)</f>
        <v/>
      </c>
      <c r="E209" s="1005" t="str">
        <f>IF(op!E97=0,"",op!E97)</f>
        <v/>
      </c>
      <c r="F209" s="395" t="str">
        <f>IF(op!F97="","",op!F97+1)</f>
        <v/>
      </c>
      <c r="G209" s="1006" t="str">
        <f>IF(op!G97="","",op!G97)</f>
        <v/>
      </c>
      <c r="H209" s="395" t="str">
        <f>IF(op!H97="","",op!H97)</f>
        <v/>
      </c>
      <c r="I209" s="1007" t="str">
        <f t="shared" si="91"/>
        <v/>
      </c>
      <c r="J209" s="1008" t="str">
        <f>IF(op!J97="","",op!J97)</f>
        <v/>
      </c>
      <c r="K209" s="339"/>
      <c r="L209" s="1260" t="str">
        <f>IF(op!L97="","",op!L97)</f>
        <v/>
      </c>
      <c r="M209" s="1260" t="str">
        <f>IF(op!M97="","",op!M97)</f>
        <v/>
      </c>
      <c r="N209" s="1009" t="str">
        <f t="shared" si="104"/>
        <v/>
      </c>
      <c r="O209" s="1010" t="str">
        <f t="shared" si="105"/>
        <v/>
      </c>
      <c r="P209" s="1011" t="str">
        <f t="shared" si="106"/>
        <v/>
      </c>
      <c r="Q209" s="590" t="str">
        <f t="shared" si="92"/>
        <v/>
      </c>
      <c r="R209" s="1012" t="str">
        <f t="shared" si="107"/>
        <v/>
      </c>
      <c r="S209" s="1013">
        <f t="shared" si="93"/>
        <v>0</v>
      </c>
      <c r="T209" s="339"/>
      <c r="U209" s="391"/>
      <c r="X209" s="994" t="str">
        <f t="shared" si="94"/>
        <v/>
      </c>
      <c r="Y209" s="1015">
        <f t="shared" si="108"/>
        <v>0.6</v>
      </c>
      <c r="Z209" s="1016" t="e">
        <f t="shared" si="109"/>
        <v>#VALUE!</v>
      </c>
      <c r="AA209" s="1016" t="e">
        <f t="shared" si="110"/>
        <v>#VALUE!</v>
      </c>
      <c r="AB209" s="1016" t="e">
        <f t="shared" si="111"/>
        <v>#VALUE!</v>
      </c>
      <c r="AC209" s="1017" t="e">
        <f t="shared" si="95"/>
        <v>#VALUE!</v>
      </c>
      <c r="AD209" s="1018">
        <f t="shared" si="96"/>
        <v>0</v>
      </c>
      <c r="AE209" s="1015">
        <f>IF(H209&gt;8,tab!D$168,tab!D$171)</f>
        <v>0.5</v>
      </c>
      <c r="AF209" s="1018">
        <f t="shared" si="97"/>
        <v>0</v>
      </c>
      <c r="AG209" s="994">
        <f t="shared" si="98"/>
        <v>0</v>
      </c>
      <c r="AH209" s="1019" t="e">
        <f t="shared" si="99"/>
        <v>#VALUE!</v>
      </c>
      <c r="AI209" s="863" t="e">
        <f t="shared" si="100"/>
        <v>#VALUE!</v>
      </c>
      <c r="AJ209" s="948">
        <f t="shared" si="101"/>
        <v>30</v>
      </c>
      <c r="AK209" s="562">
        <f t="shared" si="102"/>
        <v>30</v>
      </c>
      <c r="AL209" s="1020">
        <f t="shared" si="103"/>
        <v>0</v>
      </c>
      <c r="AN209" s="561">
        <f t="shared" si="112"/>
        <v>0</v>
      </c>
      <c r="AR209" s="1058"/>
      <c r="AT209" s="322"/>
      <c r="AU209" s="322"/>
    </row>
    <row r="210" spans="2:47" ht="13.15" customHeight="1" x14ac:dyDescent="0.2">
      <c r="B210" s="321"/>
      <c r="C210" s="386"/>
      <c r="D210" s="1005" t="str">
        <f>IF(op!D98=0,"",op!D98)</f>
        <v/>
      </c>
      <c r="E210" s="1005" t="str">
        <f>IF(op!E98=0,"",op!E98)</f>
        <v/>
      </c>
      <c r="F210" s="395" t="str">
        <f>IF(op!F98="","",op!F98+1)</f>
        <v/>
      </c>
      <c r="G210" s="1006" t="str">
        <f>IF(op!G98="","",op!G98)</f>
        <v/>
      </c>
      <c r="H210" s="395" t="str">
        <f>IF(op!H98="","",op!H98)</f>
        <v/>
      </c>
      <c r="I210" s="1007" t="str">
        <f t="shared" si="91"/>
        <v/>
      </c>
      <c r="J210" s="1008" t="str">
        <f>IF(op!J98="","",op!J98)</f>
        <v/>
      </c>
      <c r="K210" s="339"/>
      <c r="L210" s="1260" t="str">
        <f>IF(op!L98="","",op!L98)</f>
        <v/>
      </c>
      <c r="M210" s="1260" t="str">
        <f>IF(op!M98="","",op!M98)</f>
        <v/>
      </c>
      <c r="N210" s="1009" t="str">
        <f t="shared" si="104"/>
        <v/>
      </c>
      <c r="O210" s="1010" t="str">
        <f t="shared" si="105"/>
        <v/>
      </c>
      <c r="P210" s="1011" t="str">
        <f t="shared" si="106"/>
        <v/>
      </c>
      <c r="Q210" s="590" t="str">
        <f t="shared" si="92"/>
        <v/>
      </c>
      <c r="R210" s="1012" t="str">
        <f t="shared" si="107"/>
        <v/>
      </c>
      <c r="S210" s="1013">
        <f t="shared" si="93"/>
        <v>0</v>
      </c>
      <c r="T210" s="339"/>
      <c r="U210" s="391"/>
      <c r="X210" s="994" t="str">
        <f t="shared" si="94"/>
        <v/>
      </c>
      <c r="Y210" s="1015">
        <f t="shared" si="108"/>
        <v>0.6</v>
      </c>
      <c r="Z210" s="1016" t="e">
        <f t="shared" si="109"/>
        <v>#VALUE!</v>
      </c>
      <c r="AA210" s="1016" t="e">
        <f t="shared" si="110"/>
        <v>#VALUE!</v>
      </c>
      <c r="AB210" s="1016" t="e">
        <f t="shared" si="111"/>
        <v>#VALUE!</v>
      </c>
      <c r="AC210" s="1017" t="e">
        <f t="shared" si="95"/>
        <v>#VALUE!</v>
      </c>
      <c r="AD210" s="1018">
        <f t="shared" si="96"/>
        <v>0</v>
      </c>
      <c r="AE210" s="1015">
        <f>IF(H210&gt;8,tab!D$168,tab!D$171)</f>
        <v>0.5</v>
      </c>
      <c r="AF210" s="1018">
        <f t="shared" si="97"/>
        <v>0</v>
      </c>
      <c r="AG210" s="994">
        <f t="shared" si="98"/>
        <v>0</v>
      </c>
      <c r="AH210" s="1019" t="e">
        <f t="shared" si="99"/>
        <v>#VALUE!</v>
      </c>
      <c r="AI210" s="863" t="e">
        <f t="shared" si="100"/>
        <v>#VALUE!</v>
      </c>
      <c r="AJ210" s="948">
        <f t="shared" si="101"/>
        <v>30</v>
      </c>
      <c r="AK210" s="562">
        <f t="shared" si="102"/>
        <v>30</v>
      </c>
      <c r="AL210" s="1020">
        <f t="shared" si="103"/>
        <v>0</v>
      </c>
      <c r="AN210" s="561">
        <f t="shared" si="112"/>
        <v>0</v>
      </c>
      <c r="AR210" s="1058"/>
      <c r="AT210" s="322"/>
      <c r="AU210" s="322"/>
    </row>
    <row r="211" spans="2:47" ht="13.15" customHeight="1" x14ac:dyDescent="0.2">
      <c r="B211" s="321"/>
      <c r="C211" s="386"/>
      <c r="D211" s="1005" t="str">
        <f>IF(op!D99=0,"",op!D99)</f>
        <v/>
      </c>
      <c r="E211" s="1005" t="str">
        <f>IF(op!E99=0,"",op!E99)</f>
        <v/>
      </c>
      <c r="F211" s="395" t="str">
        <f>IF(op!F99="","",op!F99+1)</f>
        <v/>
      </c>
      <c r="G211" s="1006" t="str">
        <f>IF(op!G99="","",op!G99)</f>
        <v/>
      </c>
      <c r="H211" s="395" t="str">
        <f>IF(op!H99="","",op!H99)</f>
        <v/>
      </c>
      <c r="I211" s="1007" t="str">
        <f t="shared" si="91"/>
        <v/>
      </c>
      <c r="J211" s="1008" t="str">
        <f>IF(op!J99="","",op!J99)</f>
        <v/>
      </c>
      <c r="K211" s="339"/>
      <c r="L211" s="1260" t="str">
        <f>IF(op!L99="","",op!L99)</f>
        <v/>
      </c>
      <c r="M211" s="1260" t="str">
        <f>IF(op!M99="","",op!M99)</f>
        <v/>
      </c>
      <c r="N211" s="1009" t="str">
        <f t="shared" si="104"/>
        <v/>
      </c>
      <c r="O211" s="1010" t="str">
        <f t="shared" si="105"/>
        <v/>
      </c>
      <c r="P211" s="1011" t="str">
        <f t="shared" si="106"/>
        <v/>
      </c>
      <c r="Q211" s="590" t="str">
        <f t="shared" si="92"/>
        <v/>
      </c>
      <c r="R211" s="1012" t="str">
        <f t="shared" si="107"/>
        <v/>
      </c>
      <c r="S211" s="1013">
        <f t="shared" si="93"/>
        <v>0</v>
      </c>
      <c r="T211" s="339"/>
      <c r="U211" s="391"/>
      <c r="X211" s="994" t="str">
        <f t="shared" si="94"/>
        <v/>
      </c>
      <c r="Y211" s="1015">
        <f t="shared" si="108"/>
        <v>0.6</v>
      </c>
      <c r="Z211" s="1016" t="e">
        <f t="shared" si="109"/>
        <v>#VALUE!</v>
      </c>
      <c r="AA211" s="1016" t="e">
        <f t="shared" si="110"/>
        <v>#VALUE!</v>
      </c>
      <c r="AB211" s="1016" t="e">
        <f t="shared" si="111"/>
        <v>#VALUE!</v>
      </c>
      <c r="AC211" s="1017" t="e">
        <f t="shared" si="95"/>
        <v>#VALUE!</v>
      </c>
      <c r="AD211" s="1018">
        <f t="shared" si="96"/>
        <v>0</v>
      </c>
      <c r="AE211" s="1015">
        <f>IF(H211&gt;8,tab!D$168,tab!D$171)</f>
        <v>0.5</v>
      </c>
      <c r="AF211" s="1018">
        <f t="shared" si="97"/>
        <v>0</v>
      </c>
      <c r="AG211" s="994">
        <f t="shared" si="98"/>
        <v>0</v>
      </c>
      <c r="AH211" s="1019" t="e">
        <f t="shared" si="99"/>
        <v>#VALUE!</v>
      </c>
      <c r="AI211" s="863" t="e">
        <f t="shared" si="100"/>
        <v>#VALUE!</v>
      </c>
      <c r="AJ211" s="948">
        <f t="shared" si="101"/>
        <v>30</v>
      </c>
      <c r="AK211" s="562">
        <f t="shared" si="102"/>
        <v>30</v>
      </c>
      <c r="AL211" s="1020">
        <f t="shared" si="103"/>
        <v>0</v>
      </c>
      <c r="AN211" s="561">
        <f t="shared" si="112"/>
        <v>0</v>
      </c>
      <c r="AR211" s="1058"/>
      <c r="AT211" s="322"/>
      <c r="AU211" s="322"/>
    </row>
    <row r="212" spans="2:47" ht="13.15" customHeight="1" x14ac:dyDescent="0.2">
      <c r="B212" s="321"/>
      <c r="C212" s="386"/>
      <c r="D212" s="1005" t="str">
        <f>IF(op!D100=0,"",op!D100)</f>
        <v/>
      </c>
      <c r="E212" s="1005" t="str">
        <f>IF(op!E100=0,"",op!E100)</f>
        <v/>
      </c>
      <c r="F212" s="395" t="str">
        <f>IF(op!F100="","",op!F100+1)</f>
        <v/>
      </c>
      <c r="G212" s="1006" t="str">
        <f>IF(op!G100="","",op!G100)</f>
        <v/>
      </c>
      <c r="H212" s="395" t="str">
        <f>IF(op!H100="","",op!H100)</f>
        <v/>
      </c>
      <c r="I212" s="1007" t="str">
        <f t="shared" si="91"/>
        <v/>
      </c>
      <c r="J212" s="1008" t="str">
        <f>IF(op!J100="","",op!J100)</f>
        <v/>
      </c>
      <c r="K212" s="339"/>
      <c r="L212" s="1260" t="str">
        <f>IF(op!L100="","",op!L100)</f>
        <v/>
      </c>
      <c r="M212" s="1260" t="str">
        <f>IF(op!M100="","",op!M100)</f>
        <v/>
      </c>
      <c r="N212" s="1009" t="str">
        <f t="shared" si="104"/>
        <v/>
      </c>
      <c r="O212" s="1010" t="str">
        <f t="shared" si="105"/>
        <v/>
      </c>
      <c r="P212" s="1011" t="str">
        <f t="shared" si="106"/>
        <v/>
      </c>
      <c r="Q212" s="590" t="str">
        <f t="shared" si="92"/>
        <v/>
      </c>
      <c r="R212" s="1012" t="str">
        <f t="shared" si="107"/>
        <v/>
      </c>
      <c r="S212" s="1013">
        <f t="shared" si="93"/>
        <v>0</v>
      </c>
      <c r="T212" s="339"/>
      <c r="U212" s="391"/>
      <c r="X212" s="994" t="str">
        <f t="shared" si="94"/>
        <v/>
      </c>
      <c r="Y212" s="1015">
        <f t="shared" si="108"/>
        <v>0.6</v>
      </c>
      <c r="Z212" s="1016" t="e">
        <f t="shared" si="109"/>
        <v>#VALUE!</v>
      </c>
      <c r="AA212" s="1016" t="e">
        <f t="shared" si="110"/>
        <v>#VALUE!</v>
      </c>
      <c r="AB212" s="1016" t="e">
        <f t="shared" si="111"/>
        <v>#VALUE!</v>
      </c>
      <c r="AC212" s="1017" t="e">
        <f t="shared" si="95"/>
        <v>#VALUE!</v>
      </c>
      <c r="AD212" s="1018">
        <f t="shared" si="96"/>
        <v>0</v>
      </c>
      <c r="AE212" s="1015">
        <f>IF(H212&gt;8,tab!D$168,tab!D$171)</f>
        <v>0.5</v>
      </c>
      <c r="AF212" s="1018">
        <f t="shared" si="97"/>
        <v>0</v>
      </c>
      <c r="AG212" s="994">
        <f t="shared" si="98"/>
        <v>0</v>
      </c>
      <c r="AH212" s="1019" t="e">
        <f t="shared" si="99"/>
        <v>#VALUE!</v>
      </c>
      <c r="AI212" s="863" t="e">
        <f t="shared" si="100"/>
        <v>#VALUE!</v>
      </c>
      <c r="AJ212" s="948">
        <f t="shared" si="101"/>
        <v>30</v>
      </c>
      <c r="AK212" s="562">
        <f t="shared" si="102"/>
        <v>30</v>
      </c>
      <c r="AL212" s="1020">
        <f t="shared" si="103"/>
        <v>0</v>
      </c>
      <c r="AN212" s="561">
        <f t="shared" si="112"/>
        <v>0</v>
      </c>
      <c r="AR212" s="1058"/>
      <c r="AT212" s="322"/>
      <c r="AU212" s="322"/>
    </row>
    <row r="213" spans="2:47" ht="13.15" customHeight="1" x14ac:dyDescent="0.2">
      <c r="B213" s="321"/>
      <c r="C213" s="386"/>
      <c r="D213" s="1005" t="str">
        <f>IF(op!D101=0,"",op!D101)</f>
        <v/>
      </c>
      <c r="E213" s="1005" t="str">
        <f>IF(op!E101=0,"",op!E101)</f>
        <v/>
      </c>
      <c r="F213" s="395" t="str">
        <f>IF(op!F101="","",op!F101+1)</f>
        <v/>
      </c>
      <c r="G213" s="1006" t="str">
        <f>IF(op!G101="","",op!G101)</f>
        <v/>
      </c>
      <c r="H213" s="395" t="str">
        <f>IF(op!H101="","",op!H101)</f>
        <v/>
      </c>
      <c r="I213" s="1007" t="str">
        <f t="shared" si="91"/>
        <v/>
      </c>
      <c r="J213" s="1008" t="str">
        <f>IF(op!J101="","",op!J101)</f>
        <v/>
      </c>
      <c r="K213" s="339"/>
      <c r="L213" s="1260" t="str">
        <f>IF(op!L101="","",op!L101)</f>
        <v/>
      </c>
      <c r="M213" s="1260" t="str">
        <f>IF(op!M101="","",op!M101)</f>
        <v/>
      </c>
      <c r="N213" s="1009" t="str">
        <f t="shared" si="104"/>
        <v/>
      </c>
      <c r="O213" s="1010" t="str">
        <f t="shared" si="105"/>
        <v/>
      </c>
      <c r="P213" s="1011" t="str">
        <f t="shared" si="106"/>
        <v/>
      </c>
      <c r="Q213" s="590" t="str">
        <f t="shared" si="92"/>
        <v/>
      </c>
      <c r="R213" s="1012" t="str">
        <f t="shared" si="107"/>
        <v/>
      </c>
      <c r="S213" s="1013">
        <f t="shared" si="93"/>
        <v>0</v>
      </c>
      <c r="T213" s="339"/>
      <c r="U213" s="391"/>
      <c r="X213" s="994" t="str">
        <f t="shared" si="94"/>
        <v/>
      </c>
      <c r="Y213" s="1015">
        <f t="shared" si="108"/>
        <v>0.6</v>
      </c>
      <c r="Z213" s="1016" t="e">
        <f t="shared" si="109"/>
        <v>#VALUE!</v>
      </c>
      <c r="AA213" s="1016" t="e">
        <f t="shared" si="110"/>
        <v>#VALUE!</v>
      </c>
      <c r="AB213" s="1016" t="e">
        <f t="shared" si="111"/>
        <v>#VALUE!</v>
      </c>
      <c r="AC213" s="1017" t="e">
        <f t="shared" si="95"/>
        <v>#VALUE!</v>
      </c>
      <c r="AD213" s="1018">
        <f t="shared" si="96"/>
        <v>0</v>
      </c>
      <c r="AE213" s="1015">
        <f>IF(H213&gt;8,tab!D$168,tab!D$171)</f>
        <v>0.5</v>
      </c>
      <c r="AF213" s="1018">
        <f t="shared" si="97"/>
        <v>0</v>
      </c>
      <c r="AG213" s="994">
        <f t="shared" si="98"/>
        <v>0</v>
      </c>
      <c r="AH213" s="1019" t="e">
        <f t="shared" si="99"/>
        <v>#VALUE!</v>
      </c>
      <c r="AI213" s="863" t="e">
        <f t="shared" si="100"/>
        <v>#VALUE!</v>
      </c>
      <c r="AJ213" s="948">
        <f t="shared" si="101"/>
        <v>30</v>
      </c>
      <c r="AK213" s="562">
        <f t="shared" si="102"/>
        <v>30</v>
      </c>
      <c r="AL213" s="1020">
        <f t="shared" si="103"/>
        <v>0</v>
      </c>
      <c r="AN213" s="561">
        <f t="shared" si="112"/>
        <v>0</v>
      </c>
      <c r="AR213" s="1058"/>
      <c r="AT213" s="322"/>
      <c r="AU213" s="322"/>
    </row>
    <row r="214" spans="2:47" ht="13.15" customHeight="1" x14ac:dyDescent="0.2">
      <c r="B214" s="321"/>
      <c r="C214" s="386"/>
      <c r="D214" s="1005" t="str">
        <f>IF(op!D102=0,"",op!D102)</f>
        <v/>
      </c>
      <c r="E214" s="1005" t="str">
        <f>IF(op!E102=0,"",op!E102)</f>
        <v/>
      </c>
      <c r="F214" s="395" t="str">
        <f>IF(op!F102="","",op!F102+1)</f>
        <v/>
      </c>
      <c r="G214" s="1006" t="str">
        <f>IF(op!G102="","",op!G102)</f>
        <v/>
      </c>
      <c r="H214" s="395" t="str">
        <f>IF(op!H102="","",op!H102)</f>
        <v/>
      </c>
      <c r="I214" s="1007" t="str">
        <f t="shared" si="91"/>
        <v/>
      </c>
      <c r="J214" s="1008" t="str">
        <f>IF(op!J102="","",op!J102)</f>
        <v/>
      </c>
      <c r="K214" s="339"/>
      <c r="L214" s="1260" t="str">
        <f>IF(op!L102="","",op!L102)</f>
        <v/>
      </c>
      <c r="M214" s="1260" t="str">
        <f>IF(op!M102="","",op!M102)</f>
        <v/>
      </c>
      <c r="N214" s="1009" t="str">
        <f t="shared" si="104"/>
        <v/>
      </c>
      <c r="O214" s="1010" t="str">
        <f t="shared" si="105"/>
        <v/>
      </c>
      <c r="P214" s="1011" t="str">
        <f t="shared" si="106"/>
        <v/>
      </c>
      <c r="Q214" s="590" t="str">
        <f t="shared" si="92"/>
        <v/>
      </c>
      <c r="R214" s="1012" t="str">
        <f t="shared" si="107"/>
        <v/>
      </c>
      <c r="S214" s="1013">
        <f t="shared" si="93"/>
        <v>0</v>
      </c>
      <c r="T214" s="339"/>
      <c r="U214" s="391"/>
      <c r="X214" s="994" t="str">
        <f t="shared" si="94"/>
        <v/>
      </c>
      <c r="Y214" s="1015">
        <f t="shared" si="108"/>
        <v>0.6</v>
      </c>
      <c r="Z214" s="1016" t="e">
        <f t="shared" si="109"/>
        <v>#VALUE!</v>
      </c>
      <c r="AA214" s="1016" t="e">
        <f t="shared" si="110"/>
        <v>#VALUE!</v>
      </c>
      <c r="AB214" s="1016" t="e">
        <f t="shared" si="111"/>
        <v>#VALUE!</v>
      </c>
      <c r="AC214" s="1017" t="e">
        <f t="shared" si="95"/>
        <v>#VALUE!</v>
      </c>
      <c r="AD214" s="1018">
        <f t="shared" si="96"/>
        <v>0</v>
      </c>
      <c r="AE214" s="1015">
        <f>IF(H214&gt;8,tab!D$168,tab!D$171)</f>
        <v>0.5</v>
      </c>
      <c r="AF214" s="1018">
        <f t="shared" si="97"/>
        <v>0</v>
      </c>
      <c r="AG214" s="994">
        <f t="shared" si="98"/>
        <v>0</v>
      </c>
      <c r="AH214" s="1019" t="e">
        <f t="shared" si="99"/>
        <v>#VALUE!</v>
      </c>
      <c r="AI214" s="863" t="e">
        <f t="shared" si="100"/>
        <v>#VALUE!</v>
      </c>
      <c r="AJ214" s="948">
        <f t="shared" si="101"/>
        <v>30</v>
      </c>
      <c r="AK214" s="562">
        <f t="shared" si="102"/>
        <v>30</v>
      </c>
      <c r="AL214" s="1020">
        <f t="shared" si="103"/>
        <v>0</v>
      </c>
      <c r="AN214" s="561">
        <f t="shared" si="112"/>
        <v>0</v>
      </c>
      <c r="AR214" s="1058"/>
      <c r="AT214" s="322"/>
      <c r="AU214" s="322"/>
    </row>
    <row r="215" spans="2:47" ht="13.15" customHeight="1" x14ac:dyDescent="0.2">
      <c r="B215" s="321"/>
      <c r="C215" s="386"/>
      <c r="D215" s="1005" t="str">
        <f>IF(op!D103=0,"",op!D103)</f>
        <v/>
      </c>
      <c r="E215" s="1005" t="str">
        <f>IF(op!E103=0,"",op!E103)</f>
        <v/>
      </c>
      <c r="F215" s="395" t="str">
        <f>IF(op!F103="","",op!F103+1)</f>
        <v/>
      </c>
      <c r="G215" s="1006" t="str">
        <f>IF(op!G103="","",op!G103)</f>
        <v/>
      </c>
      <c r="H215" s="395" t="str">
        <f>IF(op!H103="","",op!H103)</f>
        <v/>
      </c>
      <c r="I215" s="1007" t="str">
        <f t="shared" si="91"/>
        <v/>
      </c>
      <c r="J215" s="1008" t="str">
        <f>IF(op!J103="","",op!J103)</f>
        <v/>
      </c>
      <c r="K215" s="339"/>
      <c r="L215" s="1260" t="str">
        <f>IF(op!L103="","",op!L103)</f>
        <v/>
      </c>
      <c r="M215" s="1260" t="str">
        <f>IF(op!M103="","",op!M103)</f>
        <v/>
      </c>
      <c r="N215" s="1009" t="str">
        <f t="shared" si="104"/>
        <v/>
      </c>
      <c r="O215" s="1010" t="str">
        <f t="shared" si="105"/>
        <v/>
      </c>
      <c r="P215" s="1011" t="str">
        <f t="shared" si="106"/>
        <v/>
      </c>
      <c r="Q215" s="590" t="str">
        <f t="shared" si="92"/>
        <v/>
      </c>
      <c r="R215" s="1012" t="str">
        <f t="shared" si="107"/>
        <v/>
      </c>
      <c r="S215" s="1013">
        <f t="shared" si="93"/>
        <v>0</v>
      </c>
      <c r="T215" s="339"/>
      <c r="U215" s="391"/>
      <c r="X215" s="994" t="str">
        <f t="shared" si="94"/>
        <v/>
      </c>
      <c r="Y215" s="1015">
        <f t="shared" si="108"/>
        <v>0.6</v>
      </c>
      <c r="Z215" s="1016" t="e">
        <f t="shared" si="109"/>
        <v>#VALUE!</v>
      </c>
      <c r="AA215" s="1016" t="e">
        <f t="shared" si="110"/>
        <v>#VALUE!</v>
      </c>
      <c r="AB215" s="1016" t="e">
        <f t="shared" si="111"/>
        <v>#VALUE!</v>
      </c>
      <c r="AC215" s="1017" t="e">
        <f t="shared" si="95"/>
        <v>#VALUE!</v>
      </c>
      <c r="AD215" s="1018">
        <f t="shared" si="96"/>
        <v>0</v>
      </c>
      <c r="AE215" s="1015">
        <f>IF(H215&gt;8,tab!D$168,tab!D$171)</f>
        <v>0.5</v>
      </c>
      <c r="AF215" s="1018">
        <f t="shared" si="97"/>
        <v>0</v>
      </c>
      <c r="AG215" s="994">
        <f t="shared" si="98"/>
        <v>0</v>
      </c>
      <c r="AH215" s="1019" t="e">
        <f t="shared" si="99"/>
        <v>#VALUE!</v>
      </c>
      <c r="AI215" s="863" t="e">
        <f t="shared" si="100"/>
        <v>#VALUE!</v>
      </c>
      <c r="AJ215" s="948">
        <f t="shared" si="101"/>
        <v>30</v>
      </c>
      <c r="AK215" s="562">
        <f t="shared" si="102"/>
        <v>30</v>
      </c>
      <c r="AL215" s="1020">
        <f t="shared" si="103"/>
        <v>0</v>
      </c>
      <c r="AN215" s="561">
        <f t="shared" si="112"/>
        <v>0</v>
      </c>
      <c r="AR215" s="1058"/>
      <c r="AT215" s="322"/>
      <c r="AU215" s="322"/>
    </row>
    <row r="216" spans="2:47" ht="13.15" customHeight="1" x14ac:dyDescent="0.2">
      <c r="B216" s="321"/>
      <c r="C216" s="386"/>
      <c r="D216" s="1005" t="str">
        <f>IF(op!D104=0,"",op!D104)</f>
        <v/>
      </c>
      <c r="E216" s="1005" t="str">
        <f>IF(op!E104=0,"",op!E104)</f>
        <v/>
      </c>
      <c r="F216" s="395" t="str">
        <f>IF(op!F104="","",op!F104+1)</f>
        <v/>
      </c>
      <c r="G216" s="1006" t="str">
        <f>IF(op!G104="","",op!G104)</f>
        <v/>
      </c>
      <c r="H216" s="395" t="str">
        <f>IF(op!H104="","",op!H104)</f>
        <v/>
      </c>
      <c r="I216" s="1007" t="str">
        <f t="shared" si="91"/>
        <v/>
      </c>
      <c r="J216" s="1008" t="str">
        <f>IF(op!J104="","",op!J104)</f>
        <v/>
      </c>
      <c r="K216" s="339"/>
      <c r="L216" s="1260" t="str">
        <f>IF(op!L104="","",op!L104)</f>
        <v/>
      </c>
      <c r="M216" s="1260" t="str">
        <f>IF(op!M104="","",op!M104)</f>
        <v/>
      </c>
      <c r="N216" s="1009" t="str">
        <f t="shared" si="104"/>
        <v/>
      </c>
      <c r="O216" s="1010" t="str">
        <f t="shared" si="105"/>
        <v/>
      </c>
      <c r="P216" s="1011" t="str">
        <f t="shared" si="106"/>
        <v/>
      </c>
      <c r="Q216" s="590" t="str">
        <f t="shared" si="92"/>
        <v/>
      </c>
      <c r="R216" s="1012" t="str">
        <f t="shared" si="107"/>
        <v/>
      </c>
      <c r="S216" s="1013">
        <f t="shared" si="93"/>
        <v>0</v>
      </c>
      <c r="T216" s="339"/>
      <c r="U216" s="391"/>
      <c r="X216" s="994" t="str">
        <f t="shared" si="94"/>
        <v/>
      </c>
      <c r="Y216" s="1015">
        <f t="shared" si="108"/>
        <v>0.6</v>
      </c>
      <c r="Z216" s="1016" t="e">
        <f t="shared" si="109"/>
        <v>#VALUE!</v>
      </c>
      <c r="AA216" s="1016" t="e">
        <f t="shared" si="110"/>
        <v>#VALUE!</v>
      </c>
      <c r="AB216" s="1016" t="e">
        <f t="shared" si="111"/>
        <v>#VALUE!</v>
      </c>
      <c r="AC216" s="1017" t="e">
        <f t="shared" si="95"/>
        <v>#VALUE!</v>
      </c>
      <c r="AD216" s="1018">
        <f t="shared" si="96"/>
        <v>0</v>
      </c>
      <c r="AE216" s="1015">
        <f>IF(H216&gt;8,tab!D$168,tab!D$171)</f>
        <v>0.5</v>
      </c>
      <c r="AF216" s="1018">
        <f t="shared" si="97"/>
        <v>0</v>
      </c>
      <c r="AG216" s="994">
        <f t="shared" si="98"/>
        <v>0</v>
      </c>
      <c r="AH216" s="1019" t="e">
        <f t="shared" si="99"/>
        <v>#VALUE!</v>
      </c>
      <c r="AI216" s="863" t="e">
        <f t="shared" si="100"/>
        <v>#VALUE!</v>
      </c>
      <c r="AJ216" s="948">
        <f t="shared" si="101"/>
        <v>30</v>
      </c>
      <c r="AK216" s="562">
        <f t="shared" si="102"/>
        <v>30</v>
      </c>
      <c r="AL216" s="1020">
        <f t="shared" si="103"/>
        <v>0</v>
      </c>
      <c r="AN216" s="561">
        <f t="shared" si="112"/>
        <v>0</v>
      </c>
      <c r="AR216" s="1058"/>
      <c r="AT216" s="322"/>
      <c r="AU216" s="322"/>
    </row>
    <row r="217" spans="2:47" ht="13.15" customHeight="1" x14ac:dyDescent="0.2">
      <c r="B217" s="321"/>
      <c r="C217" s="386"/>
      <c r="D217" s="1005" t="str">
        <f>IF(op!D105=0,"",op!D105)</f>
        <v/>
      </c>
      <c r="E217" s="1005" t="str">
        <f>IF(op!E105=0,"",op!E105)</f>
        <v/>
      </c>
      <c r="F217" s="395" t="str">
        <f>IF(op!F105="","",op!F105+1)</f>
        <v/>
      </c>
      <c r="G217" s="1006" t="str">
        <f>IF(op!G105="","",op!G105)</f>
        <v/>
      </c>
      <c r="H217" s="395" t="str">
        <f>IF(op!H105="","",op!H105)</f>
        <v/>
      </c>
      <c r="I217" s="1007" t="str">
        <f t="shared" si="91"/>
        <v/>
      </c>
      <c r="J217" s="1008" t="str">
        <f>IF(op!J105="","",op!J105)</f>
        <v/>
      </c>
      <c r="K217" s="339"/>
      <c r="L217" s="1260" t="str">
        <f>IF(op!L105="","",op!L105)</f>
        <v/>
      </c>
      <c r="M217" s="1260" t="str">
        <f>IF(op!M105="","",op!M105)</f>
        <v/>
      </c>
      <c r="N217" s="1009" t="str">
        <f t="shared" si="104"/>
        <v/>
      </c>
      <c r="O217" s="1010" t="str">
        <f t="shared" si="105"/>
        <v/>
      </c>
      <c r="P217" s="1011" t="str">
        <f t="shared" si="106"/>
        <v/>
      </c>
      <c r="Q217" s="590" t="str">
        <f t="shared" si="92"/>
        <v/>
      </c>
      <c r="R217" s="1012" t="str">
        <f t="shared" si="107"/>
        <v/>
      </c>
      <c r="S217" s="1013">
        <f t="shared" si="93"/>
        <v>0</v>
      </c>
      <c r="T217" s="339"/>
      <c r="U217" s="391"/>
      <c r="X217" s="994" t="str">
        <f t="shared" si="94"/>
        <v/>
      </c>
      <c r="Y217" s="1015">
        <f t="shared" si="108"/>
        <v>0.6</v>
      </c>
      <c r="Z217" s="1016" t="e">
        <f t="shared" si="109"/>
        <v>#VALUE!</v>
      </c>
      <c r="AA217" s="1016" t="e">
        <f t="shared" si="110"/>
        <v>#VALUE!</v>
      </c>
      <c r="AB217" s="1016" t="e">
        <f t="shared" si="111"/>
        <v>#VALUE!</v>
      </c>
      <c r="AC217" s="1017" t="e">
        <f t="shared" si="95"/>
        <v>#VALUE!</v>
      </c>
      <c r="AD217" s="1018">
        <f t="shared" si="96"/>
        <v>0</v>
      </c>
      <c r="AE217" s="1015">
        <f>IF(H217&gt;8,tab!D$168,tab!D$171)</f>
        <v>0.5</v>
      </c>
      <c r="AF217" s="1018">
        <f t="shared" si="97"/>
        <v>0</v>
      </c>
      <c r="AG217" s="994">
        <f t="shared" si="98"/>
        <v>0</v>
      </c>
      <c r="AH217" s="1019" t="e">
        <f t="shared" si="99"/>
        <v>#VALUE!</v>
      </c>
      <c r="AI217" s="863" t="e">
        <f t="shared" si="100"/>
        <v>#VALUE!</v>
      </c>
      <c r="AJ217" s="948">
        <f t="shared" si="101"/>
        <v>30</v>
      </c>
      <c r="AK217" s="562">
        <f t="shared" si="102"/>
        <v>30</v>
      </c>
      <c r="AL217" s="1020">
        <f t="shared" si="103"/>
        <v>0</v>
      </c>
      <c r="AN217" s="561">
        <f t="shared" si="112"/>
        <v>0</v>
      </c>
      <c r="AR217" s="1058"/>
      <c r="AT217" s="322"/>
      <c r="AU217" s="322"/>
    </row>
    <row r="218" spans="2:47" ht="13.15" customHeight="1" x14ac:dyDescent="0.2">
      <c r="B218" s="321"/>
      <c r="C218" s="386"/>
      <c r="D218" s="1005" t="str">
        <f>IF(op!D106=0,"",op!D106)</f>
        <v/>
      </c>
      <c r="E218" s="1005" t="str">
        <f>IF(op!E106=0,"",op!E106)</f>
        <v/>
      </c>
      <c r="F218" s="395" t="str">
        <f>IF(op!F106="","",op!F106+1)</f>
        <v/>
      </c>
      <c r="G218" s="1006" t="str">
        <f>IF(op!G106="","",op!G106)</f>
        <v/>
      </c>
      <c r="H218" s="395" t="str">
        <f>IF(op!H106="","",op!H106)</f>
        <v/>
      </c>
      <c r="I218" s="1007" t="str">
        <f t="shared" si="91"/>
        <v/>
      </c>
      <c r="J218" s="1008" t="str">
        <f>IF(op!J106="","",op!J106)</f>
        <v/>
      </c>
      <c r="K218" s="339"/>
      <c r="L218" s="1260" t="str">
        <f>IF(op!L106="","",op!L106)</f>
        <v/>
      </c>
      <c r="M218" s="1260" t="str">
        <f>IF(op!M106="","",op!M106)</f>
        <v/>
      </c>
      <c r="N218" s="1009" t="str">
        <f t="shared" si="104"/>
        <v/>
      </c>
      <c r="O218" s="1010" t="str">
        <f t="shared" si="105"/>
        <v/>
      </c>
      <c r="P218" s="1011" t="str">
        <f t="shared" si="106"/>
        <v/>
      </c>
      <c r="Q218" s="590" t="str">
        <f t="shared" si="92"/>
        <v/>
      </c>
      <c r="R218" s="1012" t="str">
        <f t="shared" si="107"/>
        <v/>
      </c>
      <c r="S218" s="1013">
        <f t="shared" si="93"/>
        <v>0</v>
      </c>
      <c r="T218" s="339"/>
      <c r="U218" s="391"/>
      <c r="X218" s="994" t="str">
        <f t="shared" si="94"/>
        <v/>
      </c>
      <c r="Y218" s="1015">
        <f t="shared" si="108"/>
        <v>0.6</v>
      </c>
      <c r="Z218" s="1016" t="e">
        <f t="shared" si="109"/>
        <v>#VALUE!</v>
      </c>
      <c r="AA218" s="1016" t="e">
        <f t="shared" si="110"/>
        <v>#VALUE!</v>
      </c>
      <c r="AB218" s="1016" t="e">
        <f t="shared" si="111"/>
        <v>#VALUE!</v>
      </c>
      <c r="AC218" s="1017" t="e">
        <f t="shared" si="95"/>
        <v>#VALUE!</v>
      </c>
      <c r="AD218" s="1018">
        <f t="shared" si="96"/>
        <v>0</v>
      </c>
      <c r="AE218" s="1015">
        <f>IF(H218&gt;8,tab!D$168,tab!D$171)</f>
        <v>0.5</v>
      </c>
      <c r="AF218" s="1018">
        <f t="shared" si="97"/>
        <v>0</v>
      </c>
      <c r="AG218" s="994">
        <f t="shared" si="98"/>
        <v>0</v>
      </c>
      <c r="AH218" s="1019" t="e">
        <f t="shared" si="99"/>
        <v>#VALUE!</v>
      </c>
      <c r="AI218" s="863" t="e">
        <f t="shared" si="100"/>
        <v>#VALUE!</v>
      </c>
      <c r="AJ218" s="948">
        <f t="shared" si="101"/>
        <v>30</v>
      </c>
      <c r="AK218" s="562">
        <f t="shared" si="102"/>
        <v>30</v>
      </c>
      <c r="AL218" s="1020">
        <f t="shared" si="103"/>
        <v>0</v>
      </c>
      <c r="AN218" s="561">
        <f t="shared" si="112"/>
        <v>0</v>
      </c>
      <c r="AR218" s="1058"/>
      <c r="AT218" s="322"/>
      <c r="AU218" s="322"/>
    </row>
    <row r="219" spans="2:47" ht="13.15" customHeight="1" x14ac:dyDescent="0.2">
      <c r="B219" s="321"/>
      <c r="C219" s="386"/>
      <c r="D219" s="1005" t="str">
        <f>IF(op!D107=0,"",op!D107)</f>
        <v/>
      </c>
      <c r="E219" s="1005" t="str">
        <f>IF(op!E107=0,"",op!E107)</f>
        <v/>
      </c>
      <c r="F219" s="395" t="str">
        <f>IF(op!F107="","",op!F107+1)</f>
        <v/>
      </c>
      <c r="G219" s="1006" t="str">
        <f>IF(op!G107="","",op!G107)</f>
        <v/>
      </c>
      <c r="H219" s="395" t="str">
        <f>IF(op!H107="","",op!H107)</f>
        <v/>
      </c>
      <c r="I219" s="1007" t="str">
        <f t="shared" si="91"/>
        <v/>
      </c>
      <c r="J219" s="1008" t="str">
        <f>IF(op!J107="","",op!J107)</f>
        <v/>
      </c>
      <c r="K219" s="339"/>
      <c r="L219" s="1260" t="str">
        <f>IF(op!L107="","",op!L107)</f>
        <v/>
      </c>
      <c r="M219" s="1260" t="str">
        <f>IF(op!M107="","",op!M107)</f>
        <v/>
      </c>
      <c r="N219" s="1009" t="str">
        <f t="shared" si="104"/>
        <v/>
      </c>
      <c r="O219" s="1010" t="str">
        <f t="shared" si="105"/>
        <v/>
      </c>
      <c r="P219" s="1011" t="str">
        <f t="shared" si="106"/>
        <v/>
      </c>
      <c r="Q219" s="590" t="str">
        <f t="shared" si="92"/>
        <v/>
      </c>
      <c r="R219" s="1012" t="str">
        <f t="shared" si="107"/>
        <v/>
      </c>
      <c r="S219" s="1013">
        <f t="shared" si="93"/>
        <v>0</v>
      </c>
      <c r="T219" s="339"/>
      <c r="U219" s="391"/>
      <c r="X219" s="994" t="str">
        <f t="shared" si="94"/>
        <v/>
      </c>
      <c r="Y219" s="1015">
        <f t="shared" si="108"/>
        <v>0.6</v>
      </c>
      <c r="Z219" s="1016" t="e">
        <f t="shared" si="109"/>
        <v>#VALUE!</v>
      </c>
      <c r="AA219" s="1016" t="e">
        <f t="shared" si="110"/>
        <v>#VALUE!</v>
      </c>
      <c r="AB219" s="1016" t="e">
        <f t="shared" si="111"/>
        <v>#VALUE!</v>
      </c>
      <c r="AC219" s="1017" t="e">
        <f t="shared" si="95"/>
        <v>#VALUE!</v>
      </c>
      <c r="AD219" s="1018">
        <f t="shared" si="96"/>
        <v>0</v>
      </c>
      <c r="AE219" s="1015">
        <f>IF(H219&gt;8,tab!D$168,tab!D$171)</f>
        <v>0.5</v>
      </c>
      <c r="AF219" s="1018">
        <f t="shared" si="97"/>
        <v>0</v>
      </c>
      <c r="AG219" s="994">
        <f t="shared" si="98"/>
        <v>0</v>
      </c>
      <c r="AH219" s="1019" t="e">
        <f t="shared" si="99"/>
        <v>#VALUE!</v>
      </c>
      <c r="AI219" s="863" t="e">
        <f t="shared" si="100"/>
        <v>#VALUE!</v>
      </c>
      <c r="AJ219" s="948">
        <f t="shared" si="101"/>
        <v>30</v>
      </c>
      <c r="AK219" s="562">
        <f t="shared" si="102"/>
        <v>30</v>
      </c>
      <c r="AL219" s="1020">
        <f t="shared" si="103"/>
        <v>0</v>
      </c>
      <c r="AN219" s="561">
        <f t="shared" si="112"/>
        <v>0</v>
      </c>
      <c r="AR219" s="1058"/>
      <c r="AT219" s="322"/>
      <c r="AU219" s="322"/>
    </row>
    <row r="220" spans="2:47" ht="13.15" customHeight="1" x14ac:dyDescent="0.2">
      <c r="B220" s="321"/>
      <c r="C220" s="386"/>
      <c r="D220" s="1005" t="str">
        <f>IF(op!D108=0,"",op!D108)</f>
        <v/>
      </c>
      <c r="E220" s="1005" t="str">
        <f>IF(op!E108=0,"",op!E108)</f>
        <v/>
      </c>
      <c r="F220" s="395" t="str">
        <f>IF(op!F108="","",op!F108+1)</f>
        <v/>
      </c>
      <c r="G220" s="1006" t="str">
        <f>IF(op!G108="","",op!G108)</f>
        <v/>
      </c>
      <c r="H220" s="395" t="str">
        <f>IF(op!H108="","",op!H108)</f>
        <v/>
      </c>
      <c r="I220" s="1007" t="str">
        <f t="shared" si="91"/>
        <v/>
      </c>
      <c r="J220" s="1008" t="str">
        <f>IF(op!J108="","",op!J108)</f>
        <v/>
      </c>
      <c r="K220" s="339"/>
      <c r="L220" s="1260" t="str">
        <f>IF(op!L108="","",op!L108)</f>
        <v/>
      </c>
      <c r="M220" s="1260" t="str">
        <f>IF(op!M108="","",op!M108)</f>
        <v/>
      </c>
      <c r="N220" s="1009" t="str">
        <f t="shared" si="104"/>
        <v/>
      </c>
      <c r="O220" s="1010" t="str">
        <f t="shared" si="105"/>
        <v/>
      </c>
      <c r="P220" s="1011" t="str">
        <f t="shared" si="106"/>
        <v/>
      </c>
      <c r="Q220" s="590" t="str">
        <f t="shared" si="92"/>
        <v/>
      </c>
      <c r="R220" s="1012" t="str">
        <f t="shared" si="107"/>
        <v/>
      </c>
      <c r="S220" s="1013">
        <f t="shared" si="93"/>
        <v>0</v>
      </c>
      <c r="T220" s="339"/>
      <c r="U220" s="391"/>
      <c r="X220" s="994" t="str">
        <f t="shared" si="94"/>
        <v/>
      </c>
      <c r="Y220" s="1015">
        <f t="shared" si="108"/>
        <v>0.6</v>
      </c>
      <c r="Z220" s="1016" t="e">
        <f t="shared" si="109"/>
        <v>#VALUE!</v>
      </c>
      <c r="AA220" s="1016" t="e">
        <f t="shared" si="110"/>
        <v>#VALUE!</v>
      </c>
      <c r="AB220" s="1016" t="e">
        <f t="shared" si="111"/>
        <v>#VALUE!</v>
      </c>
      <c r="AC220" s="1017" t="e">
        <f t="shared" si="95"/>
        <v>#VALUE!</v>
      </c>
      <c r="AD220" s="1018">
        <f t="shared" si="96"/>
        <v>0</v>
      </c>
      <c r="AE220" s="1015">
        <f>IF(H220&gt;8,tab!D$168,tab!D$171)</f>
        <v>0.5</v>
      </c>
      <c r="AF220" s="1018">
        <f t="shared" si="97"/>
        <v>0</v>
      </c>
      <c r="AG220" s="994">
        <f t="shared" si="98"/>
        <v>0</v>
      </c>
      <c r="AH220" s="1019" t="e">
        <f t="shared" si="99"/>
        <v>#VALUE!</v>
      </c>
      <c r="AI220" s="863" t="e">
        <f t="shared" si="100"/>
        <v>#VALUE!</v>
      </c>
      <c r="AJ220" s="948">
        <f t="shared" si="101"/>
        <v>30</v>
      </c>
      <c r="AK220" s="562">
        <f t="shared" si="102"/>
        <v>30</v>
      </c>
      <c r="AL220" s="1020">
        <f t="shared" si="103"/>
        <v>0</v>
      </c>
      <c r="AN220" s="561">
        <f t="shared" si="112"/>
        <v>0</v>
      </c>
      <c r="AR220" s="1058"/>
      <c r="AT220" s="322"/>
      <c r="AU220" s="322"/>
    </row>
    <row r="221" spans="2:47" ht="13.15" customHeight="1" x14ac:dyDescent="0.2">
      <c r="B221" s="321"/>
      <c r="C221" s="386"/>
      <c r="D221" s="1005" t="str">
        <f>IF(op!D109=0,"",op!D109)</f>
        <v/>
      </c>
      <c r="E221" s="1005" t="str">
        <f>IF(op!E109=0,"",op!E109)</f>
        <v/>
      </c>
      <c r="F221" s="395" t="str">
        <f>IF(op!F109="","",op!F109+1)</f>
        <v/>
      </c>
      <c r="G221" s="1006" t="str">
        <f>IF(op!G109="","",op!G109)</f>
        <v/>
      </c>
      <c r="H221" s="395" t="str">
        <f>IF(op!H109="","",op!H109)</f>
        <v/>
      </c>
      <c r="I221" s="1007" t="str">
        <f t="shared" si="91"/>
        <v/>
      </c>
      <c r="J221" s="1008" t="str">
        <f>IF(op!J109="","",op!J109)</f>
        <v/>
      </c>
      <c r="K221" s="339"/>
      <c r="L221" s="1260" t="str">
        <f>IF(op!L109="","",op!L109)</f>
        <v/>
      </c>
      <c r="M221" s="1260" t="str">
        <f>IF(op!M109="","",op!M109)</f>
        <v/>
      </c>
      <c r="N221" s="1009" t="str">
        <f t="shared" si="104"/>
        <v/>
      </c>
      <c r="O221" s="1010" t="str">
        <f t="shared" si="105"/>
        <v/>
      </c>
      <c r="P221" s="1011" t="str">
        <f t="shared" si="106"/>
        <v/>
      </c>
      <c r="Q221" s="590" t="str">
        <f t="shared" si="92"/>
        <v/>
      </c>
      <c r="R221" s="1012" t="str">
        <f t="shared" si="107"/>
        <v/>
      </c>
      <c r="S221" s="1013">
        <f t="shared" si="93"/>
        <v>0</v>
      </c>
      <c r="T221" s="339"/>
      <c r="U221" s="391"/>
      <c r="X221" s="994" t="str">
        <f t="shared" si="94"/>
        <v/>
      </c>
      <c r="Y221" s="1015">
        <f t="shared" si="108"/>
        <v>0.6</v>
      </c>
      <c r="Z221" s="1016" t="e">
        <f t="shared" si="109"/>
        <v>#VALUE!</v>
      </c>
      <c r="AA221" s="1016" t="e">
        <f t="shared" si="110"/>
        <v>#VALUE!</v>
      </c>
      <c r="AB221" s="1016" t="e">
        <f t="shared" si="111"/>
        <v>#VALUE!</v>
      </c>
      <c r="AC221" s="1017" t="e">
        <f t="shared" si="95"/>
        <v>#VALUE!</v>
      </c>
      <c r="AD221" s="1018">
        <f t="shared" si="96"/>
        <v>0</v>
      </c>
      <c r="AE221" s="1015">
        <f>IF(H221&gt;8,tab!D$168,tab!D$171)</f>
        <v>0.5</v>
      </c>
      <c r="AF221" s="1018">
        <f t="shared" si="97"/>
        <v>0</v>
      </c>
      <c r="AG221" s="994">
        <f t="shared" si="98"/>
        <v>0</v>
      </c>
      <c r="AH221" s="1019" t="e">
        <f t="shared" si="99"/>
        <v>#VALUE!</v>
      </c>
      <c r="AI221" s="863" t="e">
        <f t="shared" si="100"/>
        <v>#VALUE!</v>
      </c>
      <c r="AJ221" s="948">
        <f t="shared" si="101"/>
        <v>30</v>
      </c>
      <c r="AK221" s="562">
        <f t="shared" si="102"/>
        <v>30</v>
      </c>
      <c r="AL221" s="1020">
        <f t="shared" si="103"/>
        <v>0</v>
      </c>
      <c r="AN221" s="561">
        <f t="shared" si="112"/>
        <v>0</v>
      </c>
      <c r="AR221" s="1058"/>
      <c r="AT221" s="322"/>
      <c r="AU221" s="322"/>
    </row>
    <row r="222" spans="2:47" ht="13.15" customHeight="1" x14ac:dyDescent="0.2">
      <c r="B222" s="321"/>
      <c r="C222" s="386"/>
      <c r="D222" s="1005" t="str">
        <f>IF(op!D110=0,"",op!D110)</f>
        <v/>
      </c>
      <c r="E222" s="1005" t="str">
        <f>IF(op!E110=0,"",op!E110)</f>
        <v/>
      </c>
      <c r="F222" s="395" t="str">
        <f>IF(op!F110="","",op!F110+1)</f>
        <v/>
      </c>
      <c r="G222" s="1006" t="str">
        <f>IF(op!G110="","",op!G110)</f>
        <v/>
      </c>
      <c r="H222" s="395" t="str">
        <f>IF(op!H110="","",op!H110)</f>
        <v/>
      </c>
      <c r="I222" s="1007" t="str">
        <f t="shared" si="91"/>
        <v/>
      </c>
      <c r="J222" s="1008" t="str">
        <f>IF(op!J110="","",op!J110)</f>
        <v/>
      </c>
      <c r="K222" s="339"/>
      <c r="L222" s="1260" t="str">
        <f>IF(op!L110="","",op!L110)</f>
        <v/>
      </c>
      <c r="M222" s="1260" t="str">
        <f>IF(op!M110="","",op!M110)</f>
        <v/>
      </c>
      <c r="N222" s="1009" t="str">
        <f t="shared" si="104"/>
        <v/>
      </c>
      <c r="O222" s="1010" t="str">
        <f t="shared" si="105"/>
        <v/>
      </c>
      <c r="P222" s="1011" t="str">
        <f t="shared" si="106"/>
        <v/>
      </c>
      <c r="Q222" s="590" t="str">
        <f t="shared" si="92"/>
        <v/>
      </c>
      <c r="R222" s="1012" t="str">
        <f t="shared" si="107"/>
        <v/>
      </c>
      <c r="S222" s="1013">
        <f t="shared" si="93"/>
        <v>0</v>
      </c>
      <c r="T222" s="339"/>
      <c r="U222" s="391"/>
      <c r="X222" s="994" t="str">
        <f t="shared" si="94"/>
        <v/>
      </c>
      <c r="Y222" s="1015">
        <f t="shared" si="108"/>
        <v>0.6</v>
      </c>
      <c r="Z222" s="1016" t="e">
        <f t="shared" si="109"/>
        <v>#VALUE!</v>
      </c>
      <c r="AA222" s="1016" t="e">
        <f t="shared" si="110"/>
        <v>#VALUE!</v>
      </c>
      <c r="AB222" s="1016" t="e">
        <f t="shared" si="111"/>
        <v>#VALUE!</v>
      </c>
      <c r="AC222" s="1017" t="e">
        <f t="shared" si="95"/>
        <v>#VALUE!</v>
      </c>
      <c r="AD222" s="1018">
        <f t="shared" si="96"/>
        <v>0</v>
      </c>
      <c r="AE222" s="1015">
        <f>IF(H222&gt;8,tab!D$168,tab!D$171)</f>
        <v>0.5</v>
      </c>
      <c r="AF222" s="1018">
        <f t="shared" si="97"/>
        <v>0</v>
      </c>
      <c r="AG222" s="994">
        <f t="shared" si="98"/>
        <v>0</v>
      </c>
      <c r="AH222" s="1019" t="e">
        <f t="shared" si="99"/>
        <v>#VALUE!</v>
      </c>
      <c r="AI222" s="863" t="e">
        <f t="shared" si="100"/>
        <v>#VALUE!</v>
      </c>
      <c r="AJ222" s="948">
        <f t="shared" si="101"/>
        <v>30</v>
      </c>
      <c r="AK222" s="562">
        <f t="shared" si="102"/>
        <v>30</v>
      </c>
      <c r="AL222" s="1020">
        <f t="shared" si="103"/>
        <v>0</v>
      </c>
      <c r="AN222" s="561">
        <f t="shared" si="112"/>
        <v>0</v>
      </c>
      <c r="AR222" s="1058"/>
      <c r="AT222" s="322"/>
      <c r="AU222" s="322"/>
    </row>
    <row r="223" spans="2:47" ht="13.15" customHeight="1" x14ac:dyDescent="0.2">
      <c r="B223" s="321"/>
      <c r="C223" s="386"/>
      <c r="D223" s="1005" t="str">
        <f>IF(op!D111=0,"",op!D111)</f>
        <v/>
      </c>
      <c r="E223" s="1005" t="str">
        <f>IF(op!E111=0,"",op!E111)</f>
        <v/>
      </c>
      <c r="F223" s="395" t="str">
        <f>IF(op!F111="","",op!F111+1)</f>
        <v/>
      </c>
      <c r="G223" s="1006" t="str">
        <f>IF(op!G111="","",op!G111)</f>
        <v/>
      </c>
      <c r="H223" s="395" t="str">
        <f>IF(op!H111="","",op!H111)</f>
        <v/>
      </c>
      <c r="I223" s="1007" t="str">
        <f t="shared" si="91"/>
        <v/>
      </c>
      <c r="J223" s="1008" t="str">
        <f>IF(op!J111="","",op!J111)</f>
        <v/>
      </c>
      <c r="K223" s="339"/>
      <c r="L223" s="1260" t="str">
        <f>IF(op!L111="","",op!L111)</f>
        <v/>
      </c>
      <c r="M223" s="1260" t="str">
        <f>IF(op!M111="","",op!M111)</f>
        <v/>
      </c>
      <c r="N223" s="1009" t="str">
        <f t="shared" si="104"/>
        <v/>
      </c>
      <c r="O223" s="1010" t="str">
        <f t="shared" si="105"/>
        <v/>
      </c>
      <c r="P223" s="1011" t="str">
        <f t="shared" si="106"/>
        <v/>
      </c>
      <c r="Q223" s="590" t="str">
        <f t="shared" si="92"/>
        <v/>
      </c>
      <c r="R223" s="1012" t="str">
        <f t="shared" si="107"/>
        <v/>
      </c>
      <c r="S223" s="1013">
        <f t="shared" si="93"/>
        <v>0</v>
      </c>
      <c r="T223" s="339"/>
      <c r="U223" s="391"/>
      <c r="X223" s="994" t="str">
        <f t="shared" si="94"/>
        <v/>
      </c>
      <c r="Y223" s="1015">
        <f t="shared" si="108"/>
        <v>0.6</v>
      </c>
      <c r="Z223" s="1016" t="e">
        <f t="shared" si="109"/>
        <v>#VALUE!</v>
      </c>
      <c r="AA223" s="1016" t="e">
        <f t="shared" si="110"/>
        <v>#VALUE!</v>
      </c>
      <c r="AB223" s="1016" t="e">
        <f t="shared" si="111"/>
        <v>#VALUE!</v>
      </c>
      <c r="AC223" s="1017" t="e">
        <f t="shared" si="95"/>
        <v>#VALUE!</v>
      </c>
      <c r="AD223" s="1018">
        <f t="shared" si="96"/>
        <v>0</v>
      </c>
      <c r="AE223" s="1015">
        <f>IF(H223&gt;8,tab!D$168,tab!D$171)</f>
        <v>0.5</v>
      </c>
      <c r="AF223" s="1018">
        <f t="shared" si="97"/>
        <v>0</v>
      </c>
      <c r="AG223" s="994">
        <f t="shared" si="98"/>
        <v>0</v>
      </c>
      <c r="AH223" s="1019" t="e">
        <f t="shared" si="99"/>
        <v>#VALUE!</v>
      </c>
      <c r="AI223" s="863" t="e">
        <f t="shared" si="100"/>
        <v>#VALUE!</v>
      </c>
      <c r="AJ223" s="948">
        <f t="shared" si="101"/>
        <v>30</v>
      </c>
      <c r="AK223" s="562">
        <f t="shared" si="102"/>
        <v>30</v>
      </c>
      <c r="AL223" s="1020">
        <f t="shared" si="103"/>
        <v>0</v>
      </c>
      <c r="AN223" s="561">
        <f t="shared" si="112"/>
        <v>0</v>
      </c>
      <c r="AR223" s="1058"/>
      <c r="AT223" s="322"/>
      <c r="AU223" s="322"/>
    </row>
    <row r="224" spans="2:47" ht="13.15" customHeight="1" x14ac:dyDescent="0.2">
      <c r="B224" s="321"/>
      <c r="C224" s="386"/>
      <c r="D224" s="1005" t="str">
        <f>IF(op!D112=0,"",op!D112)</f>
        <v/>
      </c>
      <c r="E224" s="1005" t="str">
        <f>IF(op!E112=0,"",op!E112)</f>
        <v/>
      </c>
      <c r="F224" s="395" t="str">
        <f>IF(op!F112="","",op!F112+1)</f>
        <v/>
      </c>
      <c r="G224" s="1006" t="str">
        <f>IF(op!G112="","",op!G112)</f>
        <v/>
      </c>
      <c r="H224" s="395" t="str">
        <f>IF(op!H112="","",op!H112)</f>
        <v/>
      </c>
      <c r="I224" s="1007" t="str">
        <f t="shared" ref="I224:I227" si="113">IF(E224="","",IF(I112=VLOOKUP(H224,Schaal2016,22,FALSE),I112,I112+1))</f>
        <v/>
      </c>
      <c r="J224" s="1008" t="str">
        <f>IF(op!J112="","",op!J112)</f>
        <v/>
      </c>
      <c r="K224" s="339"/>
      <c r="L224" s="1260" t="str">
        <f>IF(op!L112="","",op!L112)</f>
        <v/>
      </c>
      <c r="M224" s="1260" t="str">
        <f>IF(op!M112="","",op!M112)</f>
        <v/>
      </c>
      <c r="N224" s="1009" t="str">
        <f t="shared" si="104"/>
        <v/>
      </c>
      <c r="O224" s="1010" t="str">
        <f t="shared" si="105"/>
        <v/>
      </c>
      <c r="P224" s="1011" t="str">
        <f t="shared" si="106"/>
        <v/>
      </c>
      <c r="Q224" s="590" t="str">
        <f t="shared" ref="Q224:Q227" si="114">IF(J224="","",(1659*J224-P224)*AA224)</f>
        <v/>
      </c>
      <c r="R224" s="1012" t="str">
        <f t="shared" si="107"/>
        <v/>
      </c>
      <c r="S224" s="1013">
        <f t="shared" ref="S224:S227" si="115">IF(E224=0,0,SUM(Q224:R224))</f>
        <v>0</v>
      </c>
      <c r="T224" s="339"/>
      <c r="U224" s="391"/>
      <c r="X224" s="994" t="str">
        <f t="shared" si="94"/>
        <v/>
      </c>
      <c r="Y224" s="1015">
        <f t="shared" si="108"/>
        <v>0.6</v>
      </c>
      <c r="Z224" s="1016" t="e">
        <f t="shared" si="109"/>
        <v>#VALUE!</v>
      </c>
      <c r="AA224" s="1016" t="e">
        <f t="shared" si="110"/>
        <v>#VALUE!</v>
      </c>
      <c r="AB224" s="1016" t="e">
        <f t="shared" si="111"/>
        <v>#VALUE!</v>
      </c>
      <c r="AC224" s="1017" t="e">
        <f t="shared" si="95"/>
        <v>#VALUE!</v>
      </c>
      <c r="AD224" s="1018">
        <f t="shared" si="96"/>
        <v>0</v>
      </c>
      <c r="AE224" s="1015">
        <f>IF(H224&gt;8,tab!D$168,tab!D$171)</f>
        <v>0.5</v>
      </c>
      <c r="AF224" s="1018">
        <f t="shared" si="97"/>
        <v>0</v>
      </c>
      <c r="AG224" s="994">
        <f t="shared" ref="AG224:AG227" si="116">IF(AF224=25,(X224*1.08*J224/2),IF(AF224=40,(Y224*1.08*J224),IF(AF224=0,0)))</f>
        <v>0</v>
      </c>
      <c r="AH224" s="1019" t="e">
        <f t="shared" si="99"/>
        <v>#VALUE!</v>
      </c>
      <c r="AI224" s="863" t="e">
        <f t="shared" ref="AI224:AI227" si="117">YEAR($E$121)-YEAR(G224)-AH224</f>
        <v>#VALUE!</v>
      </c>
      <c r="AJ224" s="948">
        <f t="shared" ref="AJ224:AJ227" si="118">IF((G224=""),30,AI224)</f>
        <v>30</v>
      </c>
      <c r="AK224" s="562">
        <f t="shared" si="102"/>
        <v>30</v>
      </c>
      <c r="AL224" s="1020">
        <f t="shared" ref="AL224:AL227" si="119">(AK224*(SUM(J224:J224)))</f>
        <v>0</v>
      </c>
      <c r="AN224" s="561">
        <f t="shared" si="112"/>
        <v>0</v>
      </c>
      <c r="AR224" s="1058"/>
      <c r="AT224" s="322"/>
      <c r="AU224" s="322"/>
    </row>
    <row r="225" spans="2:49" ht="13.15" customHeight="1" x14ac:dyDescent="0.2">
      <c r="B225" s="321"/>
      <c r="C225" s="386"/>
      <c r="D225" s="1005" t="str">
        <f>IF(op!D113=0,"",op!D113)</f>
        <v/>
      </c>
      <c r="E225" s="1005" t="str">
        <f>IF(op!E113=0,"",op!E113)</f>
        <v/>
      </c>
      <c r="F225" s="395" t="str">
        <f>IF(op!F113="","",op!F113+1)</f>
        <v/>
      </c>
      <c r="G225" s="1006" t="str">
        <f>IF(op!G113="","",op!G113)</f>
        <v/>
      </c>
      <c r="H225" s="395" t="str">
        <f>IF(op!H113="","",op!H113)</f>
        <v/>
      </c>
      <c r="I225" s="1007" t="str">
        <f t="shared" si="113"/>
        <v/>
      </c>
      <c r="J225" s="1008" t="str">
        <f>IF(op!J113="","",op!J113)</f>
        <v/>
      </c>
      <c r="K225" s="339"/>
      <c r="L225" s="1260" t="str">
        <f>IF(op!L113="","",op!L113)</f>
        <v/>
      </c>
      <c r="M225" s="1260" t="str">
        <f>IF(op!M113="","",op!M113)</f>
        <v/>
      </c>
      <c r="N225" s="1009" t="str">
        <f t="shared" si="104"/>
        <v/>
      </c>
      <c r="O225" s="1010" t="str">
        <f t="shared" si="105"/>
        <v/>
      </c>
      <c r="P225" s="1011" t="str">
        <f t="shared" si="106"/>
        <v/>
      </c>
      <c r="Q225" s="590" t="str">
        <f t="shared" si="114"/>
        <v/>
      </c>
      <c r="R225" s="1012" t="str">
        <f t="shared" si="107"/>
        <v/>
      </c>
      <c r="S225" s="1013">
        <f t="shared" si="115"/>
        <v>0</v>
      </c>
      <c r="T225" s="339"/>
      <c r="U225" s="391"/>
      <c r="X225" s="994" t="str">
        <f t="shared" si="94"/>
        <v/>
      </c>
      <c r="Y225" s="1015">
        <f t="shared" si="108"/>
        <v>0.6</v>
      </c>
      <c r="Z225" s="1016" t="e">
        <f t="shared" si="109"/>
        <v>#VALUE!</v>
      </c>
      <c r="AA225" s="1016" t="e">
        <f t="shared" si="110"/>
        <v>#VALUE!</v>
      </c>
      <c r="AB225" s="1016" t="e">
        <f t="shared" si="111"/>
        <v>#VALUE!</v>
      </c>
      <c r="AC225" s="1017" t="e">
        <f t="shared" si="95"/>
        <v>#VALUE!</v>
      </c>
      <c r="AD225" s="1018">
        <f t="shared" si="96"/>
        <v>0</v>
      </c>
      <c r="AE225" s="1015">
        <f>IF(H225&gt;8,tab!D$168,tab!D$171)</f>
        <v>0.5</v>
      </c>
      <c r="AF225" s="1018">
        <f t="shared" si="97"/>
        <v>0</v>
      </c>
      <c r="AG225" s="994">
        <f t="shared" si="116"/>
        <v>0</v>
      </c>
      <c r="AH225" s="1019" t="e">
        <f t="shared" si="99"/>
        <v>#VALUE!</v>
      </c>
      <c r="AI225" s="863" t="e">
        <f t="shared" si="117"/>
        <v>#VALUE!</v>
      </c>
      <c r="AJ225" s="948">
        <f t="shared" si="118"/>
        <v>30</v>
      </c>
      <c r="AK225" s="562">
        <f t="shared" si="102"/>
        <v>30</v>
      </c>
      <c r="AL225" s="1020">
        <f t="shared" si="119"/>
        <v>0</v>
      </c>
      <c r="AN225" s="561">
        <f t="shared" si="112"/>
        <v>0</v>
      </c>
      <c r="AR225" s="1058"/>
    </row>
    <row r="226" spans="2:49" ht="13.15" customHeight="1" x14ac:dyDescent="0.2">
      <c r="B226" s="321"/>
      <c r="C226" s="386"/>
      <c r="D226" s="1005" t="str">
        <f>IF(op!D114=0,"",op!D114)</f>
        <v/>
      </c>
      <c r="E226" s="1005" t="str">
        <f>IF(op!E114=0,"",op!E114)</f>
        <v/>
      </c>
      <c r="F226" s="395" t="str">
        <f>IF(op!F114="","",op!F114+1)</f>
        <v/>
      </c>
      <c r="G226" s="1006" t="str">
        <f>IF(op!G114="","",op!G114)</f>
        <v/>
      </c>
      <c r="H226" s="395" t="str">
        <f>IF(op!H114="","",op!H114)</f>
        <v/>
      </c>
      <c r="I226" s="1007" t="str">
        <f t="shared" si="113"/>
        <v/>
      </c>
      <c r="J226" s="1008" t="str">
        <f>IF(op!J114="","",op!J114)</f>
        <v/>
      </c>
      <c r="K226" s="339"/>
      <c r="L226" s="1260" t="str">
        <f>IF(op!L114="","",op!L114)</f>
        <v/>
      </c>
      <c r="M226" s="1260" t="str">
        <f>IF(op!M114="","",op!M114)</f>
        <v/>
      </c>
      <c r="N226" s="1009" t="str">
        <f t="shared" si="104"/>
        <v/>
      </c>
      <c r="O226" s="1010" t="str">
        <f t="shared" si="105"/>
        <v/>
      </c>
      <c r="P226" s="1011" t="str">
        <f t="shared" si="106"/>
        <v/>
      </c>
      <c r="Q226" s="590" t="str">
        <f t="shared" si="114"/>
        <v/>
      </c>
      <c r="R226" s="1012" t="str">
        <f t="shared" si="107"/>
        <v/>
      </c>
      <c r="S226" s="1013">
        <f t="shared" si="115"/>
        <v>0</v>
      </c>
      <c r="T226" s="339"/>
      <c r="U226" s="391"/>
      <c r="X226" s="994" t="str">
        <f t="shared" si="94"/>
        <v/>
      </c>
      <c r="Y226" s="1015">
        <f t="shared" si="108"/>
        <v>0.6</v>
      </c>
      <c r="Z226" s="1016" t="e">
        <f t="shared" si="109"/>
        <v>#VALUE!</v>
      </c>
      <c r="AA226" s="1016" t="e">
        <f t="shared" si="110"/>
        <v>#VALUE!</v>
      </c>
      <c r="AB226" s="1016" t="e">
        <f t="shared" si="111"/>
        <v>#VALUE!</v>
      </c>
      <c r="AC226" s="1017" t="e">
        <f t="shared" si="95"/>
        <v>#VALUE!</v>
      </c>
      <c r="AD226" s="1018">
        <f t="shared" si="96"/>
        <v>0</v>
      </c>
      <c r="AE226" s="1015">
        <f>IF(H226&gt;8,tab!D$168,tab!D$171)</f>
        <v>0.5</v>
      </c>
      <c r="AF226" s="1018">
        <f t="shared" si="97"/>
        <v>0</v>
      </c>
      <c r="AG226" s="994">
        <f t="shared" si="116"/>
        <v>0</v>
      </c>
      <c r="AH226" s="1019" t="e">
        <f t="shared" si="99"/>
        <v>#VALUE!</v>
      </c>
      <c r="AI226" s="863" t="e">
        <f t="shared" si="117"/>
        <v>#VALUE!</v>
      </c>
      <c r="AJ226" s="948">
        <f t="shared" si="118"/>
        <v>30</v>
      </c>
      <c r="AK226" s="562">
        <f t="shared" si="102"/>
        <v>30</v>
      </c>
      <c r="AL226" s="1020">
        <f t="shared" si="119"/>
        <v>0</v>
      </c>
      <c r="AN226" s="561">
        <f t="shared" si="112"/>
        <v>0</v>
      </c>
      <c r="AR226" s="1058"/>
    </row>
    <row r="227" spans="2:49" ht="13.15" customHeight="1" x14ac:dyDescent="0.2">
      <c r="B227" s="321"/>
      <c r="C227" s="386"/>
      <c r="D227" s="1005" t="str">
        <f>IF(op!D115=0,"",op!D115)</f>
        <v/>
      </c>
      <c r="E227" s="1005" t="str">
        <f>IF(op!E115=0,"",op!E115)</f>
        <v/>
      </c>
      <c r="F227" s="395" t="str">
        <f>IF(op!F115="","",op!F115+1)</f>
        <v/>
      </c>
      <c r="G227" s="1006" t="str">
        <f>IF(op!G115="","",op!G115)</f>
        <v/>
      </c>
      <c r="H227" s="395" t="str">
        <f>IF(op!H115="","",op!H115)</f>
        <v/>
      </c>
      <c r="I227" s="1007" t="str">
        <f t="shared" si="113"/>
        <v/>
      </c>
      <c r="J227" s="1008" t="str">
        <f>IF(op!J115="","",op!J115)</f>
        <v/>
      </c>
      <c r="K227" s="339"/>
      <c r="L227" s="1260" t="str">
        <f>IF(op!L115="","",op!L115)</f>
        <v/>
      </c>
      <c r="M227" s="1260" t="str">
        <f>IF(op!M115="","",op!M115)</f>
        <v/>
      </c>
      <c r="N227" s="1009" t="str">
        <f t="shared" si="104"/>
        <v/>
      </c>
      <c r="O227" s="1010" t="str">
        <f t="shared" si="105"/>
        <v/>
      </c>
      <c r="P227" s="1011" t="str">
        <f t="shared" si="106"/>
        <v/>
      </c>
      <c r="Q227" s="590" t="str">
        <f t="shared" si="114"/>
        <v/>
      </c>
      <c r="R227" s="1012" t="str">
        <f t="shared" si="107"/>
        <v/>
      </c>
      <c r="S227" s="1013">
        <f t="shared" si="115"/>
        <v>0</v>
      </c>
      <c r="T227" s="339"/>
      <c r="U227" s="391"/>
      <c r="X227" s="994" t="str">
        <f t="shared" si="94"/>
        <v/>
      </c>
      <c r="Y227" s="1015">
        <f t="shared" si="108"/>
        <v>0.6</v>
      </c>
      <c r="Z227" s="1016" t="e">
        <f t="shared" si="109"/>
        <v>#VALUE!</v>
      </c>
      <c r="AA227" s="1016" t="e">
        <f t="shared" si="110"/>
        <v>#VALUE!</v>
      </c>
      <c r="AB227" s="1016" t="e">
        <f t="shared" si="111"/>
        <v>#VALUE!</v>
      </c>
      <c r="AC227" s="1017" t="e">
        <f t="shared" si="95"/>
        <v>#VALUE!</v>
      </c>
      <c r="AD227" s="1018">
        <f t="shared" si="96"/>
        <v>0</v>
      </c>
      <c r="AE227" s="1015">
        <f>IF(H227&gt;8,tab!D$168,tab!D$171)</f>
        <v>0.5</v>
      </c>
      <c r="AF227" s="1018">
        <f t="shared" si="97"/>
        <v>0</v>
      </c>
      <c r="AG227" s="994">
        <f t="shared" si="116"/>
        <v>0</v>
      </c>
      <c r="AH227" s="1019" t="e">
        <f t="shared" si="99"/>
        <v>#VALUE!</v>
      </c>
      <c r="AI227" s="863" t="e">
        <f t="shared" si="117"/>
        <v>#VALUE!</v>
      </c>
      <c r="AJ227" s="948">
        <f t="shared" si="118"/>
        <v>30</v>
      </c>
      <c r="AK227" s="562">
        <f t="shared" si="102"/>
        <v>30</v>
      </c>
      <c r="AL227" s="1020">
        <f t="shared" si="119"/>
        <v>0</v>
      </c>
      <c r="AN227" s="561">
        <f t="shared" si="112"/>
        <v>0</v>
      </c>
      <c r="AR227" s="1058"/>
    </row>
    <row r="228" spans="2:49" ht="13.15" customHeight="1" x14ac:dyDescent="0.2">
      <c r="B228" s="321"/>
      <c r="C228" s="386"/>
      <c r="D228" s="324"/>
      <c r="E228" s="347"/>
      <c r="F228" s="324"/>
      <c r="G228" s="1023"/>
      <c r="H228" s="347"/>
      <c r="I228" s="1024"/>
      <c r="J228" s="1025">
        <f>SUM(J128:J227)</f>
        <v>1</v>
      </c>
      <c r="K228" s="324"/>
      <c r="L228" s="1026">
        <f t="shared" ref="L228:S228" si="120">SUM(L128:L227)</f>
        <v>0</v>
      </c>
      <c r="M228" s="1026">
        <f t="shared" si="120"/>
        <v>0</v>
      </c>
      <c r="N228" s="1026">
        <f t="shared" si="120"/>
        <v>40</v>
      </c>
      <c r="O228" s="1026">
        <f t="shared" si="120"/>
        <v>0</v>
      </c>
      <c r="P228" s="1027">
        <f t="shared" si="120"/>
        <v>40</v>
      </c>
      <c r="Q228" s="593">
        <f t="shared" si="120"/>
        <v>66213.684388185648</v>
      </c>
      <c r="R228" s="1028">
        <f t="shared" si="120"/>
        <v>1635.915611814346</v>
      </c>
      <c r="S228" s="593">
        <f t="shared" si="120"/>
        <v>67849.599999999991</v>
      </c>
      <c r="T228" s="324"/>
      <c r="U228" s="391"/>
      <c r="AG228" s="597">
        <f>SUM(AG128:AG227)</f>
        <v>0</v>
      </c>
      <c r="AH228" s="585"/>
      <c r="AI228" s="585"/>
      <c r="AL228" s="1020">
        <f>ROUND(SUM(AL128:AL227)/AN228,2)</f>
        <v>40</v>
      </c>
      <c r="AN228" s="561">
        <f>SUM(AN128:AN227)</f>
        <v>1</v>
      </c>
      <c r="AR228" s="1058"/>
    </row>
    <row r="229" spans="2:49" ht="13.15" customHeight="1" x14ac:dyDescent="0.2">
      <c r="B229" s="321"/>
      <c r="C229" s="498"/>
      <c r="D229" s="1029"/>
      <c r="E229" s="1029"/>
      <c r="F229" s="1029"/>
      <c r="G229" s="1030"/>
      <c r="H229" s="378"/>
      <c r="I229" s="1031"/>
      <c r="J229" s="1032"/>
      <c r="K229" s="1029"/>
      <c r="L229" s="1031"/>
      <c r="M229" s="825"/>
      <c r="N229" s="825"/>
      <c r="O229" s="825"/>
      <c r="P229" s="1033"/>
      <c r="Q229" s="575"/>
      <c r="R229" s="1034"/>
      <c r="T229" s="1029"/>
      <c r="U229" s="391"/>
      <c r="AR229" s="1058"/>
    </row>
    <row r="230" spans="2:49" ht="13.15" customHeight="1" x14ac:dyDescent="0.2">
      <c r="B230" s="332"/>
      <c r="C230" s="357"/>
      <c r="D230" s="1035"/>
      <c r="E230" s="1035"/>
      <c r="F230" s="1035"/>
      <c r="G230" s="1036"/>
      <c r="H230" s="358"/>
      <c r="I230" s="1037"/>
      <c r="J230" s="1059"/>
      <c r="K230" s="1035"/>
      <c r="L230" s="1037"/>
      <c r="M230" s="1060"/>
      <c r="N230" s="1060"/>
      <c r="O230" s="1060"/>
      <c r="P230" s="1061"/>
      <c r="Q230" s="1062"/>
      <c r="R230" s="358"/>
      <c r="S230" s="358"/>
      <c r="T230" s="1035"/>
      <c r="U230" s="394"/>
    </row>
    <row r="231" spans="2:49" ht="13.15" customHeight="1" x14ac:dyDescent="0.2">
      <c r="H231" s="331"/>
      <c r="I231" s="911"/>
      <c r="K231" s="555"/>
      <c r="M231" s="1064"/>
      <c r="N231" s="1064"/>
      <c r="O231" s="1064"/>
      <c r="P231" s="1065"/>
      <c r="Q231" s="1066"/>
      <c r="T231" s="555"/>
    </row>
    <row r="232" spans="2:49" ht="13.15" customHeight="1" x14ac:dyDescent="0.2">
      <c r="C232" s="322" t="s">
        <v>48</v>
      </c>
      <c r="E232" s="1067" t="str">
        <f>tab!E2</f>
        <v>2019/20</v>
      </c>
      <c r="H232" s="331"/>
      <c r="I232" s="911"/>
      <c r="K232" s="555"/>
      <c r="M232" s="1064"/>
      <c r="N232" s="1064"/>
      <c r="O232" s="1064"/>
      <c r="P232" s="1065"/>
      <c r="Q232" s="1066"/>
      <c r="T232" s="555"/>
    </row>
    <row r="233" spans="2:49" ht="13.15" customHeight="1" x14ac:dyDescent="0.2">
      <c r="C233" s="322" t="s">
        <v>133</v>
      </c>
      <c r="E233" s="1067">
        <f>tab!F3</f>
        <v>43739</v>
      </c>
      <c r="H233" s="331"/>
      <c r="I233" s="911"/>
      <c r="K233" s="555"/>
      <c r="M233" s="1064"/>
      <c r="N233" s="1064"/>
      <c r="O233" s="1064"/>
      <c r="P233" s="1065"/>
      <c r="Q233" s="1066"/>
      <c r="T233" s="555"/>
    </row>
    <row r="234" spans="2:49" ht="13.15" customHeight="1" x14ac:dyDescent="0.2">
      <c r="D234" s="348"/>
      <c r="E234" s="348"/>
      <c r="F234" s="348"/>
      <c r="G234" s="1068"/>
      <c r="H234" s="1069"/>
      <c r="I234" s="1069"/>
      <c r="J234" s="1070"/>
      <c r="K234" s="555"/>
      <c r="M234" s="1066"/>
      <c r="N234" s="1066"/>
      <c r="O234" s="1066"/>
      <c r="P234" s="1065"/>
      <c r="Q234" s="1066"/>
      <c r="T234" s="555"/>
      <c r="AH234" s="585"/>
      <c r="AI234" s="585"/>
    </row>
    <row r="235" spans="2:49" ht="13.15" customHeight="1" x14ac:dyDescent="0.2">
      <c r="C235" s="1045"/>
      <c r="D235" s="379"/>
      <c r="E235" s="584"/>
      <c r="F235" s="354"/>
      <c r="G235" s="1046"/>
      <c r="H235" s="1047"/>
      <c r="I235" s="1047"/>
      <c r="J235" s="1048"/>
      <c r="K235" s="352"/>
      <c r="L235" s="1047"/>
      <c r="M235" s="354"/>
      <c r="N235" s="354"/>
      <c r="O235" s="354"/>
      <c r="P235" s="1049"/>
      <c r="Q235" s="1050"/>
      <c r="R235" s="1071"/>
      <c r="T235" s="352"/>
      <c r="AM235" s="909"/>
      <c r="AN235" s="909"/>
      <c r="AO235" s="909"/>
      <c r="AP235" s="909"/>
      <c r="AQ235" s="910"/>
      <c r="AR235" s="911"/>
      <c r="AS235" s="912"/>
      <c r="AT235" s="913"/>
      <c r="AU235" s="914"/>
    </row>
    <row r="236" spans="2:49" ht="13.15" customHeight="1" x14ac:dyDescent="0.2">
      <c r="C236" s="1052"/>
      <c r="D236" s="1437" t="s">
        <v>134</v>
      </c>
      <c r="E236" s="1438"/>
      <c r="F236" s="1438"/>
      <c r="G236" s="1438"/>
      <c r="H236" s="1438"/>
      <c r="I236" s="1438"/>
      <c r="J236" s="1438"/>
      <c r="K236" s="966"/>
      <c r="L236" s="601" t="s">
        <v>455</v>
      </c>
      <c r="M236" s="967"/>
      <c r="N236" s="967"/>
      <c r="O236" s="967"/>
      <c r="P236" s="968"/>
      <c r="Q236" s="601" t="s">
        <v>465</v>
      </c>
      <c r="R236" s="967"/>
      <c r="S236" s="967"/>
      <c r="T236" s="1053"/>
      <c r="U236" s="1055"/>
      <c r="V236" s="1055"/>
      <c r="W236" s="1055"/>
      <c r="X236" s="987"/>
      <c r="Y236" s="987"/>
      <c r="Z236" s="987"/>
      <c r="AA236" s="987"/>
      <c r="AB236" s="987"/>
      <c r="AC236" s="1020"/>
      <c r="AD236" s="987"/>
      <c r="AE236" s="987"/>
      <c r="AF236" s="987"/>
      <c r="AG236" s="987"/>
      <c r="AH236" s="562"/>
      <c r="AI236" s="562"/>
      <c r="AL236" s="562"/>
      <c r="AT236" s="322"/>
      <c r="AU236" s="322"/>
      <c r="AV236" s="1055"/>
      <c r="AW236" s="1055"/>
    </row>
    <row r="237" spans="2:49" ht="13.15" customHeight="1" x14ac:dyDescent="0.2">
      <c r="C237" s="411"/>
      <c r="D237" s="974" t="s">
        <v>545</v>
      </c>
      <c r="E237" s="974" t="s">
        <v>96</v>
      </c>
      <c r="F237" s="975" t="s">
        <v>136</v>
      </c>
      <c r="G237" s="976" t="s">
        <v>137</v>
      </c>
      <c r="H237" s="975" t="s">
        <v>138</v>
      </c>
      <c r="I237" s="975" t="s">
        <v>139</v>
      </c>
      <c r="J237" s="977" t="s">
        <v>140</v>
      </c>
      <c r="K237" s="974"/>
      <c r="L237" s="823" t="s">
        <v>456</v>
      </c>
      <c r="M237" s="823" t="s">
        <v>459</v>
      </c>
      <c r="N237" s="823" t="s">
        <v>461</v>
      </c>
      <c r="O237" s="823" t="s">
        <v>458</v>
      </c>
      <c r="P237" s="978" t="s">
        <v>464</v>
      </c>
      <c r="Q237" s="823" t="s">
        <v>141</v>
      </c>
      <c r="R237" s="979" t="s">
        <v>468</v>
      </c>
      <c r="S237" s="980" t="s">
        <v>141</v>
      </c>
      <c r="T237" s="326"/>
      <c r="U237" s="1057"/>
      <c r="V237" s="1057"/>
      <c r="W237" s="1057"/>
      <c r="X237" s="984" t="s">
        <v>147</v>
      </c>
      <c r="Y237" s="985" t="s">
        <v>469</v>
      </c>
      <c r="Z237" s="608" t="s">
        <v>470</v>
      </c>
      <c r="AA237" s="608" t="s">
        <v>470</v>
      </c>
      <c r="AB237" s="608" t="s">
        <v>471</v>
      </c>
      <c r="AC237" s="983" t="s">
        <v>472</v>
      </c>
      <c r="AD237" s="608" t="s">
        <v>473</v>
      </c>
      <c r="AE237" s="608" t="s">
        <v>474</v>
      </c>
      <c r="AF237" s="608" t="s">
        <v>142</v>
      </c>
      <c r="AG237" s="980" t="s">
        <v>143</v>
      </c>
      <c r="AH237" s="986" t="s">
        <v>151</v>
      </c>
      <c r="AI237" s="986" t="s">
        <v>152</v>
      </c>
      <c r="AJ237" s="986" t="s">
        <v>153</v>
      </c>
      <c r="AK237" s="608" t="s">
        <v>154</v>
      </c>
      <c r="AL237" s="984" t="s">
        <v>1</v>
      </c>
      <c r="AT237" s="322"/>
      <c r="AU237" s="322"/>
      <c r="AV237" s="1055"/>
      <c r="AW237" s="1057"/>
    </row>
    <row r="238" spans="2:49" ht="13.15" customHeight="1" x14ac:dyDescent="0.2">
      <c r="C238" s="386"/>
      <c r="D238" s="990"/>
      <c r="E238" s="974"/>
      <c r="F238" s="975" t="s">
        <v>144</v>
      </c>
      <c r="G238" s="976" t="s">
        <v>145</v>
      </c>
      <c r="H238" s="975"/>
      <c r="I238" s="975"/>
      <c r="J238" s="977" t="s">
        <v>146</v>
      </c>
      <c r="K238" s="974"/>
      <c r="L238" s="823" t="s">
        <v>457</v>
      </c>
      <c r="M238" s="823" t="s">
        <v>460</v>
      </c>
      <c r="N238" s="823" t="s">
        <v>462</v>
      </c>
      <c r="O238" s="823" t="s">
        <v>463</v>
      </c>
      <c r="P238" s="978" t="s">
        <v>149</v>
      </c>
      <c r="Q238" s="608" t="s">
        <v>466</v>
      </c>
      <c r="R238" s="979" t="s">
        <v>467</v>
      </c>
      <c r="S238" s="991" t="s">
        <v>149</v>
      </c>
      <c r="T238" s="326"/>
      <c r="X238" s="608" t="s">
        <v>475</v>
      </c>
      <c r="Y238" s="992">
        <f>tab!$D$167</f>
        <v>0.6</v>
      </c>
      <c r="Z238" s="608" t="s">
        <v>476</v>
      </c>
      <c r="AA238" s="608" t="s">
        <v>477</v>
      </c>
      <c r="AB238" s="608" t="s">
        <v>478</v>
      </c>
      <c r="AC238" s="983" t="s">
        <v>479</v>
      </c>
      <c r="AD238" s="608" t="s">
        <v>479</v>
      </c>
      <c r="AE238" s="608" t="s">
        <v>480</v>
      </c>
      <c r="AF238" s="608"/>
      <c r="AG238" s="608" t="s">
        <v>148</v>
      </c>
      <c r="AH238" s="993" t="s">
        <v>155</v>
      </c>
      <c r="AI238" s="993" t="s">
        <v>155</v>
      </c>
      <c r="AJ238" s="986"/>
      <c r="AK238" s="608" t="s">
        <v>1</v>
      </c>
      <c r="AL238" s="984"/>
      <c r="AT238" s="322"/>
      <c r="AU238" s="322"/>
      <c r="AW238" s="1004"/>
    </row>
    <row r="239" spans="2:49" ht="13.15" customHeight="1" x14ac:dyDescent="0.2">
      <c r="C239" s="386"/>
      <c r="D239" s="339"/>
      <c r="E239" s="339"/>
      <c r="F239" s="339"/>
      <c r="G239" s="995"/>
      <c r="H239" s="996"/>
      <c r="I239" s="996"/>
      <c r="J239" s="997"/>
      <c r="K239" s="339"/>
      <c r="L239" s="998"/>
      <c r="M239" s="824"/>
      <c r="N239" s="824"/>
      <c r="O239" s="824"/>
      <c r="P239" s="999"/>
      <c r="Q239" s="1000"/>
      <c r="R239" s="824"/>
      <c r="S239" s="824"/>
      <c r="T239" s="339"/>
      <c r="X239" s="983"/>
      <c r="Y239" s="983"/>
      <c r="Z239" s="983"/>
      <c r="AA239" s="983"/>
      <c r="AB239" s="983"/>
      <c r="AC239" s="983"/>
      <c r="AD239" s="983"/>
      <c r="AE239" s="983"/>
      <c r="AF239" s="983"/>
      <c r="AG239" s="983"/>
      <c r="AL239" s="984"/>
      <c r="AT239" s="322"/>
      <c r="AU239" s="322"/>
      <c r="AW239" s="1004"/>
    </row>
    <row r="240" spans="2:49" ht="13.15" customHeight="1" x14ac:dyDescent="0.2">
      <c r="C240" s="386"/>
      <c r="D240" s="1005" t="str">
        <f>IF(op!D128=0,"",op!D128)</f>
        <v/>
      </c>
      <c r="E240" s="1005" t="str">
        <f>IF(op!E128=0,"",op!E128)</f>
        <v>piet</v>
      </c>
      <c r="F240" s="395" t="str">
        <f>IF(op!F128="","",op!F128+1)</f>
        <v/>
      </c>
      <c r="G240" s="1006">
        <f>IF(op!G128=0,"",op!G128)</f>
        <v>28505</v>
      </c>
      <c r="H240" s="395" t="str">
        <f>IF(op!H128="","",op!H128)</f>
        <v>L11</v>
      </c>
      <c r="I240" s="1007">
        <f t="shared" ref="I240:I271" si="121">IF(E240="","",IF(I128=VLOOKUP(H240,Schaal2016,22,FALSE),I128,I128+1))</f>
        <v>11</v>
      </c>
      <c r="J240" s="1008">
        <f>IF(op!J128="","",op!J128)</f>
        <v>1</v>
      </c>
      <c r="K240" s="339"/>
      <c r="L240" s="1260" t="str">
        <f>IF(op!L128="","",op!L128)</f>
        <v/>
      </c>
      <c r="M240" s="1260" t="str">
        <f>IF(op!M128="","",op!M128)</f>
        <v/>
      </c>
      <c r="N240" s="1009">
        <f>IF(J240="","",IF(J240*40&gt;40,40,J240*40))</f>
        <v>40</v>
      </c>
      <c r="O240" s="1010">
        <f>IF(H240="","",IF(I240&lt;4,IF(40*J240&gt;40,40,40*J240),0))</f>
        <v>0</v>
      </c>
      <c r="P240" s="1011">
        <f>IF(J240="","",SUM(L240:O240))</f>
        <v>40</v>
      </c>
      <c r="Q240" s="590">
        <f t="shared" ref="Q240:Q271" si="122">IF(J240="","",(1659*J240-P240)*AA240)</f>
        <v>68952.419529837265</v>
      </c>
      <c r="R240" s="1012">
        <f>IF(J240="","",(P240*AB240)+Z240*(AC240+AD240*(1-AE240)))</f>
        <v>1703.580470162749</v>
      </c>
      <c r="S240" s="1013">
        <f t="shared" ref="S240:S271" si="123">IF(E240=0,0,SUM(Q240:R240))</f>
        <v>70656.000000000015</v>
      </c>
      <c r="T240" s="339"/>
      <c r="X240" s="994">
        <f t="shared" ref="X240:X271" si="124">IF(H240="","",5/12*VLOOKUP(H240,Schaal2019,I240+1,FALSE)+7/12*VLOOKUP(H240,Schaal2020,I240+1,FALSE))</f>
        <v>3680.0000000000005</v>
      </c>
      <c r="Y240" s="1015">
        <f>$Y$126</f>
        <v>0.6</v>
      </c>
      <c r="Z240" s="1016">
        <f>X240*12/1659</f>
        <v>26.618444846292952</v>
      </c>
      <c r="AA240" s="1016">
        <f>X240*12*(1+Y240)/1659</f>
        <v>42.589511754068724</v>
      </c>
      <c r="AB240" s="1016">
        <f>AA240-Z240</f>
        <v>15.971066907775771</v>
      </c>
      <c r="AC240" s="1017">
        <f t="shared" ref="AC240:AC271" si="125">N240+O240</f>
        <v>40</v>
      </c>
      <c r="AD240" s="1018">
        <f t="shared" ref="AD240:AD271" si="126">SUM(L240:M240)</f>
        <v>0</v>
      </c>
      <c r="AE240" s="1015">
        <f>IF(H240&gt;8,tab!D$168,tab!D$171)</f>
        <v>0.5</v>
      </c>
      <c r="AF240" s="1018">
        <f>IF(F240&lt;25,0,IF(F240=25,25,IF(F240&lt;40,0,IF(F240=40,40,IF(F240&gt;=40,0)))))</f>
        <v>0</v>
      </c>
      <c r="AG240" s="994">
        <f t="shared" ref="AG240:AG271" si="127">IF(AF240=25,(X240*1.08*J240/2),IF(AF240=40,(Y240*1.08*J240),IF(AF240=0,0)))</f>
        <v>0</v>
      </c>
      <c r="AH240" s="1019" t="b">
        <f t="shared" ref="AH240:AH271" si="128">DATE(YEAR($E$233),MONTH(G240),DAY(G240))&gt;$E$233</f>
        <v>0</v>
      </c>
      <c r="AI240" s="863">
        <f t="shared" ref="AI240:AI271" si="129">YEAR($E$233)-YEAR(G240)-AH240</f>
        <v>41</v>
      </c>
      <c r="AJ240" s="562">
        <f t="shared" ref="AJ240:AJ271" si="130">IF((G240=""),30,AI240)</f>
        <v>41</v>
      </c>
      <c r="AK240" s="562">
        <f t="shared" ref="AK240:AK303" si="131">IF((AJ240)&gt;50,50,(AJ240))</f>
        <v>41</v>
      </c>
      <c r="AL240" s="1020">
        <f t="shared" ref="AL240:AL271" si="132">(AK240*(SUM(J240:J240)))</f>
        <v>41</v>
      </c>
      <c r="AN240" s="561">
        <f t="shared" ref="AN240:AN303" si="133">IF(AND(AL240&gt;0.01,AL240&lt;50.01),1,0)</f>
        <v>1</v>
      </c>
      <c r="AR240" s="1058"/>
    </row>
    <row r="241" spans="3:47" ht="13.15" customHeight="1" x14ac:dyDescent="0.2">
      <c r="C241" s="386"/>
      <c r="D241" s="1005" t="str">
        <f>IF(op!D129=0,"",op!D129)</f>
        <v/>
      </c>
      <c r="E241" s="1005" t="str">
        <f>IF(op!E129=0,"",op!E129)</f>
        <v/>
      </c>
      <c r="F241" s="395" t="str">
        <f>IF(op!F129="","",op!F129+1)</f>
        <v/>
      </c>
      <c r="G241" s="1006" t="str">
        <f>IF(op!G129=0,"",op!G129)</f>
        <v/>
      </c>
      <c r="H241" s="395" t="str">
        <f>IF(op!H129="","",op!H129)</f>
        <v/>
      </c>
      <c r="I241" s="1007" t="str">
        <f t="shared" si="121"/>
        <v/>
      </c>
      <c r="J241" s="1008" t="str">
        <f>IF(op!J129="","",op!J129)</f>
        <v/>
      </c>
      <c r="K241" s="339"/>
      <c r="L241" s="1260" t="str">
        <f>IF(op!L129="","",op!L129)</f>
        <v/>
      </c>
      <c r="M241" s="1260" t="str">
        <f>IF(op!M129="","",op!M129)</f>
        <v/>
      </c>
      <c r="N241" s="1009" t="str">
        <f t="shared" ref="N241:N304" si="134">IF(J241="","",IF(J241*40&gt;40,40,J241*40))</f>
        <v/>
      </c>
      <c r="O241" s="1010" t="str">
        <f t="shared" ref="O241:O304" si="135">IF(H241="","",IF(I241&lt;4,IF(40*J241&gt;40,40,40*J241),0))</f>
        <v/>
      </c>
      <c r="P241" s="1011" t="str">
        <f t="shared" ref="P241:P304" si="136">IF(J241="","",SUM(L241:O241))</f>
        <v/>
      </c>
      <c r="Q241" s="590" t="str">
        <f t="shared" si="122"/>
        <v/>
      </c>
      <c r="R241" s="1012" t="str">
        <f t="shared" ref="R241:R304" si="137">IF(J241="","",(P241*AB241)+Z241*(AC241+AD241*(1-AE241)))</f>
        <v/>
      </c>
      <c r="S241" s="1013">
        <f t="shared" si="123"/>
        <v>0</v>
      </c>
      <c r="T241" s="339"/>
      <c r="X241" s="994" t="str">
        <f t="shared" si="124"/>
        <v/>
      </c>
      <c r="Y241" s="1015">
        <f t="shared" ref="Y241:Y304" si="138">$Y$126</f>
        <v>0.6</v>
      </c>
      <c r="Z241" s="1016" t="e">
        <f t="shared" ref="Z241:Z304" si="139">X241*12/1659</f>
        <v>#VALUE!</v>
      </c>
      <c r="AA241" s="1016" t="e">
        <f t="shared" ref="AA241:AA304" si="140">X241*12*(1+Y241)/1659</f>
        <v>#VALUE!</v>
      </c>
      <c r="AB241" s="1016" t="e">
        <f t="shared" ref="AB241:AB304" si="141">AA241-Z241</f>
        <v>#VALUE!</v>
      </c>
      <c r="AC241" s="1017" t="e">
        <f t="shared" si="125"/>
        <v>#VALUE!</v>
      </c>
      <c r="AD241" s="1018">
        <f t="shared" si="126"/>
        <v>0</v>
      </c>
      <c r="AE241" s="1015">
        <f>IF(H241&gt;8,tab!D$168,tab!D$171)</f>
        <v>0.5</v>
      </c>
      <c r="AF241" s="1018">
        <f t="shared" ref="AF241:AF271" si="142">IF(F241&lt;25,0,IF(F241=25,25,IF(F241&lt;40,0,IF(F241=40,40,IF(F241&gt;=40,0)))))</f>
        <v>0</v>
      </c>
      <c r="AG241" s="994">
        <f t="shared" si="127"/>
        <v>0</v>
      </c>
      <c r="AH241" s="1019" t="e">
        <f t="shared" si="128"/>
        <v>#VALUE!</v>
      </c>
      <c r="AI241" s="863" t="e">
        <f t="shared" si="129"/>
        <v>#VALUE!</v>
      </c>
      <c r="AJ241" s="562">
        <f t="shared" si="130"/>
        <v>30</v>
      </c>
      <c r="AK241" s="562">
        <f t="shared" si="131"/>
        <v>30</v>
      </c>
      <c r="AL241" s="1020">
        <f t="shared" si="132"/>
        <v>0</v>
      </c>
      <c r="AN241" s="561">
        <f t="shared" si="133"/>
        <v>0</v>
      </c>
      <c r="AR241" s="1058"/>
      <c r="AT241" s="322"/>
      <c r="AU241" s="322"/>
    </row>
    <row r="242" spans="3:47" ht="13.15" customHeight="1" x14ac:dyDescent="0.2">
      <c r="C242" s="386"/>
      <c r="D242" s="1005" t="str">
        <f>IF(op!D130=0,"",op!D130)</f>
        <v/>
      </c>
      <c r="E242" s="1005" t="str">
        <f>IF(op!E130=0,"",op!E130)</f>
        <v/>
      </c>
      <c r="F242" s="395" t="str">
        <f>IF(op!F130="","",op!F130+1)</f>
        <v/>
      </c>
      <c r="G242" s="1006" t="str">
        <f>IF(op!G130=0,"",op!G130)</f>
        <v/>
      </c>
      <c r="H242" s="395" t="str">
        <f>IF(op!H130="","",op!H130)</f>
        <v/>
      </c>
      <c r="I242" s="1007" t="str">
        <f t="shared" si="121"/>
        <v/>
      </c>
      <c r="J242" s="1008" t="str">
        <f>IF(op!J130="","",op!J130)</f>
        <v/>
      </c>
      <c r="K242" s="339"/>
      <c r="L242" s="1260" t="str">
        <f>IF(op!L130="","",op!L130)</f>
        <v/>
      </c>
      <c r="M242" s="1260" t="str">
        <f>IF(op!M130="","",op!M130)</f>
        <v/>
      </c>
      <c r="N242" s="1009" t="str">
        <f t="shared" si="134"/>
        <v/>
      </c>
      <c r="O242" s="1010" t="str">
        <f t="shared" si="135"/>
        <v/>
      </c>
      <c r="P242" s="1011" t="str">
        <f t="shared" si="136"/>
        <v/>
      </c>
      <c r="Q242" s="590" t="str">
        <f t="shared" si="122"/>
        <v/>
      </c>
      <c r="R242" s="1012" t="str">
        <f t="shared" si="137"/>
        <v/>
      </c>
      <c r="S242" s="1013">
        <f t="shared" si="123"/>
        <v>0</v>
      </c>
      <c r="T242" s="339"/>
      <c r="X242" s="994" t="str">
        <f t="shared" si="124"/>
        <v/>
      </c>
      <c r="Y242" s="1015">
        <f t="shared" si="138"/>
        <v>0.6</v>
      </c>
      <c r="Z242" s="1016" t="e">
        <f t="shared" si="139"/>
        <v>#VALUE!</v>
      </c>
      <c r="AA242" s="1016" t="e">
        <f t="shared" si="140"/>
        <v>#VALUE!</v>
      </c>
      <c r="AB242" s="1016" t="e">
        <f t="shared" si="141"/>
        <v>#VALUE!</v>
      </c>
      <c r="AC242" s="1017" t="e">
        <f t="shared" si="125"/>
        <v>#VALUE!</v>
      </c>
      <c r="AD242" s="1018">
        <f t="shared" si="126"/>
        <v>0</v>
      </c>
      <c r="AE242" s="1015">
        <f>IF(H242&gt;8,tab!D$168,tab!D$171)</f>
        <v>0.5</v>
      </c>
      <c r="AF242" s="1018">
        <f t="shared" si="142"/>
        <v>0</v>
      </c>
      <c r="AG242" s="994">
        <f t="shared" si="127"/>
        <v>0</v>
      </c>
      <c r="AH242" s="1019" t="e">
        <f t="shared" si="128"/>
        <v>#VALUE!</v>
      </c>
      <c r="AI242" s="863" t="e">
        <f t="shared" si="129"/>
        <v>#VALUE!</v>
      </c>
      <c r="AJ242" s="562">
        <f t="shared" si="130"/>
        <v>30</v>
      </c>
      <c r="AK242" s="562">
        <f t="shared" si="131"/>
        <v>30</v>
      </c>
      <c r="AL242" s="1020">
        <f t="shared" si="132"/>
        <v>0</v>
      </c>
      <c r="AN242" s="561">
        <f t="shared" si="133"/>
        <v>0</v>
      </c>
      <c r="AR242" s="1058"/>
      <c r="AT242" s="322"/>
      <c r="AU242" s="322"/>
    </row>
    <row r="243" spans="3:47" ht="13.15" customHeight="1" x14ac:dyDescent="0.2">
      <c r="C243" s="386"/>
      <c r="D243" s="1005" t="str">
        <f>IF(op!D131=0,"",op!D131)</f>
        <v/>
      </c>
      <c r="E243" s="1005" t="str">
        <f>IF(op!E131=0,"",op!E131)</f>
        <v/>
      </c>
      <c r="F243" s="395" t="str">
        <f>IF(op!F131="","",op!F131+1)</f>
        <v/>
      </c>
      <c r="G243" s="1006" t="str">
        <f>IF(op!G131=0,"",op!G131)</f>
        <v/>
      </c>
      <c r="H243" s="395" t="str">
        <f>IF(op!H131="","",op!H131)</f>
        <v/>
      </c>
      <c r="I243" s="1007" t="str">
        <f t="shared" si="121"/>
        <v/>
      </c>
      <c r="J243" s="1008" t="str">
        <f>IF(op!J131="","",op!J131)</f>
        <v/>
      </c>
      <c r="K243" s="339"/>
      <c r="L243" s="1260" t="str">
        <f>IF(op!L131="","",op!L131)</f>
        <v/>
      </c>
      <c r="M243" s="1260" t="str">
        <f>IF(op!M131="","",op!M131)</f>
        <v/>
      </c>
      <c r="N243" s="1009" t="str">
        <f t="shared" si="134"/>
        <v/>
      </c>
      <c r="O243" s="1010" t="str">
        <f t="shared" si="135"/>
        <v/>
      </c>
      <c r="P243" s="1011" t="str">
        <f t="shared" si="136"/>
        <v/>
      </c>
      <c r="Q243" s="590" t="str">
        <f t="shared" si="122"/>
        <v/>
      </c>
      <c r="R243" s="1012" t="str">
        <f t="shared" si="137"/>
        <v/>
      </c>
      <c r="S243" s="1013">
        <f t="shared" si="123"/>
        <v>0</v>
      </c>
      <c r="T243" s="339"/>
      <c r="X243" s="994" t="str">
        <f t="shared" si="124"/>
        <v/>
      </c>
      <c r="Y243" s="1015">
        <f t="shared" si="138"/>
        <v>0.6</v>
      </c>
      <c r="Z243" s="1016" t="e">
        <f t="shared" si="139"/>
        <v>#VALUE!</v>
      </c>
      <c r="AA243" s="1016" t="e">
        <f t="shared" si="140"/>
        <v>#VALUE!</v>
      </c>
      <c r="AB243" s="1016" t="e">
        <f t="shared" si="141"/>
        <v>#VALUE!</v>
      </c>
      <c r="AC243" s="1017" t="e">
        <f t="shared" si="125"/>
        <v>#VALUE!</v>
      </c>
      <c r="AD243" s="1018">
        <f t="shared" si="126"/>
        <v>0</v>
      </c>
      <c r="AE243" s="1015">
        <f>IF(H243&gt;8,tab!D$168,tab!D$171)</f>
        <v>0.5</v>
      </c>
      <c r="AF243" s="1018">
        <f t="shared" si="142"/>
        <v>0</v>
      </c>
      <c r="AG243" s="994">
        <f t="shared" si="127"/>
        <v>0</v>
      </c>
      <c r="AH243" s="1019" t="e">
        <f t="shared" si="128"/>
        <v>#VALUE!</v>
      </c>
      <c r="AI243" s="863" t="e">
        <f t="shared" si="129"/>
        <v>#VALUE!</v>
      </c>
      <c r="AJ243" s="562">
        <f t="shared" si="130"/>
        <v>30</v>
      </c>
      <c r="AK243" s="562">
        <f t="shared" si="131"/>
        <v>30</v>
      </c>
      <c r="AL243" s="1020">
        <f t="shared" si="132"/>
        <v>0</v>
      </c>
      <c r="AN243" s="561">
        <f t="shared" si="133"/>
        <v>0</v>
      </c>
      <c r="AR243" s="1058"/>
      <c r="AT243" s="322"/>
      <c r="AU243" s="322"/>
    </row>
    <row r="244" spans="3:47" ht="13.15" customHeight="1" x14ac:dyDescent="0.2">
      <c r="C244" s="386"/>
      <c r="D244" s="1005" t="str">
        <f>IF(op!D132=0,"",op!D132)</f>
        <v/>
      </c>
      <c r="E244" s="1005" t="str">
        <f>IF(op!E132=0,"",op!E132)</f>
        <v/>
      </c>
      <c r="F244" s="395" t="str">
        <f>IF(op!F132="","",op!F132+1)</f>
        <v/>
      </c>
      <c r="G244" s="1006" t="str">
        <f>IF(op!G132=0,"",op!G132)</f>
        <v/>
      </c>
      <c r="H244" s="395" t="str">
        <f>IF(op!H132="","",op!H132)</f>
        <v/>
      </c>
      <c r="I244" s="1007" t="str">
        <f t="shared" si="121"/>
        <v/>
      </c>
      <c r="J244" s="1008" t="str">
        <f>IF(op!J132="","",op!J132)</f>
        <v/>
      </c>
      <c r="K244" s="339"/>
      <c r="L244" s="1260" t="str">
        <f>IF(op!L132="","",op!L132)</f>
        <v/>
      </c>
      <c r="M244" s="1260" t="str">
        <f>IF(op!M132="","",op!M132)</f>
        <v/>
      </c>
      <c r="N244" s="1009" t="str">
        <f t="shared" si="134"/>
        <v/>
      </c>
      <c r="O244" s="1010" t="str">
        <f t="shared" si="135"/>
        <v/>
      </c>
      <c r="P244" s="1011" t="str">
        <f t="shared" si="136"/>
        <v/>
      </c>
      <c r="Q244" s="590" t="str">
        <f t="shared" si="122"/>
        <v/>
      </c>
      <c r="R244" s="1012" t="str">
        <f t="shared" si="137"/>
        <v/>
      </c>
      <c r="S244" s="1013">
        <f t="shared" si="123"/>
        <v>0</v>
      </c>
      <c r="T244" s="339"/>
      <c r="X244" s="994" t="str">
        <f t="shared" si="124"/>
        <v/>
      </c>
      <c r="Y244" s="1015">
        <f t="shared" si="138"/>
        <v>0.6</v>
      </c>
      <c r="Z244" s="1016" t="e">
        <f t="shared" si="139"/>
        <v>#VALUE!</v>
      </c>
      <c r="AA244" s="1016" t="e">
        <f t="shared" si="140"/>
        <v>#VALUE!</v>
      </c>
      <c r="AB244" s="1016" t="e">
        <f t="shared" si="141"/>
        <v>#VALUE!</v>
      </c>
      <c r="AC244" s="1017" t="e">
        <f t="shared" si="125"/>
        <v>#VALUE!</v>
      </c>
      <c r="AD244" s="1018">
        <f t="shared" si="126"/>
        <v>0</v>
      </c>
      <c r="AE244" s="1015">
        <f>IF(H244&gt;8,tab!D$168,tab!D$171)</f>
        <v>0.5</v>
      </c>
      <c r="AF244" s="1018">
        <f t="shared" si="142"/>
        <v>0</v>
      </c>
      <c r="AG244" s="994">
        <f t="shared" si="127"/>
        <v>0</v>
      </c>
      <c r="AH244" s="1019" t="e">
        <f t="shared" si="128"/>
        <v>#VALUE!</v>
      </c>
      <c r="AI244" s="863" t="e">
        <f t="shared" si="129"/>
        <v>#VALUE!</v>
      </c>
      <c r="AJ244" s="562">
        <f t="shared" si="130"/>
        <v>30</v>
      </c>
      <c r="AK244" s="562">
        <f t="shared" si="131"/>
        <v>30</v>
      </c>
      <c r="AL244" s="1020">
        <f t="shared" si="132"/>
        <v>0</v>
      </c>
      <c r="AN244" s="561">
        <f t="shared" si="133"/>
        <v>0</v>
      </c>
      <c r="AR244" s="1058"/>
      <c r="AT244" s="322"/>
      <c r="AU244" s="322"/>
    </row>
    <row r="245" spans="3:47" ht="13.15" customHeight="1" x14ac:dyDescent="0.2">
      <c r="C245" s="386"/>
      <c r="D245" s="1005" t="str">
        <f>IF(op!D133=0,"",op!D133)</f>
        <v/>
      </c>
      <c r="E245" s="1005" t="str">
        <f>IF(op!E133=0,"",op!E133)</f>
        <v/>
      </c>
      <c r="F245" s="395" t="str">
        <f>IF(op!F133="","",op!F133+1)</f>
        <v/>
      </c>
      <c r="G245" s="1006" t="str">
        <f>IF(op!G133=0,"",op!G133)</f>
        <v/>
      </c>
      <c r="H245" s="395" t="str">
        <f>IF(op!H133="","",op!H133)</f>
        <v/>
      </c>
      <c r="I245" s="1007" t="str">
        <f t="shared" si="121"/>
        <v/>
      </c>
      <c r="J245" s="1008" t="str">
        <f>IF(op!J133="","",op!J133)</f>
        <v/>
      </c>
      <c r="K245" s="339"/>
      <c r="L245" s="1260" t="str">
        <f>IF(op!L133="","",op!L133)</f>
        <v/>
      </c>
      <c r="M245" s="1260" t="str">
        <f>IF(op!M133="","",op!M133)</f>
        <v/>
      </c>
      <c r="N245" s="1009" t="str">
        <f t="shared" si="134"/>
        <v/>
      </c>
      <c r="O245" s="1010" t="str">
        <f t="shared" si="135"/>
        <v/>
      </c>
      <c r="P245" s="1011" t="str">
        <f t="shared" si="136"/>
        <v/>
      </c>
      <c r="Q245" s="590" t="str">
        <f t="shared" si="122"/>
        <v/>
      </c>
      <c r="R245" s="1012" t="str">
        <f t="shared" si="137"/>
        <v/>
      </c>
      <c r="S245" s="1013">
        <f t="shared" si="123"/>
        <v>0</v>
      </c>
      <c r="T245" s="339"/>
      <c r="X245" s="994" t="str">
        <f t="shared" si="124"/>
        <v/>
      </c>
      <c r="Y245" s="1015">
        <f t="shared" si="138"/>
        <v>0.6</v>
      </c>
      <c r="Z245" s="1016" t="e">
        <f t="shared" si="139"/>
        <v>#VALUE!</v>
      </c>
      <c r="AA245" s="1016" t="e">
        <f t="shared" si="140"/>
        <v>#VALUE!</v>
      </c>
      <c r="AB245" s="1016" t="e">
        <f t="shared" si="141"/>
        <v>#VALUE!</v>
      </c>
      <c r="AC245" s="1017" t="e">
        <f t="shared" si="125"/>
        <v>#VALUE!</v>
      </c>
      <c r="AD245" s="1018">
        <f t="shared" si="126"/>
        <v>0</v>
      </c>
      <c r="AE245" s="1015">
        <f>IF(H245&gt;8,tab!D$168,tab!D$171)</f>
        <v>0.5</v>
      </c>
      <c r="AF245" s="1018">
        <f t="shared" si="142"/>
        <v>0</v>
      </c>
      <c r="AG245" s="994">
        <f t="shared" si="127"/>
        <v>0</v>
      </c>
      <c r="AH245" s="1019" t="e">
        <f t="shared" si="128"/>
        <v>#VALUE!</v>
      </c>
      <c r="AI245" s="863" t="e">
        <f t="shared" si="129"/>
        <v>#VALUE!</v>
      </c>
      <c r="AJ245" s="562">
        <f t="shared" si="130"/>
        <v>30</v>
      </c>
      <c r="AK245" s="562">
        <f t="shared" si="131"/>
        <v>30</v>
      </c>
      <c r="AL245" s="1020">
        <f t="shared" si="132"/>
        <v>0</v>
      </c>
      <c r="AN245" s="561">
        <f t="shared" si="133"/>
        <v>0</v>
      </c>
      <c r="AR245" s="1058"/>
      <c r="AT245" s="322"/>
      <c r="AU245" s="322"/>
    </row>
    <row r="246" spans="3:47" ht="13.15" customHeight="1" x14ac:dyDescent="0.2">
      <c r="C246" s="386"/>
      <c r="D246" s="1005" t="str">
        <f>IF(op!D134=0,"",op!D134)</f>
        <v/>
      </c>
      <c r="E246" s="1005" t="str">
        <f>IF(op!E134=0,"",op!E134)</f>
        <v/>
      </c>
      <c r="F246" s="395" t="str">
        <f>IF(op!F134="","",op!F134+1)</f>
        <v/>
      </c>
      <c r="G246" s="1006" t="str">
        <f>IF(op!G134=0,"",op!G134)</f>
        <v/>
      </c>
      <c r="H246" s="395" t="str">
        <f>IF(op!H134="","",op!H134)</f>
        <v/>
      </c>
      <c r="I246" s="1007" t="str">
        <f t="shared" si="121"/>
        <v/>
      </c>
      <c r="J246" s="1008" t="str">
        <f>IF(op!J134="","",op!J134)</f>
        <v/>
      </c>
      <c r="K246" s="339"/>
      <c r="L246" s="1260" t="str">
        <f>IF(op!L134="","",op!L134)</f>
        <v/>
      </c>
      <c r="M246" s="1260" t="str">
        <f>IF(op!M134="","",op!M134)</f>
        <v/>
      </c>
      <c r="N246" s="1009" t="str">
        <f t="shared" si="134"/>
        <v/>
      </c>
      <c r="O246" s="1010" t="str">
        <f t="shared" si="135"/>
        <v/>
      </c>
      <c r="P246" s="1011" t="str">
        <f t="shared" si="136"/>
        <v/>
      </c>
      <c r="Q246" s="590" t="str">
        <f t="shared" si="122"/>
        <v/>
      </c>
      <c r="R246" s="1012" t="str">
        <f t="shared" si="137"/>
        <v/>
      </c>
      <c r="S246" s="1013">
        <f t="shared" si="123"/>
        <v>0</v>
      </c>
      <c r="T246" s="339"/>
      <c r="X246" s="994" t="str">
        <f t="shared" si="124"/>
        <v/>
      </c>
      <c r="Y246" s="1015">
        <f t="shared" si="138"/>
        <v>0.6</v>
      </c>
      <c r="Z246" s="1016" t="e">
        <f t="shared" si="139"/>
        <v>#VALUE!</v>
      </c>
      <c r="AA246" s="1016" t="e">
        <f t="shared" si="140"/>
        <v>#VALUE!</v>
      </c>
      <c r="AB246" s="1016" t="e">
        <f t="shared" si="141"/>
        <v>#VALUE!</v>
      </c>
      <c r="AC246" s="1017" t="e">
        <f t="shared" si="125"/>
        <v>#VALUE!</v>
      </c>
      <c r="AD246" s="1018">
        <f t="shared" si="126"/>
        <v>0</v>
      </c>
      <c r="AE246" s="1015">
        <f>IF(H246&gt;8,tab!D$168,tab!D$171)</f>
        <v>0.5</v>
      </c>
      <c r="AF246" s="1018">
        <f t="shared" si="142"/>
        <v>0</v>
      </c>
      <c r="AG246" s="994">
        <f t="shared" si="127"/>
        <v>0</v>
      </c>
      <c r="AH246" s="1019" t="e">
        <f t="shared" si="128"/>
        <v>#VALUE!</v>
      </c>
      <c r="AI246" s="863" t="e">
        <f t="shared" si="129"/>
        <v>#VALUE!</v>
      </c>
      <c r="AJ246" s="562">
        <f t="shared" si="130"/>
        <v>30</v>
      </c>
      <c r="AK246" s="562">
        <f t="shared" si="131"/>
        <v>30</v>
      </c>
      <c r="AL246" s="1020">
        <f t="shared" si="132"/>
        <v>0</v>
      </c>
      <c r="AN246" s="561">
        <f t="shared" si="133"/>
        <v>0</v>
      </c>
      <c r="AR246" s="1058"/>
      <c r="AT246" s="322"/>
      <c r="AU246" s="322"/>
    </row>
    <row r="247" spans="3:47" ht="13.15" customHeight="1" x14ac:dyDescent="0.2">
      <c r="C247" s="386"/>
      <c r="D247" s="1005" t="str">
        <f>IF(op!D135=0,"",op!D135)</f>
        <v/>
      </c>
      <c r="E247" s="1005" t="str">
        <f>IF(op!E135=0,"",op!E135)</f>
        <v/>
      </c>
      <c r="F247" s="395" t="str">
        <f>IF(op!F135="","",op!F135+1)</f>
        <v/>
      </c>
      <c r="G247" s="1006" t="str">
        <f>IF(op!G135=0,"",op!G135)</f>
        <v/>
      </c>
      <c r="H247" s="395" t="str">
        <f>IF(op!H135="","",op!H135)</f>
        <v/>
      </c>
      <c r="I247" s="1007" t="str">
        <f t="shared" si="121"/>
        <v/>
      </c>
      <c r="J247" s="1008" t="str">
        <f>IF(op!J135="","",op!J135)</f>
        <v/>
      </c>
      <c r="K247" s="339"/>
      <c r="L247" s="1260" t="str">
        <f>IF(op!L135="","",op!L135)</f>
        <v/>
      </c>
      <c r="M247" s="1260" t="str">
        <f>IF(op!M135="","",op!M135)</f>
        <v/>
      </c>
      <c r="N247" s="1009" t="str">
        <f t="shared" si="134"/>
        <v/>
      </c>
      <c r="O247" s="1010" t="str">
        <f t="shared" si="135"/>
        <v/>
      </c>
      <c r="P247" s="1011" t="str">
        <f t="shared" si="136"/>
        <v/>
      </c>
      <c r="Q247" s="590" t="str">
        <f t="shared" si="122"/>
        <v/>
      </c>
      <c r="R247" s="1012" t="str">
        <f t="shared" si="137"/>
        <v/>
      </c>
      <c r="S247" s="1013">
        <f t="shared" si="123"/>
        <v>0</v>
      </c>
      <c r="T247" s="339"/>
      <c r="X247" s="994" t="str">
        <f t="shared" si="124"/>
        <v/>
      </c>
      <c r="Y247" s="1015">
        <f t="shared" si="138"/>
        <v>0.6</v>
      </c>
      <c r="Z247" s="1016" t="e">
        <f t="shared" si="139"/>
        <v>#VALUE!</v>
      </c>
      <c r="AA247" s="1016" t="e">
        <f t="shared" si="140"/>
        <v>#VALUE!</v>
      </c>
      <c r="AB247" s="1016" t="e">
        <f t="shared" si="141"/>
        <v>#VALUE!</v>
      </c>
      <c r="AC247" s="1017" t="e">
        <f t="shared" si="125"/>
        <v>#VALUE!</v>
      </c>
      <c r="AD247" s="1018">
        <f t="shared" si="126"/>
        <v>0</v>
      </c>
      <c r="AE247" s="1015">
        <f>IF(H247&gt;8,tab!D$168,tab!D$171)</f>
        <v>0.5</v>
      </c>
      <c r="AF247" s="1018">
        <f t="shared" si="142"/>
        <v>0</v>
      </c>
      <c r="AG247" s="994">
        <f t="shared" si="127"/>
        <v>0</v>
      </c>
      <c r="AH247" s="1019" t="e">
        <f t="shared" si="128"/>
        <v>#VALUE!</v>
      </c>
      <c r="AI247" s="863" t="e">
        <f t="shared" si="129"/>
        <v>#VALUE!</v>
      </c>
      <c r="AJ247" s="562">
        <f t="shared" si="130"/>
        <v>30</v>
      </c>
      <c r="AK247" s="562">
        <f t="shared" si="131"/>
        <v>30</v>
      </c>
      <c r="AL247" s="1020">
        <f t="shared" si="132"/>
        <v>0</v>
      </c>
      <c r="AN247" s="561">
        <f t="shared" si="133"/>
        <v>0</v>
      </c>
      <c r="AR247" s="1058"/>
      <c r="AT247" s="322"/>
      <c r="AU247" s="322"/>
    </row>
    <row r="248" spans="3:47" ht="13.15" customHeight="1" x14ac:dyDescent="0.2">
      <c r="C248" s="386"/>
      <c r="D248" s="1005" t="str">
        <f>IF(op!D136=0,"",op!D136)</f>
        <v/>
      </c>
      <c r="E248" s="1005" t="str">
        <f>IF(op!E136=0,"",op!E136)</f>
        <v/>
      </c>
      <c r="F248" s="395" t="str">
        <f>IF(op!F136="","",op!F136+1)</f>
        <v/>
      </c>
      <c r="G248" s="1006" t="str">
        <f>IF(op!G136=0,"",op!G136)</f>
        <v/>
      </c>
      <c r="H248" s="395" t="str">
        <f>IF(op!H136="","",op!H136)</f>
        <v/>
      </c>
      <c r="I248" s="1007" t="str">
        <f t="shared" si="121"/>
        <v/>
      </c>
      <c r="J248" s="1008" t="str">
        <f>IF(op!J136="","",op!J136)</f>
        <v/>
      </c>
      <c r="K248" s="339"/>
      <c r="L248" s="1260" t="str">
        <f>IF(op!L136="","",op!L136)</f>
        <v/>
      </c>
      <c r="M248" s="1260" t="str">
        <f>IF(op!M136="","",op!M136)</f>
        <v/>
      </c>
      <c r="N248" s="1009" t="str">
        <f t="shared" si="134"/>
        <v/>
      </c>
      <c r="O248" s="1010" t="str">
        <f t="shared" si="135"/>
        <v/>
      </c>
      <c r="P248" s="1011" t="str">
        <f t="shared" si="136"/>
        <v/>
      </c>
      <c r="Q248" s="590" t="str">
        <f t="shared" si="122"/>
        <v/>
      </c>
      <c r="R248" s="1012" t="str">
        <f t="shared" si="137"/>
        <v/>
      </c>
      <c r="S248" s="1013">
        <f t="shared" si="123"/>
        <v>0</v>
      </c>
      <c r="T248" s="339"/>
      <c r="X248" s="994" t="str">
        <f t="shared" si="124"/>
        <v/>
      </c>
      <c r="Y248" s="1015">
        <f t="shared" si="138"/>
        <v>0.6</v>
      </c>
      <c r="Z248" s="1016" t="e">
        <f t="shared" si="139"/>
        <v>#VALUE!</v>
      </c>
      <c r="AA248" s="1016" t="e">
        <f t="shared" si="140"/>
        <v>#VALUE!</v>
      </c>
      <c r="AB248" s="1016" t="e">
        <f t="shared" si="141"/>
        <v>#VALUE!</v>
      </c>
      <c r="AC248" s="1017" t="e">
        <f t="shared" si="125"/>
        <v>#VALUE!</v>
      </c>
      <c r="AD248" s="1018">
        <f t="shared" si="126"/>
        <v>0</v>
      </c>
      <c r="AE248" s="1015">
        <f>IF(H248&gt;8,tab!D$168,tab!D$171)</f>
        <v>0.5</v>
      </c>
      <c r="AF248" s="1018">
        <f t="shared" si="142"/>
        <v>0</v>
      </c>
      <c r="AG248" s="994">
        <f t="shared" si="127"/>
        <v>0</v>
      </c>
      <c r="AH248" s="1019" t="e">
        <f t="shared" si="128"/>
        <v>#VALUE!</v>
      </c>
      <c r="AI248" s="863" t="e">
        <f t="shared" si="129"/>
        <v>#VALUE!</v>
      </c>
      <c r="AJ248" s="562">
        <f t="shared" si="130"/>
        <v>30</v>
      </c>
      <c r="AK248" s="562">
        <f t="shared" si="131"/>
        <v>30</v>
      </c>
      <c r="AL248" s="1020">
        <f t="shared" si="132"/>
        <v>0</v>
      </c>
      <c r="AN248" s="561">
        <f t="shared" si="133"/>
        <v>0</v>
      </c>
      <c r="AR248" s="1058"/>
      <c r="AT248" s="322"/>
      <c r="AU248" s="322"/>
    </row>
    <row r="249" spans="3:47" ht="13.15" customHeight="1" x14ac:dyDescent="0.2">
      <c r="C249" s="386"/>
      <c r="D249" s="1005" t="str">
        <f>IF(op!D137=0,"",op!D137)</f>
        <v/>
      </c>
      <c r="E249" s="1005" t="str">
        <f>IF(op!E137=0,"",op!E137)</f>
        <v/>
      </c>
      <c r="F249" s="395" t="str">
        <f>IF(op!F137="","",op!F137+1)</f>
        <v/>
      </c>
      <c r="G249" s="1006" t="str">
        <f>IF(op!G137=0,"",op!G137)</f>
        <v/>
      </c>
      <c r="H249" s="395" t="str">
        <f>IF(op!H137="","",op!H137)</f>
        <v/>
      </c>
      <c r="I249" s="1007" t="str">
        <f t="shared" si="121"/>
        <v/>
      </c>
      <c r="J249" s="1008" t="str">
        <f>IF(op!J137="","",op!J137)</f>
        <v/>
      </c>
      <c r="K249" s="339"/>
      <c r="L249" s="1260" t="str">
        <f>IF(op!L137="","",op!L137)</f>
        <v/>
      </c>
      <c r="M249" s="1260" t="str">
        <f>IF(op!M137="","",op!M137)</f>
        <v/>
      </c>
      <c r="N249" s="1009" t="str">
        <f t="shared" si="134"/>
        <v/>
      </c>
      <c r="O249" s="1010" t="str">
        <f t="shared" si="135"/>
        <v/>
      </c>
      <c r="P249" s="1011" t="str">
        <f t="shared" si="136"/>
        <v/>
      </c>
      <c r="Q249" s="590" t="str">
        <f t="shared" si="122"/>
        <v/>
      </c>
      <c r="R249" s="1012" t="str">
        <f t="shared" si="137"/>
        <v/>
      </c>
      <c r="S249" s="1013">
        <f t="shared" si="123"/>
        <v>0</v>
      </c>
      <c r="T249" s="339"/>
      <c r="X249" s="994" t="str">
        <f t="shared" si="124"/>
        <v/>
      </c>
      <c r="Y249" s="1015">
        <f t="shared" si="138"/>
        <v>0.6</v>
      </c>
      <c r="Z249" s="1016" t="e">
        <f t="shared" si="139"/>
        <v>#VALUE!</v>
      </c>
      <c r="AA249" s="1016" t="e">
        <f t="shared" si="140"/>
        <v>#VALUE!</v>
      </c>
      <c r="AB249" s="1016" t="e">
        <f t="shared" si="141"/>
        <v>#VALUE!</v>
      </c>
      <c r="AC249" s="1017" t="e">
        <f t="shared" si="125"/>
        <v>#VALUE!</v>
      </c>
      <c r="AD249" s="1018">
        <f t="shared" si="126"/>
        <v>0</v>
      </c>
      <c r="AE249" s="1015">
        <f>IF(H249&gt;8,tab!D$168,tab!D$171)</f>
        <v>0.5</v>
      </c>
      <c r="AF249" s="1018">
        <f t="shared" si="142"/>
        <v>0</v>
      </c>
      <c r="AG249" s="994">
        <f t="shared" si="127"/>
        <v>0</v>
      </c>
      <c r="AH249" s="1019" t="e">
        <f t="shared" si="128"/>
        <v>#VALUE!</v>
      </c>
      <c r="AI249" s="863" t="e">
        <f t="shared" si="129"/>
        <v>#VALUE!</v>
      </c>
      <c r="AJ249" s="562">
        <f t="shared" si="130"/>
        <v>30</v>
      </c>
      <c r="AK249" s="562">
        <f t="shared" si="131"/>
        <v>30</v>
      </c>
      <c r="AL249" s="1020">
        <f t="shared" si="132"/>
        <v>0</v>
      </c>
      <c r="AN249" s="561">
        <f t="shared" si="133"/>
        <v>0</v>
      </c>
      <c r="AR249" s="1058"/>
      <c r="AT249" s="322"/>
      <c r="AU249" s="322"/>
    </row>
    <row r="250" spans="3:47" ht="13.15" customHeight="1" x14ac:dyDescent="0.2">
      <c r="C250" s="386"/>
      <c r="D250" s="1005" t="str">
        <f>IF(op!D138=0,"",op!D138)</f>
        <v/>
      </c>
      <c r="E250" s="1005" t="str">
        <f>IF(op!E138=0,"",op!E138)</f>
        <v/>
      </c>
      <c r="F250" s="395" t="str">
        <f>IF(op!F138="","",op!F138+1)</f>
        <v/>
      </c>
      <c r="G250" s="1006" t="str">
        <f>IF(op!G138=0,"",op!G138)</f>
        <v/>
      </c>
      <c r="H250" s="395" t="str">
        <f>IF(op!H138="","",op!H138)</f>
        <v/>
      </c>
      <c r="I250" s="1007" t="str">
        <f t="shared" si="121"/>
        <v/>
      </c>
      <c r="J250" s="1008" t="str">
        <f>IF(op!J138="","",op!J138)</f>
        <v/>
      </c>
      <c r="K250" s="339"/>
      <c r="L250" s="1260" t="str">
        <f>IF(op!L138="","",op!L138)</f>
        <v/>
      </c>
      <c r="M250" s="1260" t="str">
        <f>IF(op!M138="","",op!M138)</f>
        <v/>
      </c>
      <c r="N250" s="1009" t="str">
        <f t="shared" si="134"/>
        <v/>
      </c>
      <c r="O250" s="1010" t="str">
        <f t="shared" si="135"/>
        <v/>
      </c>
      <c r="P250" s="1011" t="str">
        <f t="shared" si="136"/>
        <v/>
      </c>
      <c r="Q250" s="590" t="str">
        <f t="shared" si="122"/>
        <v/>
      </c>
      <c r="R250" s="1012" t="str">
        <f t="shared" si="137"/>
        <v/>
      </c>
      <c r="S250" s="1013">
        <f t="shared" si="123"/>
        <v>0</v>
      </c>
      <c r="T250" s="339"/>
      <c r="X250" s="994" t="str">
        <f t="shared" si="124"/>
        <v/>
      </c>
      <c r="Y250" s="1015">
        <f t="shared" si="138"/>
        <v>0.6</v>
      </c>
      <c r="Z250" s="1016" t="e">
        <f t="shared" si="139"/>
        <v>#VALUE!</v>
      </c>
      <c r="AA250" s="1016" t="e">
        <f t="shared" si="140"/>
        <v>#VALUE!</v>
      </c>
      <c r="AB250" s="1016" t="e">
        <f t="shared" si="141"/>
        <v>#VALUE!</v>
      </c>
      <c r="AC250" s="1017" t="e">
        <f t="shared" si="125"/>
        <v>#VALUE!</v>
      </c>
      <c r="AD250" s="1018">
        <f t="shared" si="126"/>
        <v>0</v>
      </c>
      <c r="AE250" s="1015">
        <f>IF(H250&gt;8,tab!D$168,tab!D$171)</f>
        <v>0.5</v>
      </c>
      <c r="AF250" s="1018">
        <f t="shared" si="142"/>
        <v>0</v>
      </c>
      <c r="AG250" s="994">
        <f t="shared" si="127"/>
        <v>0</v>
      </c>
      <c r="AH250" s="1019" t="e">
        <f t="shared" si="128"/>
        <v>#VALUE!</v>
      </c>
      <c r="AI250" s="863" t="e">
        <f t="shared" si="129"/>
        <v>#VALUE!</v>
      </c>
      <c r="AJ250" s="562">
        <f t="shared" si="130"/>
        <v>30</v>
      </c>
      <c r="AK250" s="562">
        <f t="shared" si="131"/>
        <v>30</v>
      </c>
      <c r="AL250" s="1020">
        <f t="shared" si="132"/>
        <v>0</v>
      </c>
      <c r="AN250" s="561">
        <f t="shared" si="133"/>
        <v>0</v>
      </c>
      <c r="AR250" s="1058"/>
      <c r="AT250" s="322"/>
      <c r="AU250" s="322"/>
    </row>
    <row r="251" spans="3:47" ht="13.15" customHeight="1" x14ac:dyDescent="0.2">
      <c r="C251" s="386"/>
      <c r="D251" s="1005" t="str">
        <f>IF(op!D139=0,"",op!D139)</f>
        <v/>
      </c>
      <c r="E251" s="1005" t="str">
        <f>IF(op!E139=0,"",op!E139)</f>
        <v/>
      </c>
      <c r="F251" s="395" t="str">
        <f>IF(op!F139="","",op!F139+1)</f>
        <v/>
      </c>
      <c r="G251" s="1006" t="str">
        <f>IF(op!G139=0,"",op!G139)</f>
        <v/>
      </c>
      <c r="H251" s="395" t="str">
        <f>IF(op!H139="","",op!H139)</f>
        <v/>
      </c>
      <c r="I251" s="1007" t="str">
        <f t="shared" si="121"/>
        <v/>
      </c>
      <c r="J251" s="1008" t="str">
        <f>IF(op!J139="","",op!J139)</f>
        <v/>
      </c>
      <c r="K251" s="339"/>
      <c r="L251" s="1260" t="str">
        <f>IF(op!L139="","",op!L139)</f>
        <v/>
      </c>
      <c r="M251" s="1260" t="str">
        <f>IF(op!M139="","",op!M139)</f>
        <v/>
      </c>
      <c r="N251" s="1009" t="str">
        <f t="shared" si="134"/>
        <v/>
      </c>
      <c r="O251" s="1010" t="str">
        <f t="shared" si="135"/>
        <v/>
      </c>
      <c r="P251" s="1011" t="str">
        <f t="shared" si="136"/>
        <v/>
      </c>
      <c r="Q251" s="590" t="str">
        <f t="shared" si="122"/>
        <v/>
      </c>
      <c r="R251" s="1012" t="str">
        <f t="shared" si="137"/>
        <v/>
      </c>
      <c r="S251" s="1013">
        <f t="shared" si="123"/>
        <v>0</v>
      </c>
      <c r="T251" s="339"/>
      <c r="X251" s="994" t="str">
        <f t="shared" si="124"/>
        <v/>
      </c>
      <c r="Y251" s="1015">
        <f t="shared" si="138"/>
        <v>0.6</v>
      </c>
      <c r="Z251" s="1016" t="e">
        <f t="shared" si="139"/>
        <v>#VALUE!</v>
      </c>
      <c r="AA251" s="1016" t="e">
        <f t="shared" si="140"/>
        <v>#VALUE!</v>
      </c>
      <c r="AB251" s="1016" t="e">
        <f t="shared" si="141"/>
        <v>#VALUE!</v>
      </c>
      <c r="AC251" s="1017" t="e">
        <f t="shared" si="125"/>
        <v>#VALUE!</v>
      </c>
      <c r="AD251" s="1018">
        <f t="shared" si="126"/>
        <v>0</v>
      </c>
      <c r="AE251" s="1015">
        <f>IF(H251&gt;8,tab!D$168,tab!D$171)</f>
        <v>0.5</v>
      </c>
      <c r="AF251" s="1018">
        <f t="shared" si="142"/>
        <v>0</v>
      </c>
      <c r="AG251" s="994">
        <f t="shared" si="127"/>
        <v>0</v>
      </c>
      <c r="AH251" s="1019" t="e">
        <f t="shared" si="128"/>
        <v>#VALUE!</v>
      </c>
      <c r="AI251" s="863" t="e">
        <f t="shared" si="129"/>
        <v>#VALUE!</v>
      </c>
      <c r="AJ251" s="562">
        <f t="shared" si="130"/>
        <v>30</v>
      </c>
      <c r="AK251" s="562">
        <f t="shared" si="131"/>
        <v>30</v>
      </c>
      <c r="AL251" s="1020">
        <f t="shared" si="132"/>
        <v>0</v>
      </c>
      <c r="AN251" s="561">
        <f t="shared" si="133"/>
        <v>0</v>
      </c>
      <c r="AR251" s="1058"/>
      <c r="AT251" s="322"/>
      <c r="AU251" s="322"/>
    </row>
    <row r="252" spans="3:47" ht="13.15" customHeight="1" x14ac:dyDescent="0.2">
      <c r="C252" s="386"/>
      <c r="D252" s="1005" t="str">
        <f>IF(op!D140=0,"",op!D140)</f>
        <v/>
      </c>
      <c r="E252" s="1005" t="str">
        <f>IF(op!E140=0,"",op!E140)</f>
        <v/>
      </c>
      <c r="F252" s="395" t="str">
        <f>IF(op!F140="","",op!F140+1)</f>
        <v/>
      </c>
      <c r="G252" s="1006" t="str">
        <f>IF(op!G140=0,"",op!G140)</f>
        <v/>
      </c>
      <c r="H252" s="395" t="str">
        <f>IF(op!H140="","",op!H140)</f>
        <v/>
      </c>
      <c r="I252" s="1007" t="str">
        <f t="shared" si="121"/>
        <v/>
      </c>
      <c r="J252" s="1008" t="str">
        <f>IF(op!J140="","",op!J140)</f>
        <v/>
      </c>
      <c r="K252" s="339"/>
      <c r="L252" s="1260" t="str">
        <f>IF(op!L140="","",op!L140)</f>
        <v/>
      </c>
      <c r="M252" s="1260" t="str">
        <f>IF(op!M140="","",op!M140)</f>
        <v/>
      </c>
      <c r="N252" s="1009" t="str">
        <f t="shared" si="134"/>
        <v/>
      </c>
      <c r="O252" s="1010" t="str">
        <f t="shared" si="135"/>
        <v/>
      </c>
      <c r="P252" s="1011" t="str">
        <f t="shared" si="136"/>
        <v/>
      </c>
      <c r="Q252" s="590" t="str">
        <f t="shared" si="122"/>
        <v/>
      </c>
      <c r="R252" s="1012" t="str">
        <f t="shared" si="137"/>
        <v/>
      </c>
      <c r="S252" s="1013">
        <f t="shared" si="123"/>
        <v>0</v>
      </c>
      <c r="T252" s="339"/>
      <c r="X252" s="994" t="str">
        <f t="shared" si="124"/>
        <v/>
      </c>
      <c r="Y252" s="1015">
        <f t="shared" si="138"/>
        <v>0.6</v>
      </c>
      <c r="Z252" s="1016" t="e">
        <f t="shared" si="139"/>
        <v>#VALUE!</v>
      </c>
      <c r="AA252" s="1016" t="e">
        <f t="shared" si="140"/>
        <v>#VALUE!</v>
      </c>
      <c r="AB252" s="1016" t="e">
        <f t="shared" si="141"/>
        <v>#VALUE!</v>
      </c>
      <c r="AC252" s="1017" t="e">
        <f t="shared" si="125"/>
        <v>#VALUE!</v>
      </c>
      <c r="AD252" s="1018">
        <f t="shared" si="126"/>
        <v>0</v>
      </c>
      <c r="AE252" s="1015">
        <f>IF(H252&gt;8,tab!D$168,tab!D$171)</f>
        <v>0.5</v>
      </c>
      <c r="AF252" s="1018">
        <f t="shared" si="142"/>
        <v>0</v>
      </c>
      <c r="AG252" s="994">
        <f t="shared" si="127"/>
        <v>0</v>
      </c>
      <c r="AH252" s="1019" t="e">
        <f t="shared" si="128"/>
        <v>#VALUE!</v>
      </c>
      <c r="AI252" s="863" t="e">
        <f t="shared" si="129"/>
        <v>#VALUE!</v>
      </c>
      <c r="AJ252" s="562">
        <f t="shared" si="130"/>
        <v>30</v>
      </c>
      <c r="AK252" s="562">
        <f t="shared" si="131"/>
        <v>30</v>
      </c>
      <c r="AL252" s="1020">
        <f t="shared" si="132"/>
        <v>0</v>
      </c>
      <c r="AN252" s="561">
        <f t="shared" si="133"/>
        <v>0</v>
      </c>
      <c r="AR252" s="1058"/>
      <c r="AT252" s="322"/>
      <c r="AU252" s="322"/>
    </row>
    <row r="253" spans="3:47" ht="13.15" customHeight="1" x14ac:dyDescent="0.2">
      <c r="C253" s="386"/>
      <c r="D253" s="1005" t="str">
        <f>IF(op!D141=0,"",op!D141)</f>
        <v/>
      </c>
      <c r="E253" s="1005" t="str">
        <f>IF(op!E141=0,"",op!E141)</f>
        <v/>
      </c>
      <c r="F253" s="395" t="str">
        <f>IF(op!F141="","",op!F141+1)</f>
        <v/>
      </c>
      <c r="G253" s="1006" t="str">
        <f>IF(op!G141=0,"",op!G141)</f>
        <v/>
      </c>
      <c r="H253" s="395" t="str">
        <f>IF(op!H141="","",op!H141)</f>
        <v/>
      </c>
      <c r="I253" s="1007" t="str">
        <f t="shared" si="121"/>
        <v/>
      </c>
      <c r="J253" s="1008" t="str">
        <f>IF(op!J141="","",op!J141)</f>
        <v/>
      </c>
      <c r="K253" s="339"/>
      <c r="L253" s="1260" t="str">
        <f>IF(op!L141="","",op!L141)</f>
        <v/>
      </c>
      <c r="M253" s="1260" t="str">
        <f>IF(op!M141="","",op!M141)</f>
        <v/>
      </c>
      <c r="N253" s="1009" t="str">
        <f t="shared" si="134"/>
        <v/>
      </c>
      <c r="O253" s="1010" t="str">
        <f t="shared" si="135"/>
        <v/>
      </c>
      <c r="P253" s="1011" t="str">
        <f t="shared" si="136"/>
        <v/>
      </c>
      <c r="Q253" s="590" t="str">
        <f t="shared" si="122"/>
        <v/>
      </c>
      <c r="R253" s="1012" t="str">
        <f t="shared" si="137"/>
        <v/>
      </c>
      <c r="S253" s="1013">
        <f t="shared" si="123"/>
        <v>0</v>
      </c>
      <c r="T253" s="339"/>
      <c r="X253" s="994" t="str">
        <f t="shared" si="124"/>
        <v/>
      </c>
      <c r="Y253" s="1015">
        <f t="shared" si="138"/>
        <v>0.6</v>
      </c>
      <c r="Z253" s="1016" t="e">
        <f t="shared" si="139"/>
        <v>#VALUE!</v>
      </c>
      <c r="AA253" s="1016" t="e">
        <f t="shared" si="140"/>
        <v>#VALUE!</v>
      </c>
      <c r="AB253" s="1016" t="e">
        <f t="shared" si="141"/>
        <v>#VALUE!</v>
      </c>
      <c r="AC253" s="1017" t="e">
        <f t="shared" si="125"/>
        <v>#VALUE!</v>
      </c>
      <c r="AD253" s="1018">
        <f t="shared" si="126"/>
        <v>0</v>
      </c>
      <c r="AE253" s="1015">
        <f>IF(H253&gt;8,tab!D$168,tab!D$171)</f>
        <v>0.5</v>
      </c>
      <c r="AF253" s="1018">
        <f t="shared" si="142"/>
        <v>0</v>
      </c>
      <c r="AG253" s="994">
        <f t="shared" si="127"/>
        <v>0</v>
      </c>
      <c r="AH253" s="1019" t="e">
        <f t="shared" si="128"/>
        <v>#VALUE!</v>
      </c>
      <c r="AI253" s="863" t="e">
        <f t="shared" si="129"/>
        <v>#VALUE!</v>
      </c>
      <c r="AJ253" s="562">
        <f t="shared" si="130"/>
        <v>30</v>
      </c>
      <c r="AK253" s="562">
        <f t="shared" si="131"/>
        <v>30</v>
      </c>
      <c r="AL253" s="1020">
        <f t="shared" si="132"/>
        <v>0</v>
      </c>
      <c r="AN253" s="561">
        <f t="shared" si="133"/>
        <v>0</v>
      </c>
      <c r="AR253" s="1058"/>
      <c r="AT253" s="322"/>
      <c r="AU253" s="322"/>
    </row>
    <row r="254" spans="3:47" ht="13.15" customHeight="1" x14ac:dyDescent="0.2">
      <c r="C254" s="386"/>
      <c r="D254" s="1005" t="str">
        <f>IF(op!D142=0,"",op!D142)</f>
        <v/>
      </c>
      <c r="E254" s="1005" t="str">
        <f>IF(op!E142=0,"",op!E142)</f>
        <v/>
      </c>
      <c r="F254" s="395" t="str">
        <f>IF(op!F142="","",op!F142+1)</f>
        <v/>
      </c>
      <c r="G254" s="1006" t="str">
        <f>IF(op!G142=0,"",op!G142)</f>
        <v/>
      </c>
      <c r="H254" s="395" t="str">
        <f>IF(op!H142="","",op!H142)</f>
        <v/>
      </c>
      <c r="I254" s="1007" t="str">
        <f t="shared" si="121"/>
        <v/>
      </c>
      <c r="J254" s="1008" t="str">
        <f>IF(op!J142="","",op!J142)</f>
        <v/>
      </c>
      <c r="K254" s="339"/>
      <c r="L254" s="1260" t="str">
        <f>IF(op!L142="","",op!L142)</f>
        <v/>
      </c>
      <c r="M254" s="1260" t="str">
        <f>IF(op!M142="","",op!M142)</f>
        <v/>
      </c>
      <c r="N254" s="1009" t="str">
        <f t="shared" si="134"/>
        <v/>
      </c>
      <c r="O254" s="1010" t="str">
        <f t="shared" si="135"/>
        <v/>
      </c>
      <c r="P254" s="1011" t="str">
        <f t="shared" si="136"/>
        <v/>
      </c>
      <c r="Q254" s="590" t="str">
        <f t="shared" si="122"/>
        <v/>
      </c>
      <c r="R254" s="1012" t="str">
        <f t="shared" si="137"/>
        <v/>
      </c>
      <c r="S254" s="1013">
        <f t="shared" si="123"/>
        <v>0</v>
      </c>
      <c r="T254" s="339"/>
      <c r="X254" s="994" t="str">
        <f t="shared" si="124"/>
        <v/>
      </c>
      <c r="Y254" s="1015">
        <f t="shared" si="138"/>
        <v>0.6</v>
      </c>
      <c r="Z254" s="1016" t="e">
        <f t="shared" si="139"/>
        <v>#VALUE!</v>
      </c>
      <c r="AA254" s="1016" t="e">
        <f t="shared" si="140"/>
        <v>#VALUE!</v>
      </c>
      <c r="AB254" s="1016" t="e">
        <f t="shared" si="141"/>
        <v>#VALUE!</v>
      </c>
      <c r="AC254" s="1017" t="e">
        <f t="shared" si="125"/>
        <v>#VALUE!</v>
      </c>
      <c r="AD254" s="1018">
        <f t="shared" si="126"/>
        <v>0</v>
      </c>
      <c r="AE254" s="1015">
        <f>IF(H254&gt;8,tab!D$168,tab!D$171)</f>
        <v>0.5</v>
      </c>
      <c r="AF254" s="1018">
        <f t="shared" si="142"/>
        <v>0</v>
      </c>
      <c r="AG254" s="994">
        <f t="shared" si="127"/>
        <v>0</v>
      </c>
      <c r="AH254" s="1019" t="e">
        <f t="shared" si="128"/>
        <v>#VALUE!</v>
      </c>
      <c r="AI254" s="863" t="e">
        <f t="shared" si="129"/>
        <v>#VALUE!</v>
      </c>
      <c r="AJ254" s="562">
        <f t="shared" si="130"/>
        <v>30</v>
      </c>
      <c r="AK254" s="562">
        <f t="shared" si="131"/>
        <v>30</v>
      </c>
      <c r="AL254" s="1020">
        <f t="shared" si="132"/>
        <v>0</v>
      </c>
      <c r="AN254" s="561">
        <f t="shared" si="133"/>
        <v>0</v>
      </c>
      <c r="AR254" s="1058"/>
      <c r="AT254" s="322"/>
      <c r="AU254" s="322"/>
    </row>
    <row r="255" spans="3:47" ht="13.15" customHeight="1" x14ac:dyDescent="0.2">
      <c r="C255" s="386"/>
      <c r="D255" s="1005" t="str">
        <f>IF(op!D143=0,"",op!D143)</f>
        <v/>
      </c>
      <c r="E255" s="1005" t="str">
        <f>IF(op!E143=0,"",op!E143)</f>
        <v/>
      </c>
      <c r="F255" s="395" t="str">
        <f>IF(op!F143="","",op!F143+1)</f>
        <v/>
      </c>
      <c r="G255" s="1006" t="str">
        <f>IF(op!G143=0,"",op!G143)</f>
        <v/>
      </c>
      <c r="H255" s="395" t="str">
        <f>IF(op!H143="","",op!H143)</f>
        <v/>
      </c>
      <c r="I255" s="1007" t="str">
        <f t="shared" si="121"/>
        <v/>
      </c>
      <c r="J255" s="1008" t="str">
        <f>IF(op!J143="","",op!J143)</f>
        <v/>
      </c>
      <c r="K255" s="339"/>
      <c r="L255" s="1260" t="str">
        <f>IF(op!L143="","",op!L143)</f>
        <v/>
      </c>
      <c r="M255" s="1260" t="str">
        <f>IF(op!M143="","",op!M143)</f>
        <v/>
      </c>
      <c r="N255" s="1009" t="str">
        <f t="shared" si="134"/>
        <v/>
      </c>
      <c r="O255" s="1010" t="str">
        <f t="shared" si="135"/>
        <v/>
      </c>
      <c r="P255" s="1011" t="str">
        <f t="shared" si="136"/>
        <v/>
      </c>
      <c r="Q255" s="590" t="str">
        <f t="shared" si="122"/>
        <v/>
      </c>
      <c r="R255" s="1012" t="str">
        <f t="shared" si="137"/>
        <v/>
      </c>
      <c r="S255" s="1013">
        <f t="shared" si="123"/>
        <v>0</v>
      </c>
      <c r="T255" s="339"/>
      <c r="X255" s="994" t="str">
        <f t="shared" si="124"/>
        <v/>
      </c>
      <c r="Y255" s="1015">
        <f t="shared" si="138"/>
        <v>0.6</v>
      </c>
      <c r="Z255" s="1016" t="e">
        <f t="shared" si="139"/>
        <v>#VALUE!</v>
      </c>
      <c r="AA255" s="1016" t="e">
        <f t="shared" si="140"/>
        <v>#VALUE!</v>
      </c>
      <c r="AB255" s="1016" t="e">
        <f t="shared" si="141"/>
        <v>#VALUE!</v>
      </c>
      <c r="AC255" s="1017" t="e">
        <f t="shared" si="125"/>
        <v>#VALUE!</v>
      </c>
      <c r="AD255" s="1018">
        <f t="shared" si="126"/>
        <v>0</v>
      </c>
      <c r="AE255" s="1015">
        <f>IF(H255&gt;8,tab!D$168,tab!D$171)</f>
        <v>0.5</v>
      </c>
      <c r="AF255" s="1018">
        <f t="shared" si="142"/>
        <v>0</v>
      </c>
      <c r="AG255" s="994">
        <f t="shared" si="127"/>
        <v>0</v>
      </c>
      <c r="AH255" s="1019" t="e">
        <f t="shared" si="128"/>
        <v>#VALUE!</v>
      </c>
      <c r="AI255" s="863" t="e">
        <f t="shared" si="129"/>
        <v>#VALUE!</v>
      </c>
      <c r="AJ255" s="562">
        <f t="shared" si="130"/>
        <v>30</v>
      </c>
      <c r="AK255" s="562">
        <f t="shared" si="131"/>
        <v>30</v>
      </c>
      <c r="AL255" s="1020">
        <f t="shared" si="132"/>
        <v>0</v>
      </c>
      <c r="AN255" s="561">
        <f t="shared" si="133"/>
        <v>0</v>
      </c>
      <c r="AR255" s="1058"/>
      <c r="AT255" s="322"/>
      <c r="AU255" s="322"/>
    </row>
    <row r="256" spans="3:47" ht="13.15" customHeight="1" x14ac:dyDescent="0.2">
      <c r="C256" s="386"/>
      <c r="D256" s="1005" t="str">
        <f>IF(op!D144=0,"",op!D144)</f>
        <v/>
      </c>
      <c r="E256" s="1005" t="str">
        <f>IF(op!E144=0,"",op!E144)</f>
        <v/>
      </c>
      <c r="F256" s="395" t="str">
        <f>IF(op!F144="","",op!F144+1)</f>
        <v/>
      </c>
      <c r="G256" s="1006" t="str">
        <f>IF(op!G144=0,"",op!G144)</f>
        <v/>
      </c>
      <c r="H256" s="395" t="str">
        <f>IF(op!H144="","",op!H144)</f>
        <v/>
      </c>
      <c r="I256" s="1007" t="str">
        <f t="shared" si="121"/>
        <v/>
      </c>
      <c r="J256" s="1008" t="str">
        <f>IF(op!J144="","",op!J144)</f>
        <v/>
      </c>
      <c r="K256" s="339"/>
      <c r="L256" s="1260" t="str">
        <f>IF(op!L144="","",op!L144)</f>
        <v/>
      </c>
      <c r="M256" s="1260" t="str">
        <f>IF(op!M144="","",op!M144)</f>
        <v/>
      </c>
      <c r="N256" s="1009" t="str">
        <f t="shared" si="134"/>
        <v/>
      </c>
      <c r="O256" s="1010" t="str">
        <f t="shared" si="135"/>
        <v/>
      </c>
      <c r="P256" s="1011" t="str">
        <f t="shared" si="136"/>
        <v/>
      </c>
      <c r="Q256" s="590" t="str">
        <f t="shared" si="122"/>
        <v/>
      </c>
      <c r="R256" s="1012" t="str">
        <f t="shared" si="137"/>
        <v/>
      </c>
      <c r="S256" s="1013">
        <f t="shared" si="123"/>
        <v>0</v>
      </c>
      <c r="T256" s="339"/>
      <c r="X256" s="994" t="str">
        <f t="shared" si="124"/>
        <v/>
      </c>
      <c r="Y256" s="1015">
        <f t="shared" si="138"/>
        <v>0.6</v>
      </c>
      <c r="Z256" s="1016" t="e">
        <f t="shared" si="139"/>
        <v>#VALUE!</v>
      </c>
      <c r="AA256" s="1016" t="e">
        <f t="shared" si="140"/>
        <v>#VALUE!</v>
      </c>
      <c r="AB256" s="1016" t="e">
        <f t="shared" si="141"/>
        <v>#VALUE!</v>
      </c>
      <c r="AC256" s="1017" t="e">
        <f t="shared" si="125"/>
        <v>#VALUE!</v>
      </c>
      <c r="AD256" s="1018">
        <f t="shared" si="126"/>
        <v>0</v>
      </c>
      <c r="AE256" s="1015">
        <f>IF(H256&gt;8,tab!D$168,tab!D$171)</f>
        <v>0.5</v>
      </c>
      <c r="AF256" s="1018">
        <f t="shared" si="142"/>
        <v>0</v>
      </c>
      <c r="AG256" s="994">
        <f t="shared" si="127"/>
        <v>0</v>
      </c>
      <c r="AH256" s="1019" t="e">
        <f t="shared" si="128"/>
        <v>#VALUE!</v>
      </c>
      <c r="AI256" s="863" t="e">
        <f t="shared" si="129"/>
        <v>#VALUE!</v>
      </c>
      <c r="AJ256" s="562">
        <f t="shared" si="130"/>
        <v>30</v>
      </c>
      <c r="AK256" s="562">
        <f t="shared" si="131"/>
        <v>30</v>
      </c>
      <c r="AL256" s="1020">
        <f t="shared" si="132"/>
        <v>0</v>
      </c>
      <c r="AN256" s="561">
        <f t="shared" si="133"/>
        <v>0</v>
      </c>
      <c r="AR256" s="1058"/>
      <c r="AT256" s="322"/>
      <c r="AU256" s="322"/>
    </row>
    <row r="257" spans="3:47" ht="13.15" customHeight="1" x14ac:dyDescent="0.2">
      <c r="C257" s="386"/>
      <c r="D257" s="1005" t="str">
        <f>IF(op!D145=0,"",op!D145)</f>
        <v/>
      </c>
      <c r="E257" s="1005" t="str">
        <f>IF(op!E145=0,"",op!E145)</f>
        <v/>
      </c>
      <c r="F257" s="395" t="str">
        <f>IF(op!F145="","",op!F145+1)</f>
        <v/>
      </c>
      <c r="G257" s="1006" t="str">
        <f>IF(op!G145=0,"",op!G145)</f>
        <v/>
      </c>
      <c r="H257" s="395" t="str">
        <f>IF(op!H145="","",op!H145)</f>
        <v/>
      </c>
      <c r="I257" s="1007" t="str">
        <f t="shared" si="121"/>
        <v/>
      </c>
      <c r="J257" s="1008" t="str">
        <f>IF(op!J145="","",op!J145)</f>
        <v/>
      </c>
      <c r="K257" s="339"/>
      <c r="L257" s="1260" t="str">
        <f>IF(op!L145="","",op!L145)</f>
        <v/>
      </c>
      <c r="M257" s="1260" t="str">
        <f>IF(op!M145="","",op!M145)</f>
        <v/>
      </c>
      <c r="N257" s="1009" t="str">
        <f t="shared" si="134"/>
        <v/>
      </c>
      <c r="O257" s="1010" t="str">
        <f t="shared" si="135"/>
        <v/>
      </c>
      <c r="P257" s="1011" t="str">
        <f t="shared" si="136"/>
        <v/>
      </c>
      <c r="Q257" s="590" t="str">
        <f t="shared" si="122"/>
        <v/>
      </c>
      <c r="R257" s="1012" t="str">
        <f t="shared" si="137"/>
        <v/>
      </c>
      <c r="S257" s="1013">
        <f t="shared" si="123"/>
        <v>0</v>
      </c>
      <c r="T257" s="339"/>
      <c r="X257" s="994" t="str">
        <f t="shared" si="124"/>
        <v/>
      </c>
      <c r="Y257" s="1015">
        <f t="shared" si="138"/>
        <v>0.6</v>
      </c>
      <c r="Z257" s="1016" t="e">
        <f t="shared" si="139"/>
        <v>#VALUE!</v>
      </c>
      <c r="AA257" s="1016" t="e">
        <f t="shared" si="140"/>
        <v>#VALUE!</v>
      </c>
      <c r="AB257" s="1016" t="e">
        <f t="shared" si="141"/>
        <v>#VALUE!</v>
      </c>
      <c r="AC257" s="1017" t="e">
        <f t="shared" si="125"/>
        <v>#VALUE!</v>
      </c>
      <c r="AD257" s="1018">
        <f t="shared" si="126"/>
        <v>0</v>
      </c>
      <c r="AE257" s="1015">
        <f>IF(H257&gt;8,tab!D$168,tab!D$171)</f>
        <v>0.5</v>
      </c>
      <c r="AF257" s="1018">
        <f t="shared" si="142"/>
        <v>0</v>
      </c>
      <c r="AG257" s="994">
        <f t="shared" si="127"/>
        <v>0</v>
      </c>
      <c r="AH257" s="1019" t="e">
        <f t="shared" si="128"/>
        <v>#VALUE!</v>
      </c>
      <c r="AI257" s="863" t="e">
        <f t="shared" si="129"/>
        <v>#VALUE!</v>
      </c>
      <c r="AJ257" s="562">
        <f t="shared" si="130"/>
        <v>30</v>
      </c>
      <c r="AK257" s="562">
        <f t="shared" si="131"/>
        <v>30</v>
      </c>
      <c r="AL257" s="1020">
        <f t="shared" si="132"/>
        <v>0</v>
      </c>
      <c r="AN257" s="561">
        <f t="shared" si="133"/>
        <v>0</v>
      </c>
      <c r="AR257" s="1058"/>
      <c r="AT257" s="322"/>
      <c r="AU257" s="322"/>
    </row>
    <row r="258" spans="3:47" ht="13.15" customHeight="1" x14ac:dyDescent="0.2">
      <c r="C258" s="386"/>
      <c r="D258" s="1005" t="str">
        <f>IF(op!D146=0,"",op!D146)</f>
        <v/>
      </c>
      <c r="E258" s="1005" t="str">
        <f>IF(op!E146=0,"",op!E146)</f>
        <v/>
      </c>
      <c r="F258" s="395" t="str">
        <f>IF(op!F146="","",op!F146+1)</f>
        <v/>
      </c>
      <c r="G258" s="1006" t="str">
        <f>IF(op!G146=0,"",op!G146)</f>
        <v/>
      </c>
      <c r="H258" s="395" t="str">
        <f>IF(op!H146="","",op!H146)</f>
        <v/>
      </c>
      <c r="I258" s="1007" t="str">
        <f t="shared" si="121"/>
        <v/>
      </c>
      <c r="J258" s="1008" t="str">
        <f>IF(op!J146="","",op!J146)</f>
        <v/>
      </c>
      <c r="K258" s="339"/>
      <c r="L258" s="1260" t="str">
        <f>IF(op!L146="","",op!L146)</f>
        <v/>
      </c>
      <c r="M258" s="1260" t="str">
        <f>IF(op!M146="","",op!M146)</f>
        <v/>
      </c>
      <c r="N258" s="1009" t="str">
        <f t="shared" si="134"/>
        <v/>
      </c>
      <c r="O258" s="1010" t="str">
        <f t="shared" si="135"/>
        <v/>
      </c>
      <c r="P258" s="1011" t="str">
        <f t="shared" si="136"/>
        <v/>
      </c>
      <c r="Q258" s="590" t="str">
        <f t="shared" si="122"/>
        <v/>
      </c>
      <c r="R258" s="1012" t="str">
        <f t="shared" si="137"/>
        <v/>
      </c>
      <c r="S258" s="1013">
        <f t="shared" si="123"/>
        <v>0</v>
      </c>
      <c r="T258" s="339"/>
      <c r="X258" s="994" t="str">
        <f t="shared" si="124"/>
        <v/>
      </c>
      <c r="Y258" s="1015">
        <f t="shared" si="138"/>
        <v>0.6</v>
      </c>
      <c r="Z258" s="1016" t="e">
        <f t="shared" si="139"/>
        <v>#VALUE!</v>
      </c>
      <c r="AA258" s="1016" t="e">
        <f t="shared" si="140"/>
        <v>#VALUE!</v>
      </c>
      <c r="AB258" s="1016" t="e">
        <f t="shared" si="141"/>
        <v>#VALUE!</v>
      </c>
      <c r="AC258" s="1017" t="e">
        <f t="shared" si="125"/>
        <v>#VALUE!</v>
      </c>
      <c r="AD258" s="1018">
        <f t="shared" si="126"/>
        <v>0</v>
      </c>
      <c r="AE258" s="1015">
        <f>IF(H258&gt;8,tab!D$168,tab!D$171)</f>
        <v>0.5</v>
      </c>
      <c r="AF258" s="1018">
        <f t="shared" si="142"/>
        <v>0</v>
      </c>
      <c r="AG258" s="994">
        <f t="shared" si="127"/>
        <v>0</v>
      </c>
      <c r="AH258" s="1019" t="e">
        <f t="shared" si="128"/>
        <v>#VALUE!</v>
      </c>
      <c r="AI258" s="863" t="e">
        <f t="shared" si="129"/>
        <v>#VALUE!</v>
      </c>
      <c r="AJ258" s="562">
        <f t="shared" si="130"/>
        <v>30</v>
      </c>
      <c r="AK258" s="562">
        <f t="shared" si="131"/>
        <v>30</v>
      </c>
      <c r="AL258" s="1020">
        <f t="shared" si="132"/>
        <v>0</v>
      </c>
      <c r="AN258" s="561">
        <f t="shared" si="133"/>
        <v>0</v>
      </c>
      <c r="AR258" s="1058"/>
      <c r="AT258" s="322"/>
      <c r="AU258" s="322"/>
    </row>
    <row r="259" spans="3:47" ht="13.15" customHeight="1" x14ac:dyDescent="0.2">
      <c r="C259" s="386"/>
      <c r="D259" s="1005" t="str">
        <f>IF(op!D147=0,"",op!D147)</f>
        <v/>
      </c>
      <c r="E259" s="1005" t="str">
        <f>IF(op!E147=0,"",op!E147)</f>
        <v/>
      </c>
      <c r="F259" s="395" t="str">
        <f>IF(op!F147="","",op!F147+1)</f>
        <v/>
      </c>
      <c r="G259" s="1006" t="str">
        <f>IF(op!G147=0,"",op!G147)</f>
        <v/>
      </c>
      <c r="H259" s="395" t="str">
        <f>IF(op!H147="","",op!H147)</f>
        <v/>
      </c>
      <c r="I259" s="1007" t="str">
        <f t="shared" si="121"/>
        <v/>
      </c>
      <c r="J259" s="1008" t="str">
        <f>IF(op!J147="","",op!J147)</f>
        <v/>
      </c>
      <c r="K259" s="339"/>
      <c r="L259" s="1260" t="str">
        <f>IF(op!L147="","",op!L147)</f>
        <v/>
      </c>
      <c r="M259" s="1260" t="str">
        <f>IF(op!M147="","",op!M147)</f>
        <v/>
      </c>
      <c r="N259" s="1009" t="str">
        <f t="shared" si="134"/>
        <v/>
      </c>
      <c r="O259" s="1010" t="str">
        <f t="shared" si="135"/>
        <v/>
      </c>
      <c r="P259" s="1011" t="str">
        <f t="shared" si="136"/>
        <v/>
      </c>
      <c r="Q259" s="590" t="str">
        <f t="shared" si="122"/>
        <v/>
      </c>
      <c r="R259" s="1012" t="str">
        <f t="shared" si="137"/>
        <v/>
      </c>
      <c r="S259" s="1013">
        <f t="shared" si="123"/>
        <v>0</v>
      </c>
      <c r="T259" s="339"/>
      <c r="X259" s="994" t="str">
        <f t="shared" si="124"/>
        <v/>
      </c>
      <c r="Y259" s="1015">
        <f t="shared" si="138"/>
        <v>0.6</v>
      </c>
      <c r="Z259" s="1016" t="e">
        <f t="shared" si="139"/>
        <v>#VALUE!</v>
      </c>
      <c r="AA259" s="1016" t="e">
        <f t="shared" si="140"/>
        <v>#VALUE!</v>
      </c>
      <c r="AB259" s="1016" t="e">
        <f t="shared" si="141"/>
        <v>#VALUE!</v>
      </c>
      <c r="AC259" s="1017" t="e">
        <f t="shared" si="125"/>
        <v>#VALUE!</v>
      </c>
      <c r="AD259" s="1018">
        <f t="shared" si="126"/>
        <v>0</v>
      </c>
      <c r="AE259" s="1015">
        <f>IF(H259&gt;8,tab!D$168,tab!D$171)</f>
        <v>0.5</v>
      </c>
      <c r="AF259" s="1018">
        <f t="shared" si="142"/>
        <v>0</v>
      </c>
      <c r="AG259" s="994">
        <f t="shared" si="127"/>
        <v>0</v>
      </c>
      <c r="AH259" s="1019" t="e">
        <f t="shared" si="128"/>
        <v>#VALUE!</v>
      </c>
      <c r="AI259" s="863" t="e">
        <f t="shared" si="129"/>
        <v>#VALUE!</v>
      </c>
      <c r="AJ259" s="562">
        <f t="shared" si="130"/>
        <v>30</v>
      </c>
      <c r="AK259" s="562">
        <f t="shared" si="131"/>
        <v>30</v>
      </c>
      <c r="AL259" s="1020">
        <f t="shared" si="132"/>
        <v>0</v>
      </c>
      <c r="AN259" s="561">
        <f t="shared" si="133"/>
        <v>0</v>
      </c>
      <c r="AR259" s="1058"/>
      <c r="AT259" s="322"/>
      <c r="AU259" s="322"/>
    </row>
    <row r="260" spans="3:47" ht="13.15" customHeight="1" x14ac:dyDescent="0.2">
      <c r="C260" s="386"/>
      <c r="D260" s="1005" t="str">
        <f>IF(op!D148=0,"",op!D148)</f>
        <v/>
      </c>
      <c r="E260" s="1005" t="str">
        <f>IF(op!E148=0,"",op!E148)</f>
        <v/>
      </c>
      <c r="F260" s="395" t="str">
        <f>IF(op!F148="","",op!F148+1)</f>
        <v/>
      </c>
      <c r="G260" s="1006" t="str">
        <f>IF(op!G148=0,"",op!G148)</f>
        <v/>
      </c>
      <c r="H260" s="395" t="str">
        <f>IF(op!H148="","",op!H148)</f>
        <v/>
      </c>
      <c r="I260" s="1007" t="str">
        <f t="shared" si="121"/>
        <v/>
      </c>
      <c r="J260" s="1008" t="str">
        <f>IF(op!J148="","",op!J148)</f>
        <v/>
      </c>
      <c r="K260" s="339"/>
      <c r="L260" s="1260" t="str">
        <f>IF(op!L148="","",op!L148)</f>
        <v/>
      </c>
      <c r="M260" s="1260" t="str">
        <f>IF(op!M148="","",op!M148)</f>
        <v/>
      </c>
      <c r="N260" s="1009" t="str">
        <f t="shared" si="134"/>
        <v/>
      </c>
      <c r="O260" s="1010" t="str">
        <f t="shared" si="135"/>
        <v/>
      </c>
      <c r="P260" s="1011" t="str">
        <f t="shared" si="136"/>
        <v/>
      </c>
      <c r="Q260" s="590" t="str">
        <f t="shared" si="122"/>
        <v/>
      </c>
      <c r="R260" s="1012" t="str">
        <f t="shared" si="137"/>
        <v/>
      </c>
      <c r="S260" s="1013">
        <f t="shared" si="123"/>
        <v>0</v>
      </c>
      <c r="T260" s="339"/>
      <c r="X260" s="994" t="str">
        <f t="shared" si="124"/>
        <v/>
      </c>
      <c r="Y260" s="1015">
        <f t="shared" si="138"/>
        <v>0.6</v>
      </c>
      <c r="Z260" s="1016" t="e">
        <f t="shared" si="139"/>
        <v>#VALUE!</v>
      </c>
      <c r="AA260" s="1016" t="e">
        <f t="shared" si="140"/>
        <v>#VALUE!</v>
      </c>
      <c r="AB260" s="1016" t="e">
        <f t="shared" si="141"/>
        <v>#VALUE!</v>
      </c>
      <c r="AC260" s="1017" t="e">
        <f t="shared" si="125"/>
        <v>#VALUE!</v>
      </c>
      <c r="AD260" s="1018">
        <f t="shared" si="126"/>
        <v>0</v>
      </c>
      <c r="AE260" s="1015">
        <f>IF(H260&gt;8,tab!D$168,tab!D$171)</f>
        <v>0.5</v>
      </c>
      <c r="AF260" s="1018">
        <f t="shared" si="142"/>
        <v>0</v>
      </c>
      <c r="AG260" s="994">
        <f t="shared" si="127"/>
        <v>0</v>
      </c>
      <c r="AH260" s="1019" t="e">
        <f t="shared" si="128"/>
        <v>#VALUE!</v>
      </c>
      <c r="AI260" s="863" t="e">
        <f t="shared" si="129"/>
        <v>#VALUE!</v>
      </c>
      <c r="AJ260" s="562">
        <f t="shared" si="130"/>
        <v>30</v>
      </c>
      <c r="AK260" s="562">
        <f t="shared" si="131"/>
        <v>30</v>
      </c>
      <c r="AL260" s="1020">
        <f t="shared" si="132"/>
        <v>0</v>
      </c>
      <c r="AN260" s="561">
        <f t="shared" si="133"/>
        <v>0</v>
      </c>
      <c r="AR260" s="1058"/>
      <c r="AT260" s="322"/>
      <c r="AU260" s="322"/>
    </row>
    <row r="261" spans="3:47" ht="13.15" customHeight="1" x14ac:dyDescent="0.2">
      <c r="C261" s="386"/>
      <c r="D261" s="1005" t="str">
        <f>IF(op!D149=0,"",op!D149)</f>
        <v/>
      </c>
      <c r="E261" s="1005" t="str">
        <f>IF(op!E149=0,"",op!E149)</f>
        <v/>
      </c>
      <c r="F261" s="395" t="str">
        <f>IF(op!F149="","",op!F149+1)</f>
        <v/>
      </c>
      <c r="G261" s="1006" t="str">
        <f>IF(op!G149=0,"",op!G149)</f>
        <v/>
      </c>
      <c r="H261" s="395" t="str">
        <f>IF(op!H149="","",op!H149)</f>
        <v/>
      </c>
      <c r="I261" s="1007" t="str">
        <f t="shared" si="121"/>
        <v/>
      </c>
      <c r="J261" s="1008" t="str">
        <f>IF(op!J149="","",op!J149)</f>
        <v/>
      </c>
      <c r="K261" s="339"/>
      <c r="L261" s="1260" t="str">
        <f>IF(op!L149="","",op!L149)</f>
        <v/>
      </c>
      <c r="M261" s="1260" t="str">
        <f>IF(op!M149="","",op!M149)</f>
        <v/>
      </c>
      <c r="N261" s="1009" t="str">
        <f t="shared" si="134"/>
        <v/>
      </c>
      <c r="O261" s="1010" t="str">
        <f t="shared" si="135"/>
        <v/>
      </c>
      <c r="P261" s="1011" t="str">
        <f t="shared" si="136"/>
        <v/>
      </c>
      <c r="Q261" s="590" t="str">
        <f t="shared" si="122"/>
        <v/>
      </c>
      <c r="R261" s="1012" t="str">
        <f t="shared" si="137"/>
        <v/>
      </c>
      <c r="S261" s="1013">
        <f t="shared" si="123"/>
        <v>0</v>
      </c>
      <c r="T261" s="339"/>
      <c r="X261" s="994" t="str">
        <f t="shared" si="124"/>
        <v/>
      </c>
      <c r="Y261" s="1015">
        <f t="shared" si="138"/>
        <v>0.6</v>
      </c>
      <c r="Z261" s="1016" t="e">
        <f t="shared" si="139"/>
        <v>#VALUE!</v>
      </c>
      <c r="AA261" s="1016" t="e">
        <f t="shared" si="140"/>
        <v>#VALUE!</v>
      </c>
      <c r="AB261" s="1016" t="e">
        <f t="shared" si="141"/>
        <v>#VALUE!</v>
      </c>
      <c r="AC261" s="1017" t="e">
        <f t="shared" si="125"/>
        <v>#VALUE!</v>
      </c>
      <c r="AD261" s="1018">
        <f t="shared" si="126"/>
        <v>0</v>
      </c>
      <c r="AE261" s="1015">
        <f>IF(H261&gt;8,tab!D$168,tab!D$171)</f>
        <v>0.5</v>
      </c>
      <c r="AF261" s="1018">
        <f t="shared" si="142"/>
        <v>0</v>
      </c>
      <c r="AG261" s="994">
        <f t="shared" si="127"/>
        <v>0</v>
      </c>
      <c r="AH261" s="1019" t="e">
        <f t="shared" si="128"/>
        <v>#VALUE!</v>
      </c>
      <c r="AI261" s="863" t="e">
        <f t="shared" si="129"/>
        <v>#VALUE!</v>
      </c>
      <c r="AJ261" s="562">
        <f t="shared" si="130"/>
        <v>30</v>
      </c>
      <c r="AK261" s="562">
        <f t="shared" si="131"/>
        <v>30</v>
      </c>
      <c r="AL261" s="1020">
        <f t="shared" si="132"/>
        <v>0</v>
      </c>
      <c r="AN261" s="561">
        <f t="shared" si="133"/>
        <v>0</v>
      </c>
      <c r="AR261" s="1058"/>
      <c r="AT261" s="322"/>
      <c r="AU261" s="322"/>
    </row>
    <row r="262" spans="3:47" ht="13.15" customHeight="1" x14ac:dyDescent="0.2">
      <c r="C262" s="386"/>
      <c r="D262" s="1005" t="str">
        <f>IF(op!D150=0,"",op!D150)</f>
        <v/>
      </c>
      <c r="E262" s="1005" t="str">
        <f>IF(op!E150=0,"",op!E150)</f>
        <v/>
      </c>
      <c r="F262" s="395" t="str">
        <f>IF(op!F150="","",op!F150+1)</f>
        <v/>
      </c>
      <c r="G262" s="1006" t="str">
        <f>IF(op!G150=0,"",op!G150)</f>
        <v/>
      </c>
      <c r="H262" s="395" t="str">
        <f>IF(op!H150="","",op!H150)</f>
        <v/>
      </c>
      <c r="I262" s="1007" t="str">
        <f t="shared" si="121"/>
        <v/>
      </c>
      <c r="J262" s="1008" t="str">
        <f>IF(op!J150="","",op!J150)</f>
        <v/>
      </c>
      <c r="K262" s="339"/>
      <c r="L262" s="1260" t="str">
        <f>IF(op!L150="","",op!L150)</f>
        <v/>
      </c>
      <c r="M262" s="1260" t="str">
        <f>IF(op!M150="","",op!M150)</f>
        <v/>
      </c>
      <c r="N262" s="1009" t="str">
        <f t="shared" si="134"/>
        <v/>
      </c>
      <c r="O262" s="1010" t="str">
        <f t="shared" si="135"/>
        <v/>
      </c>
      <c r="P262" s="1011" t="str">
        <f t="shared" si="136"/>
        <v/>
      </c>
      <c r="Q262" s="590" t="str">
        <f t="shared" si="122"/>
        <v/>
      </c>
      <c r="R262" s="1012" t="str">
        <f t="shared" si="137"/>
        <v/>
      </c>
      <c r="S262" s="1013">
        <f t="shared" si="123"/>
        <v>0</v>
      </c>
      <c r="T262" s="339"/>
      <c r="X262" s="994" t="str">
        <f t="shared" si="124"/>
        <v/>
      </c>
      <c r="Y262" s="1015">
        <f t="shared" si="138"/>
        <v>0.6</v>
      </c>
      <c r="Z262" s="1016" t="e">
        <f t="shared" si="139"/>
        <v>#VALUE!</v>
      </c>
      <c r="AA262" s="1016" t="e">
        <f t="shared" si="140"/>
        <v>#VALUE!</v>
      </c>
      <c r="AB262" s="1016" t="e">
        <f t="shared" si="141"/>
        <v>#VALUE!</v>
      </c>
      <c r="AC262" s="1017" t="e">
        <f t="shared" si="125"/>
        <v>#VALUE!</v>
      </c>
      <c r="AD262" s="1018">
        <f t="shared" si="126"/>
        <v>0</v>
      </c>
      <c r="AE262" s="1015">
        <f>IF(H262&gt;8,tab!D$168,tab!D$171)</f>
        <v>0.5</v>
      </c>
      <c r="AF262" s="1018">
        <f t="shared" si="142"/>
        <v>0</v>
      </c>
      <c r="AG262" s="994">
        <f t="shared" si="127"/>
        <v>0</v>
      </c>
      <c r="AH262" s="1019" t="e">
        <f t="shared" si="128"/>
        <v>#VALUE!</v>
      </c>
      <c r="AI262" s="863" t="e">
        <f t="shared" si="129"/>
        <v>#VALUE!</v>
      </c>
      <c r="AJ262" s="562">
        <f t="shared" si="130"/>
        <v>30</v>
      </c>
      <c r="AK262" s="562">
        <f t="shared" si="131"/>
        <v>30</v>
      </c>
      <c r="AL262" s="1020">
        <f t="shared" si="132"/>
        <v>0</v>
      </c>
      <c r="AN262" s="561">
        <f t="shared" si="133"/>
        <v>0</v>
      </c>
      <c r="AR262" s="1058"/>
      <c r="AT262" s="322"/>
      <c r="AU262" s="322"/>
    </row>
    <row r="263" spans="3:47" ht="13.15" customHeight="1" x14ac:dyDescent="0.2">
      <c r="C263" s="386"/>
      <c r="D263" s="1005" t="str">
        <f>IF(op!D151=0,"",op!D151)</f>
        <v/>
      </c>
      <c r="E263" s="1005" t="str">
        <f>IF(op!E151=0,"",op!E151)</f>
        <v/>
      </c>
      <c r="F263" s="395" t="str">
        <f>IF(op!F151="","",op!F151+1)</f>
        <v/>
      </c>
      <c r="G263" s="1006" t="str">
        <f>IF(op!G151=0,"",op!G151)</f>
        <v/>
      </c>
      <c r="H263" s="395" t="str">
        <f>IF(op!H151="","",op!H151)</f>
        <v/>
      </c>
      <c r="I263" s="1007" t="str">
        <f t="shared" si="121"/>
        <v/>
      </c>
      <c r="J263" s="1008" t="str">
        <f>IF(op!J151="","",op!J151)</f>
        <v/>
      </c>
      <c r="K263" s="339"/>
      <c r="L263" s="1260" t="str">
        <f>IF(op!L151="","",op!L151)</f>
        <v/>
      </c>
      <c r="M263" s="1260" t="str">
        <f>IF(op!M151="","",op!M151)</f>
        <v/>
      </c>
      <c r="N263" s="1009" t="str">
        <f t="shared" si="134"/>
        <v/>
      </c>
      <c r="O263" s="1010" t="str">
        <f t="shared" si="135"/>
        <v/>
      </c>
      <c r="P263" s="1011" t="str">
        <f t="shared" si="136"/>
        <v/>
      </c>
      <c r="Q263" s="590" t="str">
        <f t="shared" si="122"/>
        <v/>
      </c>
      <c r="R263" s="1012" t="str">
        <f t="shared" si="137"/>
        <v/>
      </c>
      <c r="S263" s="1013">
        <f t="shared" si="123"/>
        <v>0</v>
      </c>
      <c r="T263" s="339"/>
      <c r="X263" s="994" t="str">
        <f t="shared" si="124"/>
        <v/>
      </c>
      <c r="Y263" s="1015">
        <f t="shared" si="138"/>
        <v>0.6</v>
      </c>
      <c r="Z263" s="1016" t="e">
        <f t="shared" si="139"/>
        <v>#VALUE!</v>
      </c>
      <c r="AA263" s="1016" t="e">
        <f t="shared" si="140"/>
        <v>#VALUE!</v>
      </c>
      <c r="AB263" s="1016" t="e">
        <f t="shared" si="141"/>
        <v>#VALUE!</v>
      </c>
      <c r="AC263" s="1017" t="e">
        <f t="shared" si="125"/>
        <v>#VALUE!</v>
      </c>
      <c r="AD263" s="1018">
        <f t="shared" si="126"/>
        <v>0</v>
      </c>
      <c r="AE263" s="1015">
        <f>IF(H263&gt;8,tab!D$168,tab!D$171)</f>
        <v>0.5</v>
      </c>
      <c r="AF263" s="1018">
        <f t="shared" si="142"/>
        <v>0</v>
      </c>
      <c r="AG263" s="994">
        <f t="shared" si="127"/>
        <v>0</v>
      </c>
      <c r="AH263" s="1019" t="e">
        <f t="shared" si="128"/>
        <v>#VALUE!</v>
      </c>
      <c r="AI263" s="863" t="e">
        <f t="shared" si="129"/>
        <v>#VALUE!</v>
      </c>
      <c r="AJ263" s="562">
        <f t="shared" si="130"/>
        <v>30</v>
      </c>
      <c r="AK263" s="562">
        <f t="shared" si="131"/>
        <v>30</v>
      </c>
      <c r="AL263" s="1020">
        <f t="shared" si="132"/>
        <v>0</v>
      </c>
      <c r="AN263" s="561">
        <f t="shared" si="133"/>
        <v>0</v>
      </c>
      <c r="AR263" s="1058"/>
      <c r="AT263" s="322"/>
      <c r="AU263" s="322"/>
    </row>
    <row r="264" spans="3:47" ht="13.15" customHeight="1" x14ac:dyDescent="0.2">
      <c r="C264" s="386"/>
      <c r="D264" s="1005" t="str">
        <f>IF(op!D152=0,"",op!D152)</f>
        <v/>
      </c>
      <c r="E264" s="1005" t="str">
        <f>IF(op!E152=0,"",op!E152)</f>
        <v/>
      </c>
      <c r="F264" s="395" t="str">
        <f>IF(op!F152="","",op!F152+1)</f>
        <v/>
      </c>
      <c r="G264" s="1006" t="str">
        <f>IF(op!G152=0,"",op!G152)</f>
        <v/>
      </c>
      <c r="H264" s="395" t="str">
        <f>IF(op!H152="","",op!H152)</f>
        <v/>
      </c>
      <c r="I264" s="1007" t="str">
        <f t="shared" si="121"/>
        <v/>
      </c>
      <c r="J264" s="1008" t="str">
        <f>IF(op!J152="","",op!J152)</f>
        <v/>
      </c>
      <c r="K264" s="339"/>
      <c r="L264" s="1260" t="str">
        <f>IF(op!L152="","",op!L152)</f>
        <v/>
      </c>
      <c r="M264" s="1260" t="str">
        <f>IF(op!M152="","",op!M152)</f>
        <v/>
      </c>
      <c r="N264" s="1009" t="str">
        <f t="shared" si="134"/>
        <v/>
      </c>
      <c r="O264" s="1010" t="str">
        <f t="shared" si="135"/>
        <v/>
      </c>
      <c r="P264" s="1011" t="str">
        <f t="shared" si="136"/>
        <v/>
      </c>
      <c r="Q264" s="590" t="str">
        <f t="shared" si="122"/>
        <v/>
      </c>
      <c r="R264" s="1012" t="str">
        <f t="shared" si="137"/>
        <v/>
      </c>
      <c r="S264" s="1013">
        <f t="shared" si="123"/>
        <v>0</v>
      </c>
      <c r="T264" s="339"/>
      <c r="X264" s="994" t="str">
        <f t="shared" si="124"/>
        <v/>
      </c>
      <c r="Y264" s="1015">
        <f t="shared" si="138"/>
        <v>0.6</v>
      </c>
      <c r="Z264" s="1016" t="e">
        <f t="shared" si="139"/>
        <v>#VALUE!</v>
      </c>
      <c r="AA264" s="1016" t="e">
        <f t="shared" si="140"/>
        <v>#VALUE!</v>
      </c>
      <c r="AB264" s="1016" t="e">
        <f t="shared" si="141"/>
        <v>#VALUE!</v>
      </c>
      <c r="AC264" s="1017" t="e">
        <f t="shared" si="125"/>
        <v>#VALUE!</v>
      </c>
      <c r="AD264" s="1018">
        <f t="shared" si="126"/>
        <v>0</v>
      </c>
      <c r="AE264" s="1015">
        <f>IF(H264&gt;8,tab!D$168,tab!D$171)</f>
        <v>0.5</v>
      </c>
      <c r="AF264" s="1018">
        <f t="shared" si="142"/>
        <v>0</v>
      </c>
      <c r="AG264" s="994">
        <f t="shared" si="127"/>
        <v>0</v>
      </c>
      <c r="AH264" s="1019" t="e">
        <f t="shared" si="128"/>
        <v>#VALUE!</v>
      </c>
      <c r="AI264" s="863" t="e">
        <f t="shared" si="129"/>
        <v>#VALUE!</v>
      </c>
      <c r="AJ264" s="562">
        <f t="shared" si="130"/>
        <v>30</v>
      </c>
      <c r="AK264" s="562">
        <f t="shared" si="131"/>
        <v>30</v>
      </c>
      <c r="AL264" s="1020">
        <f t="shared" si="132"/>
        <v>0</v>
      </c>
      <c r="AN264" s="561">
        <f t="shared" si="133"/>
        <v>0</v>
      </c>
      <c r="AR264" s="1058"/>
      <c r="AT264" s="322"/>
      <c r="AU264" s="322"/>
    </row>
    <row r="265" spans="3:47" ht="13.15" customHeight="1" x14ac:dyDescent="0.2">
      <c r="C265" s="386"/>
      <c r="D265" s="1005" t="str">
        <f>IF(op!D153=0,"",op!D153)</f>
        <v/>
      </c>
      <c r="E265" s="1005" t="str">
        <f>IF(op!E153=0,"",op!E153)</f>
        <v/>
      </c>
      <c r="F265" s="395" t="str">
        <f>IF(op!F153="","",op!F153+1)</f>
        <v/>
      </c>
      <c r="G265" s="1006" t="str">
        <f>IF(op!G153=0,"",op!G153)</f>
        <v/>
      </c>
      <c r="H265" s="395" t="str">
        <f>IF(op!H153="","",op!H153)</f>
        <v/>
      </c>
      <c r="I265" s="1007" t="str">
        <f t="shared" si="121"/>
        <v/>
      </c>
      <c r="J265" s="1008" t="str">
        <f>IF(op!J153="","",op!J153)</f>
        <v/>
      </c>
      <c r="K265" s="339"/>
      <c r="L265" s="1260" t="str">
        <f>IF(op!L153="","",op!L153)</f>
        <v/>
      </c>
      <c r="M265" s="1260" t="str">
        <f>IF(op!M153="","",op!M153)</f>
        <v/>
      </c>
      <c r="N265" s="1009" t="str">
        <f t="shared" si="134"/>
        <v/>
      </c>
      <c r="O265" s="1010" t="str">
        <f t="shared" si="135"/>
        <v/>
      </c>
      <c r="P265" s="1011" t="str">
        <f t="shared" si="136"/>
        <v/>
      </c>
      <c r="Q265" s="590" t="str">
        <f t="shared" si="122"/>
        <v/>
      </c>
      <c r="R265" s="1012" t="str">
        <f t="shared" si="137"/>
        <v/>
      </c>
      <c r="S265" s="1013">
        <f t="shared" si="123"/>
        <v>0</v>
      </c>
      <c r="T265" s="339"/>
      <c r="X265" s="994" t="str">
        <f t="shared" si="124"/>
        <v/>
      </c>
      <c r="Y265" s="1015">
        <f t="shared" si="138"/>
        <v>0.6</v>
      </c>
      <c r="Z265" s="1016" t="e">
        <f t="shared" si="139"/>
        <v>#VALUE!</v>
      </c>
      <c r="AA265" s="1016" t="e">
        <f t="shared" si="140"/>
        <v>#VALUE!</v>
      </c>
      <c r="AB265" s="1016" t="e">
        <f t="shared" si="141"/>
        <v>#VALUE!</v>
      </c>
      <c r="AC265" s="1017" t="e">
        <f t="shared" si="125"/>
        <v>#VALUE!</v>
      </c>
      <c r="AD265" s="1018">
        <f t="shared" si="126"/>
        <v>0</v>
      </c>
      <c r="AE265" s="1015">
        <f>IF(H265&gt;8,tab!D$168,tab!D$171)</f>
        <v>0.5</v>
      </c>
      <c r="AF265" s="1018">
        <f t="shared" si="142"/>
        <v>0</v>
      </c>
      <c r="AG265" s="994">
        <f t="shared" si="127"/>
        <v>0</v>
      </c>
      <c r="AH265" s="1019" t="e">
        <f t="shared" si="128"/>
        <v>#VALUE!</v>
      </c>
      <c r="AI265" s="863" t="e">
        <f t="shared" si="129"/>
        <v>#VALUE!</v>
      </c>
      <c r="AJ265" s="562">
        <f t="shared" si="130"/>
        <v>30</v>
      </c>
      <c r="AK265" s="562">
        <f t="shared" si="131"/>
        <v>30</v>
      </c>
      <c r="AL265" s="1020">
        <f t="shared" si="132"/>
        <v>0</v>
      </c>
      <c r="AN265" s="561">
        <f t="shared" si="133"/>
        <v>0</v>
      </c>
      <c r="AR265" s="1058"/>
      <c r="AT265" s="322"/>
      <c r="AU265" s="322"/>
    </row>
    <row r="266" spans="3:47" ht="13.15" customHeight="1" x14ac:dyDescent="0.2">
      <c r="C266" s="386"/>
      <c r="D266" s="1005" t="str">
        <f>IF(op!D154=0,"",op!D154)</f>
        <v/>
      </c>
      <c r="E266" s="1005" t="str">
        <f>IF(op!E154=0,"",op!E154)</f>
        <v/>
      </c>
      <c r="F266" s="395" t="str">
        <f>IF(op!F154="","",op!F154+1)</f>
        <v/>
      </c>
      <c r="G266" s="1006" t="str">
        <f>IF(op!G154=0,"",op!G154)</f>
        <v/>
      </c>
      <c r="H266" s="395" t="str">
        <f>IF(op!H154="","",op!H154)</f>
        <v/>
      </c>
      <c r="I266" s="1007" t="str">
        <f t="shared" si="121"/>
        <v/>
      </c>
      <c r="J266" s="1008" t="str">
        <f>IF(op!J154="","",op!J154)</f>
        <v/>
      </c>
      <c r="K266" s="339"/>
      <c r="L266" s="1260" t="str">
        <f>IF(op!L154="","",op!L154)</f>
        <v/>
      </c>
      <c r="M266" s="1260" t="str">
        <f>IF(op!M154="","",op!M154)</f>
        <v/>
      </c>
      <c r="N266" s="1009" t="str">
        <f t="shared" si="134"/>
        <v/>
      </c>
      <c r="O266" s="1010" t="str">
        <f t="shared" si="135"/>
        <v/>
      </c>
      <c r="P266" s="1011" t="str">
        <f t="shared" si="136"/>
        <v/>
      </c>
      <c r="Q266" s="590" t="str">
        <f t="shared" si="122"/>
        <v/>
      </c>
      <c r="R266" s="1012" t="str">
        <f t="shared" si="137"/>
        <v/>
      </c>
      <c r="S266" s="1013">
        <f t="shared" si="123"/>
        <v>0</v>
      </c>
      <c r="T266" s="339"/>
      <c r="X266" s="994" t="str">
        <f t="shared" si="124"/>
        <v/>
      </c>
      <c r="Y266" s="1015">
        <f t="shared" si="138"/>
        <v>0.6</v>
      </c>
      <c r="Z266" s="1016" t="e">
        <f t="shared" si="139"/>
        <v>#VALUE!</v>
      </c>
      <c r="AA266" s="1016" t="e">
        <f t="shared" si="140"/>
        <v>#VALUE!</v>
      </c>
      <c r="AB266" s="1016" t="e">
        <f t="shared" si="141"/>
        <v>#VALUE!</v>
      </c>
      <c r="AC266" s="1017" t="e">
        <f t="shared" si="125"/>
        <v>#VALUE!</v>
      </c>
      <c r="AD266" s="1018">
        <f t="shared" si="126"/>
        <v>0</v>
      </c>
      <c r="AE266" s="1015">
        <f>IF(H266&gt;8,tab!D$168,tab!D$171)</f>
        <v>0.5</v>
      </c>
      <c r="AF266" s="1018">
        <f t="shared" si="142"/>
        <v>0</v>
      </c>
      <c r="AG266" s="994">
        <f t="shared" si="127"/>
        <v>0</v>
      </c>
      <c r="AH266" s="1019" t="e">
        <f t="shared" si="128"/>
        <v>#VALUE!</v>
      </c>
      <c r="AI266" s="863" t="e">
        <f t="shared" si="129"/>
        <v>#VALUE!</v>
      </c>
      <c r="AJ266" s="562">
        <f t="shared" si="130"/>
        <v>30</v>
      </c>
      <c r="AK266" s="562">
        <f t="shared" si="131"/>
        <v>30</v>
      </c>
      <c r="AL266" s="1020">
        <f t="shared" si="132"/>
        <v>0</v>
      </c>
      <c r="AN266" s="561">
        <f t="shared" si="133"/>
        <v>0</v>
      </c>
      <c r="AR266" s="1058"/>
      <c r="AT266" s="322"/>
      <c r="AU266" s="322"/>
    </row>
    <row r="267" spans="3:47" ht="13.15" customHeight="1" x14ac:dyDescent="0.2">
      <c r="C267" s="386"/>
      <c r="D267" s="1005" t="str">
        <f>IF(op!D155=0,"",op!D155)</f>
        <v/>
      </c>
      <c r="E267" s="1005" t="str">
        <f>IF(op!E155=0,"",op!E155)</f>
        <v/>
      </c>
      <c r="F267" s="395" t="str">
        <f>IF(op!F155="","",op!F155+1)</f>
        <v/>
      </c>
      <c r="G267" s="1006" t="str">
        <f>IF(op!G155=0,"",op!G155)</f>
        <v/>
      </c>
      <c r="H267" s="395" t="str">
        <f>IF(op!H155="","",op!H155)</f>
        <v/>
      </c>
      <c r="I267" s="1007" t="str">
        <f t="shared" si="121"/>
        <v/>
      </c>
      <c r="J267" s="1008" t="str">
        <f>IF(op!J155="","",op!J155)</f>
        <v/>
      </c>
      <c r="K267" s="339"/>
      <c r="L267" s="1260" t="str">
        <f>IF(op!L155="","",op!L155)</f>
        <v/>
      </c>
      <c r="M267" s="1260" t="str">
        <f>IF(op!M155="","",op!M155)</f>
        <v/>
      </c>
      <c r="N267" s="1009" t="str">
        <f t="shared" si="134"/>
        <v/>
      </c>
      <c r="O267" s="1010" t="str">
        <f t="shared" si="135"/>
        <v/>
      </c>
      <c r="P267" s="1011" t="str">
        <f t="shared" si="136"/>
        <v/>
      </c>
      <c r="Q267" s="590" t="str">
        <f t="shared" si="122"/>
        <v/>
      </c>
      <c r="R267" s="1012" t="str">
        <f t="shared" si="137"/>
        <v/>
      </c>
      <c r="S267" s="1013">
        <f t="shared" si="123"/>
        <v>0</v>
      </c>
      <c r="T267" s="339"/>
      <c r="X267" s="994" t="str">
        <f t="shared" si="124"/>
        <v/>
      </c>
      <c r="Y267" s="1015">
        <f t="shared" si="138"/>
        <v>0.6</v>
      </c>
      <c r="Z267" s="1016" t="e">
        <f t="shared" si="139"/>
        <v>#VALUE!</v>
      </c>
      <c r="AA267" s="1016" t="e">
        <f t="shared" si="140"/>
        <v>#VALUE!</v>
      </c>
      <c r="AB267" s="1016" t="e">
        <f t="shared" si="141"/>
        <v>#VALUE!</v>
      </c>
      <c r="AC267" s="1017" t="e">
        <f t="shared" si="125"/>
        <v>#VALUE!</v>
      </c>
      <c r="AD267" s="1018">
        <f t="shared" si="126"/>
        <v>0</v>
      </c>
      <c r="AE267" s="1015">
        <f>IF(H267&gt;8,tab!D$168,tab!D$171)</f>
        <v>0.5</v>
      </c>
      <c r="AF267" s="1018">
        <f t="shared" si="142"/>
        <v>0</v>
      </c>
      <c r="AG267" s="994">
        <f t="shared" si="127"/>
        <v>0</v>
      </c>
      <c r="AH267" s="1019" t="e">
        <f t="shared" si="128"/>
        <v>#VALUE!</v>
      </c>
      <c r="AI267" s="863" t="e">
        <f t="shared" si="129"/>
        <v>#VALUE!</v>
      </c>
      <c r="AJ267" s="562">
        <f t="shared" si="130"/>
        <v>30</v>
      </c>
      <c r="AK267" s="562">
        <f t="shared" si="131"/>
        <v>30</v>
      </c>
      <c r="AL267" s="1020">
        <f t="shared" si="132"/>
        <v>0</v>
      </c>
      <c r="AN267" s="561">
        <f t="shared" si="133"/>
        <v>0</v>
      </c>
      <c r="AR267" s="1058"/>
      <c r="AT267" s="322"/>
      <c r="AU267" s="322"/>
    </row>
    <row r="268" spans="3:47" ht="13.15" customHeight="1" x14ac:dyDescent="0.2">
      <c r="C268" s="386"/>
      <c r="D268" s="1005" t="str">
        <f>IF(op!D156=0,"",op!D156)</f>
        <v/>
      </c>
      <c r="E268" s="1005" t="str">
        <f>IF(op!E156=0,"",op!E156)</f>
        <v/>
      </c>
      <c r="F268" s="395" t="str">
        <f>IF(op!F156="","",op!F156+1)</f>
        <v/>
      </c>
      <c r="G268" s="1006" t="str">
        <f>IF(op!G156=0,"",op!G156)</f>
        <v/>
      </c>
      <c r="H268" s="395" t="str">
        <f>IF(op!H156="","",op!H156)</f>
        <v/>
      </c>
      <c r="I268" s="1007" t="str">
        <f t="shared" si="121"/>
        <v/>
      </c>
      <c r="J268" s="1008" t="str">
        <f>IF(op!J156="","",op!J156)</f>
        <v/>
      </c>
      <c r="K268" s="339"/>
      <c r="L268" s="1260" t="str">
        <f>IF(op!L156="","",op!L156)</f>
        <v/>
      </c>
      <c r="M268" s="1260" t="str">
        <f>IF(op!M156="","",op!M156)</f>
        <v/>
      </c>
      <c r="N268" s="1009" t="str">
        <f t="shared" si="134"/>
        <v/>
      </c>
      <c r="O268" s="1010" t="str">
        <f t="shared" si="135"/>
        <v/>
      </c>
      <c r="P268" s="1011" t="str">
        <f t="shared" si="136"/>
        <v/>
      </c>
      <c r="Q268" s="590" t="str">
        <f t="shared" si="122"/>
        <v/>
      </c>
      <c r="R268" s="1012" t="str">
        <f t="shared" si="137"/>
        <v/>
      </c>
      <c r="S268" s="1013">
        <f t="shared" si="123"/>
        <v>0</v>
      </c>
      <c r="T268" s="339"/>
      <c r="X268" s="994" t="str">
        <f t="shared" si="124"/>
        <v/>
      </c>
      <c r="Y268" s="1015">
        <f t="shared" si="138"/>
        <v>0.6</v>
      </c>
      <c r="Z268" s="1016" t="e">
        <f t="shared" si="139"/>
        <v>#VALUE!</v>
      </c>
      <c r="AA268" s="1016" t="e">
        <f t="shared" si="140"/>
        <v>#VALUE!</v>
      </c>
      <c r="AB268" s="1016" t="e">
        <f t="shared" si="141"/>
        <v>#VALUE!</v>
      </c>
      <c r="AC268" s="1017" t="e">
        <f t="shared" si="125"/>
        <v>#VALUE!</v>
      </c>
      <c r="AD268" s="1018">
        <f t="shared" si="126"/>
        <v>0</v>
      </c>
      <c r="AE268" s="1015">
        <f>IF(H268&gt;8,tab!D$168,tab!D$171)</f>
        <v>0.5</v>
      </c>
      <c r="AF268" s="1018">
        <f t="shared" si="142"/>
        <v>0</v>
      </c>
      <c r="AG268" s="994">
        <f t="shared" si="127"/>
        <v>0</v>
      </c>
      <c r="AH268" s="1019" t="e">
        <f t="shared" si="128"/>
        <v>#VALUE!</v>
      </c>
      <c r="AI268" s="863" t="e">
        <f t="shared" si="129"/>
        <v>#VALUE!</v>
      </c>
      <c r="AJ268" s="562">
        <f t="shared" si="130"/>
        <v>30</v>
      </c>
      <c r="AK268" s="562">
        <f t="shared" si="131"/>
        <v>30</v>
      </c>
      <c r="AL268" s="1020">
        <f t="shared" si="132"/>
        <v>0</v>
      </c>
      <c r="AN268" s="561">
        <f t="shared" si="133"/>
        <v>0</v>
      </c>
      <c r="AR268" s="1058"/>
      <c r="AT268" s="322"/>
      <c r="AU268" s="322"/>
    </row>
    <row r="269" spans="3:47" ht="13.15" customHeight="1" x14ac:dyDescent="0.2">
      <c r="C269" s="386"/>
      <c r="D269" s="1005" t="str">
        <f>IF(op!D157=0,"",op!D157)</f>
        <v/>
      </c>
      <c r="E269" s="1005" t="str">
        <f>IF(op!E157=0,"",op!E157)</f>
        <v/>
      </c>
      <c r="F269" s="395" t="str">
        <f>IF(op!F157="","",op!F157+1)</f>
        <v/>
      </c>
      <c r="G269" s="1006" t="str">
        <f>IF(op!G157=0,"",op!G157)</f>
        <v/>
      </c>
      <c r="H269" s="395" t="str">
        <f>IF(op!H157="","",op!H157)</f>
        <v/>
      </c>
      <c r="I269" s="1007" t="str">
        <f t="shared" si="121"/>
        <v/>
      </c>
      <c r="J269" s="1008" t="str">
        <f>IF(op!J157="","",op!J157)</f>
        <v/>
      </c>
      <c r="K269" s="339"/>
      <c r="L269" s="1260" t="str">
        <f>IF(op!L157="","",op!L157)</f>
        <v/>
      </c>
      <c r="M269" s="1260" t="str">
        <f>IF(op!M157="","",op!M157)</f>
        <v/>
      </c>
      <c r="N269" s="1009" t="str">
        <f t="shared" si="134"/>
        <v/>
      </c>
      <c r="O269" s="1010" t="str">
        <f t="shared" si="135"/>
        <v/>
      </c>
      <c r="P269" s="1011" t="str">
        <f t="shared" si="136"/>
        <v/>
      </c>
      <c r="Q269" s="590" t="str">
        <f t="shared" si="122"/>
        <v/>
      </c>
      <c r="R269" s="1012" t="str">
        <f t="shared" si="137"/>
        <v/>
      </c>
      <c r="S269" s="1013">
        <f t="shared" si="123"/>
        <v>0</v>
      </c>
      <c r="T269" s="339"/>
      <c r="X269" s="994" t="str">
        <f t="shared" si="124"/>
        <v/>
      </c>
      <c r="Y269" s="1015">
        <f t="shared" si="138"/>
        <v>0.6</v>
      </c>
      <c r="Z269" s="1016" t="e">
        <f t="shared" si="139"/>
        <v>#VALUE!</v>
      </c>
      <c r="AA269" s="1016" t="e">
        <f t="shared" si="140"/>
        <v>#VALUE!</v>
      </c>
      <c r="AB269" s="1016" t="e">
        <f t="shared" si="141"/>
        <v>#VALUE!</v>
      </c>
      <c r="AC269" s="1017" t="e">
        <f t="shared" si="125"/>
        <v>#VALUE!</v>
      </c>
      <c r="AD269" s="1018">
        <f t="shared" si="126"/>
        <v>0</v>
      </c>
      <c r="AE269" s="1015">
        <f>IF(H269&gt;8,tab!D$168,tab!D$171)</f>
        <v>0.5</v>
      </c>
      <c r="AF269" s="1018">
        <f t="shared" si="142"/>
        <v>0</v>
      </c>
      <c r="AG269" s="994">
        <f t="shared" si="127"/>
        <v>0</v>
      </c>
      <c r="AH269" s="1019" t="e">
        <f t="shared" si="128"/>
        <v>#VALUE!</v>
      </c>
      <c r="AI269" s="863" t="e">
        <f t="shared" si="129"/>
        <v>#VALUE!</v>
      </c>
      <c r="AJ269" s="562">
        <f t="shared" si="130"/>
        <v>30</v>
      </c>
      <c r="AK269" s="562">
        <f t="shared" si="131"/>
        <v>30</v>
      </c>
      <c r="AL269" s="1020">
        <f t="shared" si="132"/>
        <v>0</v>
      </c>
      <c r="AN269" s="561">
        <f t="shared" si="133"/>
        <v>0</v>
      </c>
      <c r="AR269" s="1058"/>
      <c r="AT269" s="322"/>
      <c r="AU269" s="322"/>
    </row>
    <row r="270" spans="3:47" ht="13.15" customHeight="1" x14ac:dyDescent="0.2">
      <c r="C270" s="386"/>
      <c r="D270" s="1005" t="str">
        <f>IF(op!D158=0,"",op!D158)</f>
        <v/>
      </c>
      <c r="E270" s="1005" t="str">
        <f>IF(op!E158=0,"",op!E158)</f>
        <v/>
      </c>
      <c r="F270" s="395" t="str">
        <f>IF(op!F158="","",op!F158+1)</f>
        <v/>
      </c>
      <c r="G270" s="1006" t="str">
        <f>IF(op!G158=0,"",op!G158)</f>
        <v/>
      </c>
      <c r="H270" s="395" t="str">
        <f>IF(op!H158="","",op!H158)</f>
        <v/>
      </c>
      <c r="I270" s="1007" t="str">
        <f t="shared" si="121"/>
        <v/>
      </c>
      <c r="J270" s="1008" t="str">
        <f>IF(op!J158="","",op!J158)</f>
        <v/>
      </c>
      <c r="K270" s="339"/>
      <c r="L270" s="1260" t="str">
        <f>IF(op!L158="","",op!L158)</f>
        <v/>
      </c>
      <c r="M270" s="1260" t="str">
        <f>IF(op!M158="","",op!M158)</f>
        <v/>
      </c>
      <c r="N270" s="1009" t="str">
        <f t="shared" si="134"/>
        <v/>
      </c>
      <c r="O270" s="1010" t="str">
        <f t="shared" si="135"/>
        <v/>
      </c>
      <c r="P270" s="1011" t="str">
        <f t="shared" si="136"/>
        <v/>
      </c>
      <c r="Q270" s="590" t="str">
        <f t="shared" si="122"/>
        <v/>
      </c>
      <c r="R270" s="1012" t="str">
        <f t="shared" si="137"/>
        <v/>
      </c>
      <c r="S270" s="1013">
        <f t="shared" si="123"/>
        <v>0</v>
      </c>
      <c r="T270" s="339"/>
      <c r="X270" s="994" t="str">
        <f t="shared" si="124"/>
        <v/>
      </c>
      <c r="Y270" s="1015">
        <f t="shared" si="138"/>
        <v>0.6</v>
      </c>
      <c r="Z270" s="1016" t="e">
        <f t="shared" si="139"/>
        <v>#VALUE!</v>
      </c>
      <c r="AA270" s="1016" t="e">
        <f t="shared" si="140"/>
        <v>#VALUE!</v>
      </c>
      <c r="AB270" s="1016" t="e">
        <f t="shared" si="141"/>
        <v>#VALUE!</v>
      </c>
      <c r="AC270" s="1017" t="e">
        <f t="shared" si="125"/>
        <v>#VALUE!</v>
      </c>
      <c r="AD270" s="1018">
        <f t="shared" si="126"/>
        <v>0</v>
      </c>
      <c r="AE270" s="1015">
        <f>IF(H270&gt;8,tab!D$168,tab!D$171)</f>
        <v>0.5</v>
      </c>
      <c r="AF270" s="1018">
        <f t="shared" si="142"/>
        <v>0</v>
      </c>
      <c r="AG270" s="994">
        <f t="shared" si="127"/>
        <v>0</v>
      </c>
      <c r="AH270" s="1019" t="e">
        <f t="shared" si="128"/>
        <v>#VALUE!</v>
      </c>
      <c r="AI270" s="863" t="e">
        <f t="shared" si="129"/>
        <v>#VALUE!</v>
      </c>
      <c r="AJ270" s="562">
        <f t="shared" si="130"/>
        <v>30</v>
      </c>
      <c r="AK270" s="562">
        <f t="shared" si="131"/>
        <v>30</v>
      </c>
      <c r="AL270" s="1020">
        <f t="shared" si="132"/>
        <v>0</v>
      </c>
      <c r="AN270" s="561">
        <f t="shared" si="133"/>
        <v>0</v>
      </c>
      <c r="AR270" s="1058"/>
      <c r="AT270" s="322"/>
      <c r="AU270" s="322"/>
    </row>
    <row r="271" spans="3:47" ht="13.15" customHeight="1" x14ac:dyDescent="0.2">
      <c r="C271" s="386"/>
      <c r="D271" s="1005" t="str">
        <f>IF(op!D159=0,"",op!D159)</f>
        <v/>
      </c>
      <c r="E271" s="1005" t="str">
        <f>IF(op!E159=0,"",op!E159)</f>
        <v/>
      </c>
      <c r="F271" s="395" t="str">
        <f>IF(op!F159="","",op!F159+1)</f>
        <v/>
      </c>
      <c r="G271" s="1006" t="str">
        <f>IF(op!G159=0,"",op!G159)</f>
        <v/>
      </c>
      <c r="H271" s="395" t="str">
        <f>IF(op!H159="","",op!H159)</f>
        <v/>
      </c>
      <c r="I271" s="1007" t="str">
        <f t="shared" si="121"/>
        <v/>
      </c>
      <c r="J271" s="1008" t="str">
        <f>IF(op!J159="","",op!J159)</f>
        <v/>
      </c>
      <c r="K271" s="339"/>
      <c r="L271" s="1260" t="str">
        <f>IF(op!L159="","",op!L159)</f>
        <v/>
      </c>
      <c r="M271" s="1260" t="str">
        <f>IF(op!M159="","",op!M159)</f>
        <v/>
      </c>
      <c r="N271" s="1009" t="str">
        <f t="shared" si="134"/>
        <v/>
      </c>
      <c r="O271" s="1010" t="str">
        <f t="shared" si="135"/>
        <v/>
      </c>
      <c r="P271" s="1011" t="str">
        <f t="shared" si="136"/>
        <v/>
      </c>
      <c r="Q271" s="590" t="str">
        <f t="shared" si="122"/>
        <v/>
      </c>
      <c r="R271" s="1012" t="str">
        <f t="shared" si="137"/>
        <v/>
      </c>
      <c r="S271" s="1013">
        <f t="shared" si="123"/>
        <v>0</v>
      </c>
      <c r="T271" s="339"/>
      <c r="X271" s="994" t="str">
        <f t="shared" si="124"/>
        <v/>
      </c>
      <c r="Y271" s="1015">
        <f t="shared" si="138"/>
        <v>0.6</v>
      </c>
      <c r="Z271" s="1016" t="e">
        <f t="shared" si="139"/>
        <v>#VALUE!</v>
      </c>
      <c r="AA271" s="1016" t="e">
        <f t="shared" si="140"/>
        <v>#VALUE!</v>
      </c>
      <c r="AB271" s="1016" t="e">
        <f t="shared" si="141"/>
        <v>#VALUE!</v>
      </c>
      <c r="AC271" s="1017" t="e">
        <f t="shared" si="125"/>
        <v>#VALUE!</v>
      </c>
      <c r="AD271" s="1018">
        <f t="shared" si="126"/>
        <v>0</v>
      </c>
      <c r="AE271" s="1015">
        <f>IF(H271&gt;8,tab!D$168,tab!D$171)</f>
        <v>0.5</v>
      </c>
      <c r="AF271" s="1018">
        <f t="shared" si="142"/>
        <v>0</v>
      </c>
      <c r="AG271" s="994">
        <f t="shared" si="127"/>
        <v>0</v>
      </c>
      <c r="AH271" s="1019" t="e">
        <f t="shared" si="128"/>
        <v>#VALUE!</v>
      </c>
      <c r="AI271" s="863" t="e">
        <f t="shared" si="129"/>
        <v>#VALUE!</v>
      </c>
      <c r="AJ271" s="562">
        <f t="shared" si="130"/>
        <v>30</v>
      </c>
      <c r="AK271" s="562">
        <f t="shared" si="131"/>
        <v>30</v>
      </c>
      <c r="AL271" s="1020">
        <f t="shared" si="132"/>
        <v>0</v>
      </c>
      <c r="AN271" s="561">
        <f t="shared" si="133"/>
        <v>0</v>
      </c>
      <c r="AR271" s="1058"/>
      <c r="AT271" s="322"/>
      <c r="AU271" s="322"/>
    </row>
    <row r="272" spans="3:47" ht="13.15" customHeight="1" x14ac:dyDescent="0.2">
      <c r="C272" s="386"/>
      <c r="D272" s="1005" t="str">
        <f>IF(op!D160=0,"",op!D160)</f>
        <v/>
      </c>
      <c r="E272" s="1005" t="str">
        <f>IF(op!E160=0,"",op!E160)</f>
        <v/>
      </c>
      <c r="F272" s="395" t="str">
        <f>IF(op!F160="","",op!F160+1)</f>
        <v/>
      </c>
      <c r="G272" s="1006" t="str">
        <f>IF(op!G160=0,"",op!G160)</f>
        <v/>
      </c>
      <c r="H272" s="395" t="str">
        <f>IF(op!H160="","",op!H160)</f>
        <v/>
      </c>
      <c r="I272" s="1007" t="str">
        <f t="shared" ref="I272:I303" si="143">IF(E272="","",IF(I160=VLOOKUP(H272,Schaal2016,22,FALSE),I160,I160+1))</f>
        <v/>
      </c>
      <c r="J272" s="1008" t="str">
        <f>IF(op!J160="","",op!J160)</f>
        <v/>
      </c>
      <c r="K272" s="339"/>
      <c r="L272" s="1260" t="str">
        <f>IF(op!L160="","",op!L160)</f>
        <v/>
      </c>
      <c r="M272" s="1260" t="str">
        <f>IF(op!M160="","",op!M160)</f>
        <v/>
      </c>
      <c r="N272" s="1009" t="str">
        <f t="shared" si="134"/>
        <v/>
      </c>
      <c r="O272" s="1010" t="str">
        <f t="shared" si="135"/>
        <v/>
      </c>
      <c r="P272" s="1011" t="str">
        <f t="shared" si="136"/>
        <v/>
      </c>
      <c r="Q272" s="590" t="str">
        <f t="shared" ref="Q272:Q303" si="144">IF(J272="","",(1659*J272-P272)*AA272)</f>
        <v/>
      </c>
      <c r="R272" s="1012" t="str">
        <f t="shared" si="137"/>
        <v/>
      </c>
      <c r="S272" s="1013">
        <f t="shared" ref="S272:S303" si="145">IF(E272=0,0,SUM(Q272:R272))</f>
        <v>0</v>
      </c>
      <c r="T272" s="339"/>
      <c r="X272" s="994" t="str">
        <f t="shared" ref="X272:X303" si="146">IF(H272="","",5/12*VLOOKUP(H272,Schaal2019,I272+1,FALSE)+7/12*VLOOKUP(H272,Schaal2020,I272+1,FALSE))</f>
        <v/>
      </c>
      <c r="Y272" s="1015">
        <f t="shared" si="138"/>
        <v>0.6</v>
      </c>
      <c r="Z272" s="1016" t="e">
        <f t="shared" si="139"/>
        <v>#VALUE!</v>
      </c>
      <c r="AA272" s="1016" t="e">
        <f t="shared" si="140"/>
        <v>#VALUE!</v>
      </c>
      <c r="AB272" s="1016" t="e">
        <f t="shared" si="141"/>
        <v>#VALUE!</v>
      </c>
      <c r="AC272" s="1017" t="e">
        <f t="shared" ref="AC272:AC303" si="147">N272+O272</f>
        <v>#VALUE!</v>
      </c>
      <c r="AD272" s="1018">
        <f t="shared" ref="AD272:AD303" si="148">SUM(L272:M272)</f>
        <v>0</v>
      </c>
      <c r="AE272" s="1015">
        <f>IF(H272&gt;8,tab!D$168,tab!D$171)</f>
        <v>0.5</v>
      </c>
      <c r="AF272" s="1018">
        <f t="shared" ref="AF272:AF303" si="149">IF(F272&lt;25,0,IF(F272=25,25,IF(F272&lt;40,0,IF(F272=40,40,IF(F272&gt;=40,0)))))</f>
        <v>0</v>
      </c>
      <c r="AG272" s="994">
        <f t="shared" ref="AG272:AG303" si="150">IF(AF272=25,(X272*1.08*J272/2),IF(AF272=40,(Y272*1.08*J272),IF(AF272=0,0)))</f>
        <v>0</v>
      </c>
      <c r="AH272" s="1019" t="e">
        <f t="shared" ref="AH272:AH303" si="151">DATE(YEAR($E$233),MONTH(G272),DAY(G272))&gt;$E$233</f>
        <v>#VALUE!</v>
      </c>
      <c r="AI272" s="863" t="e">
        <f t="shared" ref="AI272:AI303" si="152">YEAR($E$233)-YEAR(G272)-AH272</f>
        <v>#VALUE!</v>
      </c>
      <c r="AJ272" s="562">
        <f t="shared" ref="AJ272:AJ303" si="153">IF((G272=""),30,AI272)</f>
        <v>30</v>
      </c>
      <c r="AK272" s="562">
        <f t="shared" si="131"/>
        <v>30</v>
      </c>
      <c r="AL272" s="1020">
        <f t="shared" ref="AL272:AL303" si="154">(AK272*(SUM(J272:J272)))</f>
        <v>0</v>
      </c>
      <c r="AN272" s="561">
        <f t="shared" si="133"/>
        <v>0</v>
      </c>
      <c r="AR272" s="1058"/>
      <c r="AT272" s="322"/>
      <c r="AU272" s="322"/>
    </row>
    <row r="273" spans="3:47" ht="13.15" customHeight="1" x14ac:dyDescent="0.2">
      <c r="C273" s="386"/>
      <c r="D273" s="1005" t="str">
        <f>IF(op!D161=0,"",op!D161)</f>
        <v/>
      </c>
      <c r="E273" s="1005" t="str">
        <f>IF(op!E161=0,"",op!E161)</f>
        <v/>
      </c>
      <c r="F273" s="395" t="str">
        <f>IF(op!F161="","",op!F161+1)</f>
        <v/>
      </c>
      <c r="G273" s="1006" t="str">
        <f>IF(op!G161=0,"",op!G161)</f>
        <v/>
      </c>
      <c r="H273" s="395" t="str">
        <f>IF(op!H161="","",op!H161)</f>
        <v/>
      </c>
      <c r="I273" s="1007" t="str">
        <f t="shared" si="143"/>
        <v/>
      </c>
      <c r="J273" s="1008" t="str">
        <f>IF(op!J161="","",op!J161)</f>
        <v/>
      </c>
      <c r="K273" s="339"/>
      <c r="L273" s="1260" t="str">
        <f>IF(op!L161="","",op!L161)</f>
        <v/>
      </c>
      <c r="M273" s="1260" t="str">
        <f>IF(op!M161="","",op!M161)</f>
        <v/>
      </c>
      <c r="N273" s="1009" t="str">
        <f t="shared" si="134"/>
        <v/>
      </c>
      <c r="O273" s="1010" t="str">
        <f t="shared" si="135"/>
        <v/>
      </c>
      <c r="P273" s="1011" t="str">
        <f t="shared" si="136"/>
        <v/>
      </c>
      <c r="Q273" s="590" t="str">
        <f t="shared" si="144"/>
        <v/>
      </c>
      <c r="R273" s="1012" t="str">
        <f t="shared" si="137"/>
        <v/>
      </c>
      <c r="S273" s="1013">
        <f t="shared" si="145"/>
        <v>0</v>
      </c>
      <c r="T273" s="339"/>
      <c r="X273" s="994" t="str">
        <f t="shared" si="146"/>
        <v/>
      </c>
      <c r="Y273" s="1015">
        <f t="shared" si="138"/>
        <v>0.6</v>
      </c>
      <c r="Z273" s="1016" t="e">
        <f t="shared" si="139"/>
        <v>#VALUE!</v>
      </c>
      <c r="AA273" s="1016" t="e">
        <f t="shared" si="140"/>
        <v>#VALUE!</v>
      </c>
      <c r="AB273" s="1016" t="e">
        <f t="shared" si="141"/>
        <v>#VALUE!</v>
      </c>
      <c r="AC273" s="1017" t="e">
        <f t="shared" si="147"/>
        <v>#VALUE!</v>
      </c>
      <c r="AD273" s="1018">
        <f t="shared" si="148"/>
        <v>0</v>
      </c>
      <c r="AE273" s="1015">
        <f>IF(H273&gt;8,tab!D$168,tab!D$171)</f>
        <v>0.5</v>
      </c>
      <c r="AF273" s="1018">
        <f t="shared" si="149"/>
        <v>0</v>
      </c>
      <c r="AG273" s="994">
        <f t="shared" si="150"/>
        <v>0</v>
      </c>
      <c r="AH273" s="1019" t="e">
        <f t="shared" si="151"/>
        <v>#VALUE!</v>
      </c>
      <c r="AI273" s="863" t="e">
        <f t="shared" si="152"/>
        <v>#VALUE!</v>
      </c>
      <c r="AJ273" s="562">
        <f t="shared" si="153"/>
        <v>30</v>
      </c>
      <c r="AK273" s="562">
        <f t="shared" si="131"/>
        <v>30</v>
      </c>
      <c r="AL273" s="1020">
        <f t="shared" si="154"/>
        <v>0</v>
      </c>
      <c r="AN273" s="561">
        <f t="shared" si="133"/>
        <v>0</v>
      </c>
      <c r="AR273" s="1058"/>
      <c r="AT273" s="322"/>
      <c r="AU273" s="322"/>
    </row>
    <row r="274" spans="3:47" ht="13.15" customHeight="1" x14ac:dyDescent="0.2">
      <c r="C274" s="386"/>
      <c r="D274" s="1005" t="str">
        <f>IF(op!D162=0,"",op!D162)</f>
        <v/>
      </c>
      <c r="E274" s="1005" t="str">
        <f>IF(op!E162=0,"",op!E162)</f>
        <v/>
      </c>
      <c r="F274" s="395" t="str">
        <f>IF(op!F162="","",op!F162+1)</f>
        <v/>
      </c>
      <c r="G274" s="1006" t="str">
        <f>IF(op!G162=0,"",op!G162)</f>
        <v/>
      </c>
      <c r="H274" s="395" t="str">
        <f>IF(op!H162="","",op!H162)</f>
        <v/>
      </c>
      <c r="I274" s="1007" t="str">
        <f t="shared" si="143"/>
        <v/>
      </c>
      <c r="J274" s="1008" t="str">
        <f>IF(op!J162="","",op!J162)</f>
        <v/>
      </c>
      <c r="K274" s="339"/>
      <c r="L274" s="1260" t="str">
        <f>IF(op!L162="","",op!L162)</f>
        <v/>
      </c>
      <c r="M274" s="1260" t="str">
        <f>IF(op!M162="","",op!M162)</f>
        <v/>
      </c>
      <c r="N274" s="1009" t="str">
        <f t="shared" si="134"/>
        <v/>
      </c>
      <c r="O274" s="1010" t="str">
        <f t="shared" si="135"/>
        <v/>
      </c>
      <c r="P274" s="1011" t="str">
        <f t="shared" si="136"/>
        <v/>
      </c>
      <c r="Q274" s="590" t="str">
        <f t="shared" si="144"/>
        <v/>
      </c>
      <c r="R274" s="1012" t="str">
        <f t="shared" si="137"/>
        <v/>
      </c>
      <c r="S274" s="1013">
        <f t="shared" si="145"/>
        <v>0</v>
      </c>
      <c r="T274" s="339"/>
      <c r="X274" s="994" t="str">
        <f t="shared" si="146"/>
        <v/>
      </c>
      <c r="Y274" s="1015">
        <f t="shared" si="138"/>
        <v>0.6</v>
      </c>
      <c r="Z274" s="1016" t="e">
        <f t="shared" si="139"/>
        <v>#VALUE!</v>
      </c>
      <c r="AA274" s="1016" t="e">
        <f t="shared" si="140"/>
        <v>#VALUE!</v>
      </c>
      <c r="AB274" s="1016" t="e">
        <f t="shared" si="141"/>
        <v>#VALUE!</v>
      </c>
      <c r="AC274" s="1017" t="e">
        <f t="shared" si="147"/>
        <v>#VALUE!</v>
      </c>
      <c r="AD274" s="1018">
        <f t="shared" si="148"/>
        <v>0</v>
      </c>
      <c r="AE274" s="1015">
        <f>IF(H274&gt;8,tab!D$168,tab!D$171)</f>
        <v>0.5</v>
      </c>
      <c r="AF274" s="1018">
        <f t="shared" si="149"/>
        <v>0</v>
      </c>
      <c r="AG274" s="994">
        <f t="shared" si="150"/>
        <v>0</v>
      </c>
      <c r="AH274" s="1019" t="e">
        <f t="shared" si="151"/>
        <v>#VALUE!</v>
      </c>
      <c r="AI274" s="863" t="e">
        <f t="shared" si="152"/>
        <v>#VALUE!</v>
      </c>
      <c r="AJ274" s="562">
        <f t="shared" si="153"/>
        <v>30</v>
      </c>
      <c r="AK274" s="562">
        <f t="shared" si="131"/>
        <v>30</v>
      </c>
      <c r="AL274" s="1020">
        <f t="shared" si="154"/>
        <v>0</v>
      </c>
      <c r="AN274" s="561">
        <f t="shared" si="133"/>
        <v>0</v>
      </c>
      <c r="AR274" s="1058"/>
      <c r="AT274" s="322"/>
      <c r="AU274" s="322"/>
    </row>
    <row r="275" spans="3:47" ht="13.15" customHeight="1" x14ac:dyDescent="0.2">
      <c r="C275" s="386"/>
      <c r="D275" s="1005" t="str">
        <f>IF(op!D163=0,"",op!D163)</f>
        <v/>
      </c>
      <c r="E275" s="1005" t="str">
        <f>IF(op!E163=0,"",op!E163)</f>
        <v/>
      </c>
      <c r="F275" s="395" t="str">
        <f>IF(op!F163="","",op!F163+1)</f>
        <v/>
      </c>
      <c r="G275" s="1006" t="str">
        <f>IF(op!G163=0,"",op!G163)</f>
        <v/>
      </c>
      <c r="H275" s="395" t="str">
        <f>IF(op!H163="","",op!H163)</f>
        <v/>
      </c>
      <c r="I275" s="1007" t="str">
        <f t="shared" si="143"/>
        <v/>
      </c>
      <c r="J275" s="1008" t="str">
        <f>IF(op!J163="","",op!J163)</f>
        <v/>
      </c>
      <c r="K275" s="339"/>
      <c r="L275" s="1260" t="str">
        <f>IF(op!L163="","",op!L163)</f>
        <v/>
      </c>
      <c r="M275" s="1260" t="str">
        <f>IF(op!M163="","",op!M163)</f>
        <v/>
      </c>
      <c r="N275" s="1009" t="str">
        <f t="shared" si="134"/>
        <v/>
      </c>
      <c r="O275" s="1010" t="str">
        <f t="shared" si="135"/>
        <v/>
      </c>
      <c r="P275" s="1011" t="str">
        <f t="shared" si="136"/>
        <v/>
      </c>
      <c r="Q275" s="590" t="str">
        <f t="shared" si="144"/>
        <v/>
      </c>
      <c r="R275" s="1012" t="str">
        <f t="shared" si="137"/>
        <v/>
      </c>
      <c r="S275" s="1013">
        <f t="shared" si="145"/>
        <v>0</v>
      </c>
      <c r="T275" s="339"/>
      <c r="X275" s="994" t="str">
        <f t="shared" si="146"/>
        <v/>
      </c>
      <c r="Y275" s="1015">
        <f t="shared" si="138"/>
        <v>0.6</v>
      </c>
      <c r="Z275" s="1016" t="e">
        <f t="shared" si="139"/>
        <v>#VALUE!</v>
      </c>
      <c r="AA275" s="1016" t="e">
        <f t="shared" si="140"/>
        <v>#VALUE!</v>
      </c>
      <c r="AB275" s="1016" t="e">
        <f t="shared" si="141"/>
        <v>#VALUE!</v>
      </c>
      <c r="AC275" s="1017" t="e">
        <f t="shared" si="147"/>
        <v>#VALUE!</v>
      </c>
      <c r="AD275" s="1018">
        <f t="shared" si="148"/>
        <v>0</v>
      </c>
      <c r="AE275" s="1015">
        <f>IF(H275&gt;8,tab!D$168,tab!D$171)</f>
        <v>0.5</v>
      </c>
      <c r="AF275" s="1018">
        <f t="shared" si="149"/>
        <v>0</v>
      </c>
      <c r="AG275" s="994">
        <f t="shared" si="150"/>
        <v>0</v>
      </c>
      <c r="AH275" s="1019" t="e">
        <f t="shared" si="151"/>
        <v>#VALUE!</v>
      </c>
      <c r="AI275" s="863" t="e">
        <f t="shared" si="152"/>
        <v>#VALUE!</v>
      </c>
      <c r="AJ275" s="562">
        <f t="shared" si="153"/>
        <v>30</v>
      </c>
      <c r="AK275" s="562">
        <f t="shared" si="131"/>
        <v>30</v>
      </c>
      <c r="AL275" s="1020">
        <f t="shared" si="154"/>
        <v>0</v>
      </c>
      <c r="AN275" s="561">
        <f t="shared" si="133"/>
        <v>0</v>
      </c>
      <c r="AR275" s="1058"/>
      <c r="AT275" s="322"/>
      <c r="AU275" s="322"/>
    </row>
    <row r="276" spans="3:47" ht="13.15" customHeight="1" x14ac:dyDescent="0.2">
      <c r="C276" s="386"/>
      <c r="D276" s="1005" t="str">
        <f>IF(op!D164=0,"",op!D164)</f>
        <v/>
      </c>
      <c r="E276" s="1005" t="str">
        <f>IF(op!E164=0,"",op!E164)</f>
        <v/>
      </c>
      <c r="F276" s="395" t="str">
        <f>IF(op!F164="","",op!F164+1)</f>
        <v/>
      </c>
      <c r="G276" s="1006" t="str">
        <f>IF(op!G164=0,"",op!G164)</f>
        <v/>
      </c>
      <c r="H276" s="395" t="str">
        <f>IF(op!H164="","",op!H164)</f>
        <v/>
      </c>
      <c r="I276" s="1007" t="str">
        <f t="shared" si="143"/>
        <v/>
      </c>
      <c r="J276" s="1008" t="str">
        <f>IF(op!J164="","",op!J164)</f>
        <v/>
      </c>
      <c r="K276" s="339"/>
      <c r="L276" s="1260" t="str">
        <f>IF(op!L164="","",op!L164)</f>
        <v/>
      </c>
      <c r="M276" s="1260" t="str">
        <f>IF(op!M164="","",op!M164)</f>
        <v/>
      </c>
      <c r="N276" s="1009" t="str">
        <f t="shared" si="134"/>
        <v/>
      </c>
      <c r="O276" s="1010" t="str">
        <f t="shared" si="135"/>
        <v/>
      </c>
      <c r="P276" s="1011" t="str">
        <f t="shared" si="136"/>
        <v/>
      </c>
      <c r="Q276" s="590" t="str">
        <f t="shared" si="144"/>
        <v/>
      </c>
      <c r="R276" s="1012" t="str">
        <f t="shared" si="137"/>
        <v/>
      </c>
      <c r="S276" s="1013">
        <f t="shared" si="145"/>
        <v>0</v>
      </c>
      <c r="T276" s="339"/>
      <c r="X276" s="994" t="str">
        <f t="shared" si="146"/>
        <v/>
      </c>
      <c r="Y276" s="1015">
        <f t="shared" si="138"/>
        <v>0.6</v>
      </c>
      <c r="Z276" s="1016" t="e">
        <f t="shared" si="139"/>
        <v>#VALUE!</v>
      </c>
      <c r="AA276" s="1016" t="e">
        <f t="shared" si="140"/>
        <v>#VALUE!</v>
      </c>
      <c r="AB276" s="1016" t="e">
        <f t="shared" si="141"/>
        <v>#VALUE!</v>
      </c>
      <c r="AC276" s="1017" t="e">
        <f t="shared" si="147"/>
        <v>#VALUE!</v>
      </c>
      <c r="AD276" s="1018">
        <f t="shared" si="148"/>
        <v>0</v>
      </c>
      <c r="AE276" s="1015">
        <f>IF(H276&gt;8,tab!D$168,tab!D$171)</f>
        <v>0.5</v>
      </c>
      <c r="AF276" s="1018">
        <f t="shared" si="149"/>
        <v>0</v>
      </c>
      <c r="AG276" s="994">
        <f t="shared" si="150"/>
        <v>0</v>
      </c>
      <c r="AH276" s="1019" t="e">
        <f t="shared" si="151"/>
        <v>#VALUE!</v>
      </c>
      <c r="AI276" s="863" t="e">
        <f t="shared" si="152"/>
        <v>#VALUE!</v>
      </c>
      <c r="AJ276" s="562">
        <f t="shared" si="153"/>
        <v>30</v>
      </c>
      <c r="AK276" s="562">
        <f t="shared" si="131"/>
        <v>30</v>
      </c>
      <c r="AL276" s="1020">
        <f t="shared" si="154"/>
        <v>0</v>
      </c>
      <c r="AN276" s="561">
        <f t="shared" si="133"/>
        <v>0</v>
      </c>
      <c r="AR276" s="1058"/>
      <c r="AT276" s="322"/>
      <c r="AU276" s="322"/>
    </row>
    <row r="277" spans="3:47" ht="13.15" customHeight="1" x14ac:dyDescent="0.2">
      <c r="C277" s="386"/>
      <c r="D277" s="1005" t="str">
        <f>IF(op!D165=0,"",op!D165)</f>
        <v/>
      </c>
      <c r="E277" s="1005" t="str">
        <f>IF(op!E165=0,"",op!E165)</f>
        <v/>
      </c>
      <c r="F277" s="395" t="str">
        <f>IF(op!F165="","",op!F165+1)</f>
        <v/>
      </c>
      <c r="G277" s="1006" t="str">
        <f>IF(op!G165=0,"",op!G165)</f>
        <v/>
      </c>
      <c r="H277" s="395" t="str">
        <f>IF(op!H165="","",op!H165)</f>
        <v/>
      </c>
      <c r="I277" s="1007" t="str">
        <f t="shared" si="143"/>
        <v/>
      </c>
      <c r="J277" s="1008" t="str">
        <f>IF(op!J165="","",op!J165)</f>
        <v/>
      </c>
      <c r="K277" s="339"/>
      <c r="L277" s="1260" t="str">
        <f>IF(op!L165="","",op!L165)</f>
        <v/>
      </c>
      <c r="M277" s="1260" t="str">
        <f>IF(op!M165="","",op!M165)</f>
        <v/>
      </c>
      <c r="N277" s="1009" t="str">
        <f t="shared" si="134"/>
        <v/>
      </c>
      <c r="O277" s="1010" t="str">
        <f t="shared" si="135"/>
        <v/>
      </c>
      <c r="P277" s="1011" t="str">
        <f t="shared" si="136"/>
        <v/>
      </c>
      <c r="Q277" s="590" t="str">
        <f t="shared" si="144"/>
        <v/>
      </c>
      <c r="R277" s="1012" t="str">
        <f t="shared" si="137"/>
        <v/>
      </c>
      <c r="S277" s="1013">
        <f t="shared" si="145"/>
        <v>0</v>
      </c>
      <c r="T277" s="339"/>
      <c r="X277" s="994" t="str">
        <f t="shared" si="146"/>
        <v/>
      </c>
      <c r="Y277" s="1015">
        <f t="shared" si="138"/>
        <v>0.6</v>
      </c>
      <c r="Z277" s="1016" t="e">
        <f t="shared" si="139"/>
        <v>#VALUE!</v>
      </c>
      <c r="AA277" s="1016" t="e">
        <f t="shared" si="140"/>
        <v>#VALUE!</v>
      </c>
      <c r="AB277" s="1016" t="e">
        <f t="shared" si="141"/>
        <v>#VALUE!</v>
      </c>
      <c r="AC277" s="1017" t="e">
        <f t="shared" si="147"/>
        <v>#VALUE!</v>
      </c>
      <c r="AD277" s="1018">
        <f t="shared" si="148"/>
        <v>0</v>
      </c>
      <c r="AE277" s="1015">
        <f>IF(H277&gt;8,tab!D$168,tab!D$171)</f>
        <v>0.5</v>
      </c>
      <c r="AF277" s="1018">
        <f t="shared" si="149"/>
        <v>0</v>
      </c>
      <c r="AG277" s="994">
        <f t="shared" si="150"/>
        <v>0</v>
      </c>
      <c r="AH277" s="1019" t="e">
        <f t="shared" si="151"/>
        <v>#VALUE!</v>
      </c>
      <c r="AI277" s="863" t="e">
        <f t="shared" si="152"/>
        <v>#VALUE!</v>
      </c>
      <c r="AJ277" s="562">
        <f t="shared" si="153"/>
        <v>30</v>
      </c>
      <c r="AK277" s="562">
        <f t="shared" si="131"/>
        <v>30</v>
      </c>
      <c r="AL277" s="1020">
        <f t="shared" si="154"/>
        <v>0</v>
      </c>
      <c r="AN277" s="561">
        <f t="shared" si="133"/>
        <v>0</v>
      </c>
      <c r="AR277" s="1058"/>
      <c r="AT277" s="322"/>
      <c r="AU277" s="322"/>
    </row>
    <row r="278" spans="3:47" ht="13.15" customHeight="1" x14ac:dyDescent="0.2">
      <c r="C278" s="386"/>
      <c r="D278" s="1005" t="str">
        <f>IF(op!D166=0,"",op!D166)</f>
        <v/>
      </c>
      <c r="E278" s="1005" t="str">
        <f>IF(op!E166=0,"",op!E166)</f>
        <v/>
      </c>
      <c r="F278" s="395" t="str">
        <f>IF(op!F166="","",op!F166+1)</f>
        <v/>
      </c>
      <c r="G278" s="1006" t="str">
        <f>IF(op!G166=0,"",op!G166)</f>
        <v/>
      </c>
      <c r="H278" s="395" t="str">
        <f>IF(op!H166="","",op!H166)</f>
        <v/>
      </c>
      <c r="I278" s="1007" t="str">
        <f t="shared" si="143"/>
        <v/>
      </c>
      <c r="J278" s="1008" t="str">
        <f>IF(op!J166="","",op!J166)</f>
        <v/>
      </c>
      <c r="K278" s="339"/>
      <c r="L278" s="1260" t="str">
        <f>IF(op!L166="","",op!L166)</f>
        <v/>
      </c>
      <c r="M278" s="1260" t="str">
        <f>IF(op!M166="","",op!M166)</f>
        <v/>
      </c>
      <c r="N278" s="1009" t="str">
        <f t="shared" si="134"/>
        <v/>
      </c>
      <c r="O278" s="1010" t="str">
        <f t="shared" si="135"/>
        <v/>
      </c>
      <c r="P278" s="1011" t="str">
        <f t="shared" si="136"/>
        <v/>
      </c>
      <c r="Q278" s="590" t="str">
        <f t="shared" si="144"/>
        <v/>
      </c>
      <c r="R278" s="1012" t="str">
        <f t="shared" si="137"/>
        <v/>
      </c>
      <c r="S278" s="1013">
        <f t="shared" si="145"/>
        <v>0</v>
      </c>
      <c r="T278" s="339"/>
      <c r="X278" s="994" t="str">
        <f t="shared" si="146"/>
        <v/>
      </c>
      <c r="Y278" s="1015">
        <f t="shared" si="138"/>
        <v>0.6</v>
      </c>
      <c r="Z278" s="1016" t="e">
        <f t="shared" si="139"/>
        <v>#VALUE!</v>
      </c>
      <c r="AA278" s="1016" t="e">
        <f t="shared" si="140"/>
        <v>#VALUE!</v>
      </c>
      <c r="AB278" s="1016" t="e">
        <f t="shared" si="141"/>
        <v>#VALUE!</v>
      </c>
      <c r="AC278" s="1017" t="e">
        <f t="shared" si="147"/>
        <v>#VALUE!</v>
      </c>
      <c r="AD278" s="1018">
        <f t="shared" si="148"/>
        <v>0</v>
      </c>
      <c r="AE278" s="1015">
        <f>IF(H278&gt;8,tab!D$168,tab!D$171)</f>
        <v>0.5</v>
      </c>
      <c r="AF278" s="1018">
        <f t="shared" si="149"/>
        <v>0</v>
      </c>
      <c r="AG278" s="994">
        <f t="shared" si="150"/>
        <v>0</v>
      </c>
      <c r="AH278" s="1019" t="e">
        <f t="shared" si="151"/>
        <v>#VALUE!</v>
      </c>
      <c r="AI278" s="863" t="e">
        <f t="shared" si="152"/>
        <v>#VALUE!</v>
      </c>
      <c r="AJ278" s="562">
        <f t="shared" si="153"/>
        <v>30</v>
      </c>
      <c r="AK278" s="562">
        <f t="shared" si="131"/>
        <v>30</v>
      </c>
      <c r="AL278" s="1020">
        <f t="shared" si="154"/>
        <v>0</v>
      </c>
      <c r="AN278" s="561">
        <f t="shared" si="133"/>
        <v>0</v>
      </c>
      <c r="AR278" s="1058"/>
      <c r="AT278" s="322"/>
      <c r="AU278" s="322"/>
    </row>
    <row r="279" spans="3:47" ht="13.15" customHeight="1" x14ac:dyDescent="0.2">
      <c r="C279" s="386"/>
      <c r="D279" s="1005" t="str">
        <f>IF(op!D167=0,"",op!D167)</f>
        <v/>
      </c>
      <c r="E279" s="1005" t="str">
        <f>IF(op!E167=0,"",op!E167)</f>
        <v/>
      </c>
      <c r="F279" s="395" t="str">
        <f>IF(op!F167="","",op!F167+1)</f>
        <v/>
      </c>
      <c r="G279" s="1006" t="str">
        <f>IF(op!G167=0,"",op!G167)</f>
        <v/>
      </c>
      <c r="H279" s="395" t="str">
        <f>IF(op!H167="","",op!H167)</f>
        <v/>
      </c>
      <c r="I279" s="1007" t="str">
        <f t="shared" si="143"/>
        <v/>
      </c>
      <c r="J279" s="1008" t="str">
        <f>IF(op!J167="","",op!J167)</f>
        <v/>
      </c>
      <c r="K279" s="339"/>
      <c r="L279" s="1260" t="str">
        <f>IF(op!L167="","",op!L167)</f>
        <v/>
      </c>
      <c r="M279" s="1260" t="str">
        <f>IF(op!M167="","",op!M167)</f>
        <v/>
      </c>
      <c r="N279" s="1009" t="str">
        <f t="shared" si="134"/>
        <v/>
      </c>
      <c r="O279" s="1010" t="str">
        <f t="shared" si="135"/>
        <v/>
      </c>
      <c r="P279" s="1011" t="str">
        <f t="shared" si="136"/>
        <v/>
      </c>
      <c r="Q279" s="590" t="str">
        <f t="shared" si="144"/>
        <v/>
      </c>
      <c r="R279" s="1012" t="str">
        <f t="shared" si="137"/>
        <v/>
      </c>
      <c r="S279" s="1013">
        <f t="shared" si="145"/>
        <v>0</v>
      </c>
      <c r="T279" s="339"/>
      <c r="X279" s="994" t="str">
        <f t="shared" si="146"/>
        <v/>
      </c>
      <c r="Y279" s="1015">
        <f t="shared" si="138"/>
        <v>0.6</v>
      </c>
      <c r="Z279" s="1016" t="e">
        <f t="shared" si="139"/>
        <v>#VALUE!</v>
      </c>
      <c r="AA279" s="1016" t="e">
        <f t="shared" si="140"/>
        <v>#VALUE!</v>
      </c>
      <c r="AB279" s="1016" t="e">
        <f t="shared" si="141"/>
        <v>#VALUE!</v>
      </c>
      <c r="AC279" s="1017" t="e">
        <f t="shared" si="147"/>
        <v>#VALUE!</v>
      </c>
      <c r="AD279" s="1018">
        <f t="shared" si="148"/>
        <v>0</v>
      </c>
      <c r="AE279" s="1015">
        <f>IF(H279&gt;8,tab!D$168,tab!D$171)</f>
        <v>0.5</v>
      </c>
      <c r="AF279" s="1018">
        <f t="shared" si="149"/>
        <v>0</v>
      </c>
      <c r="AG279" s="994">
        <f t="shared" si="150"/>
        <v>0</v>
      </c>
      <c r="AH279" s="1019" t="e">
        <f t="shared" si="151"/>
        <v>#VALUE!</v>
      </c>
      <c r="AI279" s="863" t="e">
        <f t="shared" si="152"/>
        <v>#VALUE!</v>
      </c>
      <c r="AJ279" s="562">
        <f t="shared" si="153"/>
        <v>30</v>
      </c>
      <c r="AK279" s="562">
        <f t="shared" si="131"/>
        <v>30</v>
      </c>
      <c r="AL279" s="1020">
        <f t="shared" si="154"/>
        <v>0</v>
      </c>
      <c r="AN279" s="561">
        <f t="shared" si="133"/>
        <v>0</v>
      </c>
      <c r="AR279" s="1058"/>
      <c r="AT279" s="322"/>
      <c r="AU279" s="322"/>
    </row>
    <row r="280" spans="3:47" ht="13.15" customHeight="1" x14ac:dyDescent="0.2">
      <c r="C280" s="386"/>
      <c r="D280" s="1005" t="str">
        <f>IF(op!D168=0,"",op!D168)</f>
        <v/>
      </c>
      <c r="E280" s="1005" t="str">
        <f>IF(op!E168=0,"",op!E168)</f>
        <v/>
      </c>
      <c r="F280" s="395" t="str">
        <f>IF(op!F168="","",op!F168+1)</f>
        <v/>
      </c>
      <c r="G280" s="1006" t="str">
        <f>IF(op!G168=0,"",op!G168)</f>
        <v/>
      </c>
      <c r="H280" s="395" t="str">
        <f>IF(op!H168="","",op!H168)</f>
        <v/>
      </c>
      <c r="I280" s="1007" t="str">
        <f t="shared" si="143"/>
        <v/>
      </c>
      <c r="J280" s="1008" t="str">
        <f>IF(op!J168="","",op!J168)</f>
        <v/>
      </c>
      <c r="K280" s="339"/>
      <c r="L280" s="1260" t="str">
        <f>IF(op!L168="","",op!L168)</f>
        <v/>
      </c>
      <c r="M280" s="1260" t="str">
        <f>IF(op!M168="","",op!M168)</f>
        <v/>
      </c>
      <c r="N280" s="1009" t="str">
        <f t="shared" si="134"/>
        <v/>
      </c>
      <c r="O280" s="1010" t="str">
        <f t="shared" si="135"/>
        <v/>
      </c>
      <c r="P280" s="1011" t="str">
        <f t="shared" si="136"/>
        <v/>
      </c>
      <c r="Q280" s="590" t="str">
        <f t="shared" si="144"/>
        <v/>
      </c>
      <c r="R280" s="1012" t="str">
        <f t="shared" si="137"/>
        <v/>
      </c>
      <c r="S280" s="1013">
        <f t="shared" si="145"/>
        <v>0</v>
      </c>
      <c r="T280" s="339"/>
      <c r="X280" s="994" t="str">
        <f t="shared" si="146"/>
        <v/>
      </c>
      <c r="Y280" s="1015">
        <f t="shared" si="138"/>
        <v>0.6</v>
      </c>
      <c r="Z280" s="1016" t="e">
        <f t="shared" si="139"/>
        <v>#VALUE!</v>
      </c>
      <c r="AA280" s="1016" t="e">
        <f t="shared" si="140"/>
        <v>#VALUE!</v>
      </c>
      <c r="AB280" s="1016" t="e">
        <f t="shared" si="141"/>
        <v>#VALUE!</v>
      </c>
      <c r="AC280" s="1017" t="e">
        <f t="shared" si="147"/>
        <v>#VALUE!</v>
      </c>
      <c r="AD280" s="1018">
        <f t="shared" si="148"/>
        <v>0</v>
      </c>
      <c r="AE280" s="1015">
        <f>IF(H280&gt;8,tab!D$168,tab!D$171)</f>
        <v>0.5</v>
      </c>
      <c r="AF280" s="1018">
        <f t="shared" si="149"/>
        <v>0</v>
      </c>
      <c r="AG280" s="994">
        <f t="shared" si="150"/>
        <v>0</v>
      </c>
      <c r="AH280" s="1019" t="e">
        <f t="shared" si="151"/>
        <v>#VALUE!</v>
      </c>
      <c r="AI280" s="863" t="e">
        <f t="shared" si="152"/>
        <v>#VALUE!</v>
      </c>
      <c r="AJ280" s="562">
        <f t="shared" si="153"/>
        <v>30</v>
      </c>
      <c r="AK280" s="562">
        <f t="shared" si="131"/>
        <v>30</v>
      </c>
      <c r="AL280" s="1020">
        <f t="shared" si="154"/>
        <v>0</v>
      </c>
      <c r="AN280" s="561">
        <f t="shared" si="133"/>
        <v>0</v>
      </c>
      <c r="AR280" s="1058"/>
      <c r="AT280" s="322"/>
      <c r="AU280" s="322"/>
    </row>
    <row r="281" spans="3:47" ht="13.15" customHeight="1" x14ac:dyDescent="0.2">
      <c r="C281" s="386"/>
      <c r="D281" s="1005" t="str">
        <f>IF(op!D169=0,"",op!D169)</f>
        <v/>
      </c>
      <c r="E281" s="1005" t="str">
        <f>IF(op!E169=0,"",op!E169)</f>
        <v/>
      </c>
      <c r="F281" s="395" t="str">
        <f>IF(op!F169="","",op!F169+1)</f>
        <v/>
      </c>
      <c r="G281" s="1006" t="str">
        <f>IF(op!G169=0,"",op!G169)</f>
        <v/>
      </c>
      <c r="H281" s="395" t="str">
        <f>IF(op!H169="","",op!H169)</f>
        <v/>
      </c>
      <c r="I281" s="1007" t="str">
        <f t="shared" si="143"/>
        <v/>
      </c>
      <c r="J281" s="1008" t="str">
        <f>IF(op!J169="","",op!J169)</f>
        <v/>
      </c>
      <c r="K281" s="339"/>
      <c r="L281" s="1260" t="str">
        <f>IF(op!L169="","",op!L169)</f>
        <v/>
      </c>
      <c r="M281" s="1260" t="str">
        <f>IF(op!M169="","",op!M169)</f>
        <v/>
      </c>
      <c r="N281" s="1009" t="str">
        <f t="shared" si="134"/>
        <v/>
      </c>
      <c r="O281" s="1010" t="str">
        <f t="shared" si="135"/>
        <v/>
      </c>
      <c r="P281" s="1011" t="str">
        <f t="shared" si="136"/>
        <v/>
      </c>
      <c r="Q281" s="590" t="str">
        <f t="shared" si="144"/>
        <v/>
      </c>
      <c r="R281" s="1012" t="str">
        <f t="shared" si="137"/>
        <v/>
      </c>
      <c r="S281" s="1013">
        <f t="shared" si="145"/>
        <v>0</v>
      </c>
      <c r="T281" s="339"/>
      <c r="X281" s="994" t="str">
        <f t="shared" si="146"/>
        <v/>
      </c>
      <c r="Y281" s="1015">
        <f t="shared" si="138"/>
        <v>0.6</v>
      </c>
      <c r="Z281" s="1016" t="e">
        <f t="shared" si="139"/>
        <v>#VALUE!</v>
      </c>
      <c r="AA281" s="1016" t="e">
        <f t="shared" si="140"/>
        <v>#VALUE!</v>
      </c>
      <c r="AB281" s="1016" t="e">
        <f t="shared" si="141"/>
        <v>#VALUE!</v>
      </c>
      <c r="AC281" s="1017" t="e">
        <f t="shared" si="147"/>
        <v>#VALUE!</v>
      </c>
      <c r="AD281" s="1018">
        <f t="shared" si="148"/>
        <v>0</v>
      </c>
      <c r="AE281" s="1015">
        <f>IF(H281&gt;8,tab!D$168,tab!D$171)</f>
        <v>0.5</v>
      </c>
      <c r="AF281" s="1018">
        <f t="shared" si="149"/>
        <v>0</v>
      </c>
      <c r="AG281" s="994">
        <f t="shared" si="150"/>
        <v>0</v>
      </c>
      <c r="AH281" s="1019" t="e">
        <f t="shared" si="151"/>
        <v>#VALUE!</v>
      </c>
      <c r="AI281" s="863" t="e">
        <f t="shared" si="152"/>
        <v>#VALUE!</v>
      </c>
      <c r="AJ281" s="562">
        <f t="shared" si="153"/>
        <v>30</v>
      </c>
      <c r="AK281" s="562">
        <f t="shared" si="131"/>
        <v>30</v>
      </c>
      <c r="AL281" s="1020">
        <f t="shared" si="154"/>
        <v>0</v>
      </c>
      <c r="AN281" s="561">
        <f t="shared" si="133"/>
        <v>0</v>
      </c>
      <c r="AR281" s="1058"/>
      <c r="AT281" s="322"/>
      <c r="AU281" s="322"/>
    </row>
    <row r="282" spans="3:47" ht="13.15" customHeight="1" x14ac:dyDescent="0.2">
      <c r="C282" s="386"/>
      <c r="D282" s="1005" t="str">
        <f>IF(op!D170=0,"",op!D170)</f>
        <v/>
      </c>
      <c r="E282" s="1005" t="str">
        <f>IF(op!E170=0,"",op!E170)</f>
        <v/>
      </c>
      <c r="F282" s="395" t="str">
        <f>IF(op!F170="","",op!F170+1)</f>
        <v/>
      </c>
      <c r="G282" s="1006" t="str">
        <f>IF(op!G170=0,"",op!G170)</f>
        <v/>
      </c>
      <c r="H282" s="395" t="str">
        <f>IF(op!H170="","",op!H170)</f>
        <v/>
      </c>
      <c r="I282" s="1007" t="str">
        <f t="shared" si="143"/>
        <v/>
      </c>
      <c r="J282" s="1008" t="str">
        <f>IF(op!J170="","",op!J170)</f>
        <v/>
      </c>
      <c r="K282" s="339"/>
      <c r="L282" s="1260" t="str">
        <f>IF(op!L170="","",op!L170)</f>
        <v/>
      </c>
      <c r="M282" s="1260" t="str">
        <f>IF(op!M170="","",op!M170)</f>
        <v/>
      </c>
      <c r="N282" s="1009" t="str">
        <f t="shared" si="134"/>
        <v/>
      </c>
      <c r="O282" s="1010" t="str">
        <f t="shared" si="135"/>
        <v/>
      </c>
      <c r="P282" s="1011" t="str">
        <f t="shared" si="136"/>
        <v/>
      </c>
      <c r="Q282" s="590" t="str">
        <f t="shared" si="144"/>
        <v/>
      </c>
      <c r="R282" s="1012" t="str">
        <f t="shared" si="137"/>
        <v/>
      </c>
      <c r="S282" s="1013">
        <f t="shared" si="145"/>
        <v>0</v>
      </c>
      <c r="T282" s="339"/>
      <c r="X282" s="994" t="str">
        <f t="shared" si="146"/>
        <v/>
      </c>
      <c r="Y282" s="1015">
        <f t="shared" si="138"/>
        <v>0.6</v>
      </c>
      <c r="Z282" s="1016" t="e">
        <f t="shared" si="139"/>
        <v>#VALUE!</v>
      </c>
      <c r="AA282" s="1016" t="e">
        <f t="shared" si="140"/>
        <v>#VALUE!</v>
      </c>
      <c r="AB282" s="1016" t="e">
        <f t="shared" si="141"/>
        <v>#VALUE!</v>
      </c>
      <c r="AC282" s="1017" t="e">
        <f t="shared" si="147"/>
        <v>#VALUE!</v>
      </c>
      <c r="AD282" s="1018">
        <f t="shared" si="148"/>
        <v>0</v>
      </c>
      <c r="AE282" s="1015">
        <f>IF(H282&gt;8,tab!D$168,tab!D$171)</f>
        <v>0.5</v>
      </c>
      <c r="AF282" s="1018">
        <f t="shared" si="149"/>
        <v>0</v>
      </c>
      <c r="AG282" s="994">
        <f t="shared" si="150"/>
        <v>0</v>
      </c>
      <c r="AH282" s="1019" t="e">
        <f t="shared" si="151"/>
        <v>#VALUE!</v>
      </c>
      <c r="AI282" s="863" t="e">
        <f t="shared" si="152"/>
        <v>#VALUE!</v>
      </c>
      <c r="AJ282" s="562">
        <f t="shared" si="153"/>
        <v>30</v>
      </c>
      <c r="AK282" s="562">
        <f t="shared" si="131"/>
        <v>30</v>
      </c>
      <c r="AL282" s="1020">
        <f t="shared" si="154"/>
        <v>0</v>
      </c>
      <c r="AN282" s="561">
        <f t="shared" si="133"/>
        <v>0</v>
      </c>
      <c r="AR282" s="1058"/>
      <c r="AT282" s="322"/>
      <c r="AU282" s="322"/>
    </row>
    <row r="283" spans="3:47" ht="13.15" customHeight="1" x14ac:dyDescent="0.2">
      <c r="C283" s="386"/>
      <c r="D283" s="1005" t="str">
        <f>IF(op!D171=0,"",op!D171)</f>
        <v/>
      </c>
      <c r="E283" s="1005" t="str">
        <f>IF(op!E171=0,"",op!E171)</f>
        <v/>
      </c>
      <c r="F283" s="395" t="str">
        <f>IF(op!F171="","",op!F171+1)</f>
        <v/>
      </c>
      <c r="G283" s="1006" t="str">
        <f>IF(op!G171=0,"",op!G171)</f>
        <v/>
      </c>
      <c r="H283" s="395" t="str">
        <f>IF(op!H171="","",op!H171)</f>
        <v/>
      </c>
      <c r="I283" s="1007" t="str">
        <f t="shared" si="143"/>
        <v/>
      </c>
      <c r="J283" s="1008" t="str">
        <f>IF(op!J171="","",op!J171)</f>
        <v/>
      </c>
      <c r="K283" s="339"/>
      <c r="L283" s="1260" t="str">
        <f>IF(op!L171="","",op!L171)</f>
        <v/>
      </c>
      <c r="M283" s="1260" t="str">
        <f>IF(op!M171="","",op!M171)</f>
        <v/>
      </c>
      <c r="N283" s="1009" t="str">
        <f t="shared" si="134"/>
        <v/>
      </c>
      <c r="O283" s="1010" t="str">
        <f t="shared" si="135"/>
        <v/>
      </c>
      <c r="P283" s="1011" t="str">
        <f t="shared" si="136"/>
        <v/>
      </c>
      <c r="Q283" s="590" t="str">
        <f t="shared" si="144"/>
        <v/>
      </c>
      <c r="R283" s="1012" t="str">
        <f t="shared" si="137"/>
        <v/>
      </c>
      <c r="S283" s="1013">
        <f t="shared" si="145"/>
        <v>0</v>
      </c>
      <c r="T283" s="339"/>
      <c r="X283" s="994" t="str">
        <f t="shared" si="146"/>
        <v/>
      </c>
      <c r="Y283" s="1015">
        <f t="shared" si="138"/>
        <v>0.6</v>
      </c>
      <c r="Z283" s="1016" t="e">
        <f t="shared" si="139"/>
        <v>#VALUE!</v>
      </c>
      <c r="AA283" s="1016" t="e">
        <f t="shared" si="140"/>
        <v>#VALUE!</v>
      </c>
      <c r="AB283" s="1016" t="e">
        <f t="shared" si="141"/>
        <v>#VALUE!</v>
      </c>
      <c r="AC283" s="1017" t="e">
        <f t="shared" si="147"/>
        <v>#VALUE!</v>
      </c>
      <c r="AD283" s="1018">
        <f t="shared" si="148"/>
        <v>0</v>
      </c>
      <c r="AE283" s="1015">
        <f>IF(H283&gt;8,tab!D$168,tab!D$171)</f>
        <v>0.5</v>
      </c>
      <c r="AF283" s="1018">
        <f t="shared" si="149"/>
        <v>0</v>
      </c>
      <c r="AG283" s="994">
        <f t="shared" si="150"/>
        <v>0</v>
      </c>
      <c r="AH283" s="1019" t="e">
        <f t="shared" si="151"/>
        <v>#VALUE!</v>
      </c>
      <c r="AI283" s="863" t="e">
        <f t="shared" si="152"/>
        <v>#VALUE!</v>
      </c>
      <c r="AJ283" s="562">
        <f t="shared" si="153"/>
        <v>30</v>
      </c>
      <c r="AK283" s="562">
        <f t="shared" si="131"/>
        <v>30</v>
      </c>
      <c r="AL283" s="1020">
        <f t="shared" si="154"/>
        <v>0</v>
      </c>
      <c r="AN283" s="561">
        <f t="shared" si="133"/>
        <v>0</v>
      </c>
      <c r="AR283" s="1058"/>
      <c r="AT283" s="322"/>
      <c r="AU283" s="322"/>
    </row>
    <row r="284" spans="3:47" ht="13.15" customHeight="1" x14ac:dyDescent="0.2">
      <c r="C284" s="386"/>
      <c r="D284" s="1005" t="str">
        <f>IF(op!D172=0,"",op!D172)</f>
        <v/>
      </c>
      <c r="E284" s="1005" t="str">
        <f>IF(op!E172=0,"",op!E172)</f>
        <v/>
      </c>
      <c r="F284" s="395" t="str">
        <f>IF(op!F172="","",op!F172+1)</f>
        <v/>
      </c>
      <c r="G284" s="1006" t="str">
        <f>IF(op!G172=0,"",op!G172)</f>
        <v/>
      </c>
      <c r="H284" s="395" t="str">
        <f>IF(op!H172="","",op!H172)</f>
        <v/>
      </c>
      <c r="I284" s="1007" t="str">
        <f t="shared" si="143"/>
        <v/>
      </c>
      <c r="J284" s="1008" t="str">
        <f>IF(op!J172="","",op!J172)</f>
        <v/>
      </c>
      <c r="K284" s="339"/>
      <c r="L284" s="1260" t="str">
        <f>IF(op!L172="","",op!L172)</f>
        <v/>
      </c>
      <c r="M284" s="1260" t="str">
        <f>IF(op!M172="","",op!M172)</f>
        <v/>
      </c>
      <c r="N284" s="1009" t="str">
        <f t="shared" si="134"/>
        <v/>
      </c>
      <c r="O284" s="1010" t="str">
        <f t="shared" si="135"/>
        <v/>
      </c>
      <c r="P284" s="1011" t="str">
        <f t="shared" si="136"/>
        <v/>
      </c>
      <c r="Q284" s="590" t="str">
        <f t="shared" si="144"/>
        <v/>
      </c>
      <c r="R284" s="1012" t="str">
        <f t="shared" si="137"/>
        <v/>
      </c>
      <c r="S284" s="1013">
        <f t="shared" si="145"/>
        <v>0</v>
      </c>
      <c r="T284" s="339"/>
      <c r="X284" s="994" t="str">
        <f t="shared" si="146"/>
        <v/>
      </c>
      <c r="Y284" s="1015">
        <f t="shared" si="138"/>
        <v>0.6</v>
      </c>
      <c r="Z284" s="1016" t="e">
        <f t="shared" si="139"/>
        <v>#VALUE!</v>
      </c>
      <c r="AA284" s="1016" t="e">
        <f t="shared" si="140"/>
        <v>#VALUE!</v>
      </c>
      <c r="AB284" s="1016" t="e">
        <f t="shared" si="141"/>
        <v>#VALUE!</v>
      </c>
      <c r="AC284" s="1017" t="e">
        <f t="shared" si="147"/>
        <v>#VALUE!</v>
      </c>
      <c r="AD284" s="1018">
        <f t="shared" si="148"/>
        <v>0</v>
      </c>
      <c r="AE284" s="1015">
        <f>IF(H284&gt;8,tab!D$168,tab!D$171)</f>
        <v>0.5</v>
      </c>
      <c r="AF284" s="1018">
        <f t="shared" si="149"/>
        <v>0</v>
      </c>
      <c r="AG284" s="994">
        <f t="shared" si="150"/>
        <v>0</v>
      </c>
      <c r="AH284" s="1019" t="e">
        <f t="shared" si="151"/>
        <v>#VALUE!</v>
      </c>
      <c r="AI284" s="863" t="e">
        <f t="shared" si="152"/>
        <v>#VALUE!</v>
      </c>
      <c r="AJ284" s="562">
        <f t="shared" si="153"/>
        <v>30</v>
      </c>
      <c r="AK284" s="562">
        <f t="shared" si="131"/>
        <v>30</v>
      </c>
      <c r="AL284" s="1020">
        <f t="shared" si="154"/>
        <v>0</v>
      </c>
      <c r="AN284" s="561">
        <f t="shared" si="133"/>
        <v>0</v>
      </c>
      <c r="AR284" s="1058"/>
      <c r="AT284" s="322"/>
      <c r="AU284" s="322"/>
    </row>
    <row r="285" spans="3:47" ht="13.15" customHeight="1" x14ac:dyDescent="0.2">
      <c r="C285" s="386"/>
      <c r="D285" s="1005" t="str">
        <f>IF(op!D173=0,"",op!D173)</f>
        <v/>
      </c>
      <c r="E285" s="1005" t="str">
        <f>IF(op!E173=0,"",op!E173)</f>
        <v/>
      </c>
      <c r="F285" s="395" t="str">
        <f>IF(op!F173="","",op!F173+1)</f>
        <v/>
      </c>
      <c r="G285" s="1006" t="str">
        <f>IF(op!G173=0,"",op!G173)</f>
        <v/>
      </c>
      <c r="H285" s="395" t="str">
        <f>IF(op!H173="","",op!H173)</f>
        <v/>
      </c>
      <c r="I285" s="1007" t="str">
        <f t="shared" si="143"/>
        <v/>
      </c>
      <c r="J285" s="1008" t="str">
        <f>IF(op!J173="","",op!J173)</f>
        <v/>
      </c>
      <c r="K285" s="339"/>
      <c r="L285" s="1260" t="str">
        <f>IF(op!L173="","",op!L173)</f>
        <v/>
      </c>
      <c r="M285" s="1260" t="str">
        <f>IF(op!M173="","",op!M173)</f>
        <v/>
      </c>
      <c r="N285" s="1009" t="str">
        <f t="shared" si="134"/>
        <v/>
      </c>
      <c r="O285" s="1010" t="str">
        <f t="shared" si="135"/>
        <v/>
      </c>
      <c r="P285" s="1011" t="str">
        <f t="shared" si="136"/>
        <v/>
      </c>
      <c r="Q285" s="590" t="str">
        <f t="shared" si="144"/>
        <v/>
      </c>
      <c r="R285" s="1012" t="str">
        <f t="shared" si="137"/>
        <v/>
      </c>
      <c r="S285" s="1013">
        <f t="shared" si="145"/>
        <v>0</v>
      </c>
      <c r="T285" s="339"/>
      <c r="X285" s="994" t="str">
        <f t="shared" si="146"/>
        <v/>
      </c>
      <c r="Y285" s="1015">
        <f t="shared" si="138"/>
        <v>0.6</v>
      </c>
      <c r="Z285" s="1016" t="e">
        <f t="shared" si="139"/>
        <v>#VALUE!</v>
      </c>
      <c r="AA285" s="1016" t="e">
        <f t="shared" si="140"/>
        <v>#VALUE!</v>
      </c>
      <c r="AB285" s="1016" t="e">
        <f t="shared" si="141"/>
        <v>#VALUE!</v>
      </c>
      <c r="AC285" s="1017" t="e">
        <f t="shared" si="147"/>
        <v>#VALUE!</v>
      </c>
      <c r="AD285" s="1018">
        <f t="shared" si="148"/>
        <v>0</v>
      </c>
      <c r="AE285" s="1015">
        <f>IF(H285&gt;8,tab!D$168,tab!D$171)</f>
        <v>0.5</v>
      </c>
      <c r="AF285" s="1018">
        <f t="shared" si="149"/>
        <v>0</v>
      </c>
      <c r="AG285" s="994">
        <f t="shared" si="150"/>
        <v>0</v>
      </c>
      <c r="AH285" s="1019" t="e">
        <f t="shared" si="151"/>
        <v>#VALUE!</v>
      </c>
      <c r="AI285" s="863" t="e">
        <f t="shared" si="152"/>
        <v>#VALUE!</v>
      </c>
      <c r="AJ285" s="562">
        <f t="shared" si="153"/>
        <v>30</v>
      </c>
      <c r="AK285" s="562">
        <f t="shared" si="131"/>
        <v>30</v>
      </c>
      <c r="AL285" s="1020">
        <f t="shared" si="154"/>
        <v>0</v>
      </c>
      <c r="AN285" s="561">
        <f t="shared" si="133"/>
        <v>0</v>
      </c>
      <c r="AR285" s="1058"/>
      <c r="AT285" s="322"/>
      <c r="AU285" s="322"/>
    </row>
    <row r="286" spans="3:47" ht="13.15" customHeight="1" x14ac:dyDescent="0.2">
      <c r="C286" s="386"/>
      <c r="D286" s="1005" t="str">
        <f>IF(op!D174=0,"",op!D174)</f>
        <v/>
      </c>
      <c r="E286" s="1005" t="str">
        <f>IF(op!E174=0,"",op!E174)</f>
        <v/>
      </c>
      <c r="F286" s="395" t="str">
        <f>IF(op!F174="","",op!F174+1)</f>
        <v/>
      </c>
      <c r="G286" s="1006" t="str">
        <f>IF(op!G174=0,"",op!G174)</f>
        <v/>
      </c>
      <c r="H286" s="395" t="str">
        <f>IF(op!H174="","",op!H174)</f>
        <v/>
      </c>
      <c r="I286" s="1007" t="str">
        <f t="shared" si="143"/>
        <v/>
      </c>
      <c r="J286" s="1008" t="str">
        <f>IF(op!J174="","",op!J174)</f>
        <v/>
      </c>
      <c r="K286" s="339"/>
      <c r="L286" s="1260" t="str">
        <f>IF(op!L174="","",op!L174)</f>
        <v/>
      </c>
      <c r="M286" s="1260" t="str">
        <f>IF(op!M174="","",op!M174)</f>
        <v/>
      </c>
      <c r="N286" s="1009" t="str">
        <f t="shared" si="134"/>
        <v/>
      </c>
      <c r="O286" s="1010" t="str">
        <f t="shared" si="135"/>
        <v/>
      </c>
      <c r="P286" s="1011" t="str">
        <f t="shared" si="136"/>
        <v/>
      </c>
      <c r="Q286" s="590" t="str">
        <f t="shared" si="144"/>
        <v/>
      </c>
      <c r="R286" s="1012" t="str">
        <f t="shared" si="137"/>
        <v/>
      </c>
      <c r="S286" s="1013">
        <f t="shared" si="145"/>
        <v>0</v>
      </c>
      <c r="T286" s="339"/>
      <c r="X286" s="994" t="str">
        <f t="shared" si="146"/>
        <v/>
      </c>
      <c r="Y286" s="1015">
        <f t="shared" si="138"/>
        <v>0.6</v>
      </c>
      <c r="Z286" s="1016" t="e">
        <f t="shared" si="139"/>
        <v>#VALUE!</v>
      </c>
      <c r="AA286" s="1016" t="e">
        <f t="shared" si="140"/>
        <v>#VALUE!</v>
      </c>
      <c r="AB286" s="1016" t="e">
        <f t="shared" si="141"/>
        <v>#VALUE!</v>
      </c>
      <c r="AC286" s="1017" t="e">
        <f t="shared" si="147"/>
        <v>#VALUE!</v>
      </c>
      <c r="AD286" s="1018">
        <f t="shared" si="148"/>
        <v>0</v>
      </c>
      <c r="AE286" s="1015">
        <f>IF(H286&gt;8,tab!D$168,tab!D$171)</f>
        <v>0.5</v>
      </c>
      <c r="AF286" s="1018">
        <f t="shared" si="149"/>
        <v>0</v>
      </c>
      <c r="AG286" s="994">
        <f t="shared" si="150"/>
        <v>0</v>
      </c>
      <c r="AH286" s="1019" t="e">
        <f t="shared" si="151"/>
        <v>#VALUE!</v>
      </c>
      <c r="AI286" s="863" t="e">
        <f t="shared" si="152"/>
        <v>#VALUE!</v>
      </c>
      <c r="AJ286" s="562">
        <f t="shared" si="153"/>
        <v>30</v>
      </c>
      <c r="AK286" s="562">
        <f t="shared" si="131"/>
        <v>30</v>
      </c>
      <c r="AL286" s="1020">
        <f t="shared" si="154"/>
        <v>0</v>
      </c>
      <c r="AN286" s="561">
        <f t="shared" si="133"/>
        <v>0</v>
      </c>
      <c r="AR286" s="1058"/>
      <c r="AT286" s="322"/>
      <c r="AU286" s="322"/>
    </row>
    <row r="287" spans="3:47" ht="13.15" customHeight="1" x14ac:dyDescent="0.2">
      <c r="C287" s="386"/>
      <c r="D287" s="1005" t="str">
        <f>IF(op!D175=0,"",op!D175)</f>
        <v/>
      </c>
      <c r="E287" s="1005" t="str">
        <f>IF(op!E175=0,"",op!E175)</f>
        <v/>
      </c>
      <c r="F287" s="395" t="str">
        <f>IF(op!F175="","",op!F175+1)</f>
        <v/>
      </c>
      <c r="G287" s="1006" t="str">
        <f>IF(op!G175=0,"",op!G175)</f>
        <v/>
      </c>
      <c r="H287" s="395" t="str">
        <f>IF(op!H175="","",op!H175)</f>
        <v/>
      </c>
      <c r="I287" s="1007" t="str">
        <f t="shared" si="143"/>
        <v/>
      </c>
      <c r="J287" s="1008" t="str">
        <f>IF(op!J175="","",op!J175)</f>
        <v/>
      </c>
      <c r="K287" s="339"/>
      <c r="L287" s="1260" t="str">
        <f>IF(op!L175="","",op!L175)</f>
        <v/>
      </c>
      <c r="M287" s="1260" t="str">
        <f>IF(op!M175="","",op!M175)</f>
        <v/>
      </c>
      <c r="N287" s="1009" t="str">
        <f t="shared" si="134"/>
        <v/>
      </c>
      <c r="O287" s="1010" t="str">
        <f t="shared" si="135"/>
        <v/>
      </c>
      <c r="P287" s="1011" t="str">
        <f t="shared" si="136"/>
        <v/>
      </c>
      <c r="Q287" s="590" t="str">
        <f t="shared" si="144"/>
        <v/>
      </c>
      <c r="R287" s="1012" t="str">
        <f t="shared" si="137"/>
        <v/>
      </c>
      <c r="S287" s="1013">
        <f t="shared" si="145"/>
        <v>0</v>
      </c>
      <c r="T287" s="339"/>
      <c r="X287" s="994" t="str">
        <f t="shared" si="146"/>
        <v/>
      </c>
      <c r="Y287" s="1015">
        <f t="shared" si="138"/>
        <v>0.6</v>
      </c>
      <c r="Z287" s="1016" t="e">
        <f t="shared" si="139"/>
        <v>#VALUE!</v>
      </c>
      <c r="AA287" s="1016" t="e">
        <f t="shared" si="140"/>
        <v>#VALUE!</v>
      </c>
      <c r="AB287" s="1016" t="e">
        <f t="shared" si="141"/>
        <v>#VALUE!</v>
      </c>
      <c r="AC287" s="1017" t="e">
        <f t="shared" si="147"/>
        <v>#VALUE!</v>
      </c>
      <c r="AD287" s="1018">
        <f t="shared" si="148"/>
        <v>0</v>
      </c>
      <c r="AE287" s="1015">
        <f>IF(H287&gt;8,tab!D$168,tab!D$171)</f>
        <v>0.5</v>
      </c>
      <c r="AF287" s="1018">
        <f t="shared" si="149"/>
        <v>0</v>
      </c>
      <c r="AG287" s="994">
        <f t="shared" si="150"/>
        <v>0</v>
      </c>
      <c r="AH287" s="1019" t="e">
        <f t="shared" si="151"/>
        <v>#VALUE!</v>
      </c>
      <c r="AI287" s="863" t="e">
        <f t="shared" si="152"/>
        <v>#VALUE!</v>
      </c>
      <c r="AJ287" s="562">
        <f t="shared" si="153"/>
        <v>30</v>
      </c>
      <c r="AK287" s="562">
        <f t="shared" si="131"/>
        <v>30</v>
      </c>
      <c r="AL287" s="1020">
        <f t="shared" si="154"/>
        <v>0</v>
      </c>
      <c r="AN287" s="561">
        <f t="shared" si="133"/>
        <v>0</v>
      </c>
      <c r="AR287" s="1058"/>
      <c r="AT287" s="322"/>
      <c r="AU287" s="322"/>
    </row>
    <row r="288" spans="3:47" ht="13.15" customHeight="1" x14ac:dyDescent="0.2">
      <c r="C288" s="386"/>
      <c r="D288" s="1005" t="str">
        <f>IF(op!D176=0,"",op!D176)</f>
        <v/>
      </c>
      <c r="E288" s="1005" t="str">
        <f>IF(op!E176=0,"",op!E176)</f>
        <v/>
      </c>
      <c r="F288" s="395" t="str">
        <f>IF(op!F176="","",op!F176+1)</f>
        <v/>
      </c>
      <c r="G288" s="1006" t="str">
        <f>IF(op!G176=0,"",op!G176)</f>
        <v/>
      </c>
      <c r="H288" s="395" t="str">
        <f>IF(op!H176="","",op!H176)</f>
        <v/>
      </c>
      <c r="I288" s="1007" t="str">
        <f t="shared" si="143"/>
        <v/>
      </c>
      <c r="J288" s="1008" t="str">
        <f>IF(op!J176="","",op!J176)</f>
        <v/>
      </c>
      <c r="K288" s="339"/>
      <c r="L288" s="1260" t="str">
        <f>IF(op!L176="","",op!L176)</f>
        <v/>
      </c>
      <c r="M288" s="1260" t="str">
        <f>IF(op!M176="","",op!M176)</f>
        <v/>
      </c>
      <c r="N288" s="1009" t="str">
        <f t="shared" si="134"/>
        <v/>
      </c>
      <c r="O288" s="1010" t="str">
        <f t="shared" si="135"/>
        <v/>
      </c>
      <c r="P288" s="1011" t="str">
        <f t="shared" si="136"/>
        <v/>
      </c>
      <c r="Q288" s="590" t="str">
        <f t="shared" si="144"/>
        <v/>
      </c>
      <c r="R288" s="1012" t="str">
        <f t="shared" si="137"/>
        <v/>
      </c>
      <c r="S288" s="1013">
        <f t="shared" si="145"/>
        <v>0</v>
      </c>
      <c r="T288" s="339"/>
      <c r="X288" s="994" t="str">
        <f t="shared" si="146"/>
        <v/>
      </c>
      <c r="Y288" s="1015">
        <f t="shared" si="138"/>
        <v>0.6</v>
      </c>
      <c r="Z288" s="1016" t="e">
        <f t="shared" si="139"/>
        <v>#VALUE!</v>
      </c>
      <c r="AA288" s="1016" t="e">
        <f t="shared" si="140"/>
        <v>#VALUE!</v>
      </c>
      <c r="AB288" s="1016" t="e">
        <f t="shared" si="141"/>
        <v>#VALUE!</v>
      </c>
      <c r="AC288" s="1017" t="e">
        <f t="shared" si="147"/>
        <v>#VALUE!</v>
      </c>
      <c r="AD288" s="1018">
        <f t="shared" si="148"/>
        <v>0</v>
      </c>
      <c r="AE288" s="1015">
        <f>IF(H288&gt;8,tab!D$168,tab!D$171)</f>
        <v>0.5</v>
      </c>
      <c r="AF288" s="1018">
        <f t="shared" si="149"/>
        <v>0</v>
      </c>
      <c r="AG288" s="994">
        <f t="shared" si="150"/>
        <v>0</v>
      </c>
      <c r="AH288" s="1019" t="e">
        <f t="shared" si="151"/>
        <v>#VALUE!</v>
      </c>
      <c r="AI288" s="863" t="e">
        <f t="shared" si="152"/>
        <v>#VALUE!</v>
      </c>
      <c r="AJ288" s="562">
        <f t="shared" si="153"/>
        <v>30</v>
      </c>
      <c r="AK288" s="562">
        <f t="shared" si="131"/>
        <v>30</v>
      </c>
      <c r="AL288" s="1020">
        <f t="shared" si="154"/>
        <v>0</v>
      </c>
      <c r="AN288" s="561">
        <f t="shared" si="133"/>
        <v>0</v>
      </c>
      <c r="AR288" s="1058"/>
      <c r="AT288" s="322"/>
      <c r="AU288" s="322"/>
    </row>
    <row r="289" spans="3:47" ht="13.15" customHeight="1" x14ac:dyDescent="0.2">
      <c r="C289" s="386"/>
      <c r="D289" s="1005" t="str">
        <f>IF(op!D177=0,"",op!D177)</f>
        <v/>
      </c>
      <c r="E289" s="1005" t="str">
        <f>IF(op!E177=0,"",op!E177)</f>
        <v/>
      </c>
      <c r="F289" s="395" t="str">
        <f>IF(op!F177="","",op!F177+1)</f>
        <v/>
      </c>
      <c r="G289" s="1006" t="str">
        <f>IF(op!G177=0,"",op!G177)</f>
        <v/>
      </c>
      <c r="H289" s="395" t="str">
        <f>IF(op!H177="","",op!H177)</f>
        <v/>
      </c>
      <c r="I289" s="1007" t="str">
        <f t="shared" si="143"/>
        <v/>
      </c>
      <c r="J289" s="1008" t="str">
        <f>IF(op!J177="","",op!J177)</f>
        <v/>
      </c>
      <c r="K289" s="339"/>
      <c r="L289" s="1260" t="str">
        <f>IF(op!L177="","",op!L177)</f>
        <v/>
      </c>
      <c r="M289" s="1260" t="str">
        <f>IF(op!M177="","",op!M177)</f>
        <v/>
      </c>
      <c r="N289" s="1009" t="str">
        <f t="shared" si="134"/>
        <v/>
      </c>
      <c r="O289" s="1010" t="str">
        <f t="shared" si="135"/>
        <v/>
      </c>
      <c r="P289" s="1011" t="str">
        <f t="shared" si="136"/>
        <v/>
      </c>
      <c r="Q289" s="590" t="str">
        <f t="shared" si="144"/>
        <v/>
      </c>
      <c r="R289" s="1012" t="str">
        <f t="shared" si="137"/>
        <v/>
      </c>
      <c r="S289" s="1013">
        <f t="shared" si="145"/>
        <v>0</v>
      </c>
      <c r="T289" s="339"/>
      <c r="X289" s="994" t="str">
        <f t="shared" si="146"/>
        <v/>
      </c>
      <c r="Y289" s="1015">
        <f t="shared" si="138"/>
        <v>0.6</v>
      </c>
      <c r="Z289" s="1016" t="e">
        <f t="shared" si="139"/>
        <v>#VALUE!</v>
      </c>
      <c r="AA289" s="1016" t="e">
        <f t="shared" si="140"/>
        <v>#VALUE!</v>
      </c>
      <c r="AB289" s="1016" t="e">
        <f t="shared" si="141"/>
        <v>#VALUE!</v>
      </c>
      <c r="AC289" s="1017" t="e">
        <f t="shared" si="147"/>
        <v>#VALUE!</v>
      </c>
      <c r="AD289" s="1018">
        <f t="shared" si="148"/>
        <v>0</v>
      </c>
      <c r="AE289" s="1015">
        <f>IF(H289&gt;8,tab!D$168,tab!D$171)</f>
        <v>0.5</v>
      </c>
      <c r="AF289" s="1018">
        <f t="shared" si="149"/>
        <v>0</v>
      </c>
      <c r="AG289" s="994">
        <f t="shared" si="150"/>
        <v>0</v>
      </c>
      <c r="AH289" s="1019" t="e">
        <f t="shared" si="151"/>
        <v>#VALUE!</v>
      </c>
      <c r="AI289" s="863" t="e">
        <f t="shared" si="152"/>
        <v>#VALUE!</v>
      </c>
      <c r="AJ289" s="562">
        <f t="shared" si="153"/>
        <v>30</v>
      </c>
      <c r="AK289" s="562">
        <f t="shared" si="131"/>
        <v>30</v>
      </c>
      <c r="AL289" s="1020">
        <f t="shared" si="154"/>
        <v>0</v>
      </c>
      <c r="AN289" s="561">
        <f t="shared" si="133"/>
        <v>0</v>
      </c>
      <c r="AR289" s="1058"/>
      <c r="AT289" s="322"/>
      <c r="AU289" s="322"/>
    </row>
    <row r="290" spans="3:47" ht="13.15" customHeight="1" x14ac:dyDescent="0.2">
      <c r="C290" s="386"/>
      <c r="D290" s="1005" t="str">
        <f>IF(op!D178=0,"",op!D178)</f>
        <v/>
      </c>
      <c r="E290" s="1005" t="str">
        <f>IF(op!E178=0,"",op!E178)</f>
        <v/>
      </c>
      <c r="F290" s="395" t="str">
        <f>IF(op!F178="","",op!F178+1)</f>
        <v/>
      </c>
      <c r="G290" s="1006" t="str">
        <f>IF(op!G178=0,"",op!G178)</f>
        <v/>
      </c>
      <c r="H290" s="395" t="str">
        <f>IF(op!H178="","",op!H178)</f>
        <v/>
      </c>
      <c r="I290" s="1007" t="str">
        <f t="shared" si="143"/>
        <v/>
      </c>
      <c r="J290" s="1008" t="str">
        <f>IF(op!J178="","",op!J178)</f>
        <v/>
      </c>
      <c r="K290" s="339"/>
      <c r="L290" s="1260" t="str">
        <f>IF(op!L178="","",op!L178)</f>
        <v/>
      </c>
      <c r="M290" s="1260" t="str">
        <f>IF(op!M178="","",op!M178)</f>
        <v/>
      </c>
      <c r="N290" s="1009" t="str">
        <f t="shared" si="134"/>
        <v/>
      </c>
      <c r="O290" s="1010" t="str">
        <f t="shared" si="135"/>
        <v/>
      </c>
      <c r="P290" s="1011" t="str">
        <f t="shared" si="136"/>
        <v/>
      </c>
      <c r="Q290" s="590" t="str">
        <f t="shared" si="144"/>
        <v/>
      </c>
      <c r="R290" s="1012" t="str">
        <f t="shared" si="137"/>
        <v/>
      </c>
      <c r="S290" s="1013">
        <f t="shared" si="145"/>
        <v>0</v>
      </c>
      <c r="T290" s="339"/>
      <c r="X290" s="994" t="str">
        <f t="shared" si="146"/>
        <v/>
      </c>
      <c r="Y290" s="1015">
        <f t="shared" si="138"/>
        <v>0.6</v>
      </c>
      <c r="Z290" s="1016" t="e">
        <f t="shared" si="139"/>
        <v>#VALUE!</v>
      </c>
      <c r="AA290" s="1016" t="e">
        <f t="shared" si="140"/>
        <v>#VALUE!</v>
      </c>
      <c r="AB290" s="1016" t="e">
        <f t="shared" si="141"/>
        <v>#VALUE!</v>
      </c>
      <c r="AC290" s="1017" t="e">
        <f t="shared" si="147"/>
        <v>#VALUE!</v>
      </c>
      <c r="AD290" s="1018">
        <f t="shared" si="148"/>
        <v>0</v>
      </c>
      <c r="AE290" s="1015">
        <f>IF(H290&gt;8,tab!D$168,tab!D$171)</f>
        <v>0.5</v>
      </c>
      <c r="AF290" s="1018">
        <f t="shared" si="149"/>
        <v>0</v>
      </c>
      <c r="AG290" s="994">
        <f t="shared" si="150"/>
        <v>0</v>
      </c>
      <c r="AH290" s="1019" t="e">
        <f t="shared" si="151"/>
        <v>#VALUE!</v>
      </c>
      <c r="AI290" s="863" t="e">
        <f t="shared" si="152"/>
        <v>#VALUE!</v>
      </c>
      <c r="AJ290" s="562">
        <f t="shared" si="153"/>
        <v>30</v>
      </c>
      <c r="AK290" s="562">
        <f t="shared" si="131"/>
        <v>30</v>
      </c>
      <c r="AL290" s="1020">
        <f t="shared" si="154"/>
        <v>0</v>
      </c>
      <c r="AN290" s="561">
        <f t="shared" si="133"/>
        <v>0</v>
      </c>
      <c r="AR290" s="1058"/>
      <c r="AT290" s="322"/>
      <c r="AU290" s="322"/>
    </row>
    <row r="291" spans="3:47" ht="13.15" customHeight="1" x14ac:dyDescent="0.2">
      <c r="C291" s="386"/>
      <c r="D291" s="1005" t="str">
        <f>IF(op!D179=0,"",op!D179)</f>
        <v/>
      </c>
      <c r="E291" s="1005" t="str">
        <f>IF(op!E179=0,"",op!E179)</f>
        <v/>
      </c>
      <c r="F291" s="395" t="str">
        <f>IF(op!F179="","",op!F179+1)</f>
        <v/>
      </c>
      <c r="G291" s="1006" t="str">
        <f>IF(op!G179=0,"",op!G179)</f>
        <v/>
      </c>
      <c r="H291" s="395" t="str">
        <f>IF(op!H179="","",op!H179)</f>
        <v/>
      </c>
      <c r="I291" s="1007" t="str">
        <f t="shared" si="143"/>
        <v/>
      </c>
      <c r="J291" s="1008" t="str">
        <f>IF(op!J179="","",op!J179)</f>
        <v/>
      </c>
      <c r="K291" s="339"/>
      <c r="L291" s="1260" t="str">
        <f>IF(op!L179="","",op!L179)</f>
        <v/>
      </c>
      <c r="M291" s="1260" t="str">
        <f>IF(op!M179="","",op!M179)</f>
        <v/>
      </c>
      <c r="N291" s="1009" t="str">
        <f t="shared" si="134"/>
        <v/>
      </c>
      <c r="O291" s="1010" t="str">
        <f t="shared" si="135"/>
        <v/>
      </c>
      <c r="P291" s="1011" t="str">
        <f t="shared" si="136"/>
        <v/>
      </c>
      <c r="Q291" s="590" t="str">
        <f t="shared" si="144"/>
        <v/>
      </c>
      <c r="R291" s="1012" t="str">
        <f t="shared" si="137"/>
        <v/>
      </c>
      <c r="S291" s="1013">
        <f t="shared" si="145"/>
        <v>0</v>
      </c>
      <c r="T291" s="339"/>
      <c r="X291" s="994" t="str">
        <f t="shared" si="146"/>
        <v/>
      </c>
      <c r="Y291" s="1015">
        <f t="shared" si="138"/>
        <v>0.6</v>
      </c>
      <c r="Z291" s="1016" t="e">
        <f t="shared" si="139"/>
        <v>#VALUE!</v>
      </c>
      <c r="AA291" s="1016" t="e">
        <f t="shared" si="140"/>
        <v>#VALUE!</v>
      </c>
      <c r="AB291" s="1016" t="e">
        <f t="shared" si="141"/>
        <v>#VALUE!</v>
      </c>
      <c r="AC291" s="1017" t="e">
        <f t="shared" si="147"/>
        <v>#VALUE!</v>
      </c>
      <c r="AD291" s="1018">
        <f t="shared" si="148"/>
        <v>0</v>
      </c>
      <c r="AE291" s="1015">
        <f>IF(H291&gt;8,tab!D$168,tab!D$171)</f>
        <v>0.5</v>
      </c>
      <c r="AF291" s="1018">
        <f t="shared" si="149"/>
        <v>0</v>
      </c>
      <c r="AG291" s="994">
        <f t="shared" si="150"/>
        <v>0</v>
      </c>
      <c r="AH291" s="1019" t="e">
        <f t="shared" si="151"/>
        <v>#VALUE!</v>
      </c>
      <c r="AI291" s="863" t="e">
        <f t="shared" si="152"/>
        <v>#VALUE!</v>
      </c>
      <c r="AJ291" s="562">
        <f t="shared" si="153"/>
        <v>30</v>
      </c>
      <c r="AK291" s="562">
        <f t="shared" si="131"/>
        <v>30</v>
      </c>
      <c r="AL291" s="1020">
        <f t="shared" si="154"/>
        <v>0</v>
      </c>
      <c r="AN291" s="561">
        <f t="shared" si="133"/>
        <v>0</v>
      </c>
      <c r="AR291" s="1058"/>
      <c r="AT291" s="322"/>
      <c r="AU291" s="322"/>
    </row>
    <row r="292" spans="3:47" ht="13.15" customHeight="1" x14ac:dyDescent="0.2">
      <c r="C292" s="386"/>
      <c r="D292" s="1005" t="str">
        <f>IF(op!D180=0,"",op!D180)</f>
        <v/>
      </c>
      <c r="E292" s="1005" t="str">
        <f>IF(op!E180=0,"",op!E180)</f>
        <v/>
      </c>
      <c r="F292" s="395" t="str">
        <f>IF(op!F180="","",op!F180+1)</f>
        <v/>
      </c>
      <c r="G292" s="1006" t="str">
        <f>IF(op!G180=0,"",op!G180)</f>
        <v/>
      </c>
      <c r="H292" s="395" t="str">
        <f>IF(op!H180="","",op!H180)</f>
        <v/>
      </c>
      <c r="I292" s="1007" t="str">
        <f t="shared" si="143"/>
        <v/>
      </c>
      <c r="J292" s="1008" t="str">
        <f>IF(op!J180="","",op!J180)</f>
        <v/>
      </c>
      <c r="K292" s="339"/>
      <c r="L292" s="1260" t="str">
        <f>IF(op!L180="","",op!L180)</f>
        <v/>
      </c>
      <c r="M292" s="1260" t="str">
        <f>IF(op!M180="","",op!M180)</f>
        <v/>
      </c>
      <c r="N292" s="1009" t="str">
        <f t="shared" si="134"/>
        <v/>
      </c>
      <c r="O292" s="1010" t="str">
        <f t="shared" si="135"/>
        <v/>
      </c>
      <c r="P292" s="1011" t="str">
        <f t="shared" si="136"/>
        <v/>
      </c>
      <c r="Q292" s="590" t="str">
        <f t="shared" si="144"/>
        <v/>
      </c>
      <c r="R292" s="1012" t="str">
        <f t="shared" si="137"/>
        <v/>
      </c>
      <c r="S292" s="1013">
        <f t="shared" si="145"/>
        <v>0</v>
      </c>
      <c r="T292" s="339"/>
      <c r="X292" s="994" t="str">
        <f t="shared" si="146"/>
        <v/>
      </c>
      <c r="Y292" s="1015">
        <f t="shared" si="138"/>
        <v>0.6</v>
      </c>
      <c r="Z292" s="1016" t="e">
        <f t="shared" si="139"/>
        <v>#VALUE!</v>
      </c>
      <c r="AA292" s="1016" t="e">
        <f t="shared" si="140"/>
        <v>#VALUE!</v>
      </c>
      <c r="AB292" s="1016" t="e">
        <f t="shared" si="141"/>
        <v>#VALUE!</v>
      </c>
      <c r="AC292" s="1017" t="e">
        <f t="shared" si="147"/>
        <v>#VALUE!</v>
      </c>
      <c r="AD292" s="1018">
        <f t="shared" si="148"/>
        <v>0</v>
      </c>
      <c r="AE292" s="1015">
        <f>IF(H292&gt;8,tab!D$168,tab!D$171)</f>
        <v>0.5</v>
      </c>
      <c r="AF292" s="1018">
        <f t="shared" si="149"/>
        <v>0</v>
      </c>
      <c r="AG292" s="994">
        <f t="shared" si="150"/>
        <v>0</v>
      </c>
      <c r="AH292" s="1019" t="e">
        <f t="shared" si="151"/>
        <v>#VALUE!</v>
      </c>
      <c r="AI292" s="863" t="e">
        <f t="shared" si="152"/>
        <v>#VALUE!</v>
      </c>
      <c r="AJ292" s="562">
        <f t="shared" si="153"/>
        <v>30</v>
      </c>
      <c r="AK292" s="562">
        <f t="shared" si="131"/>
        <v>30</v>
      </c>
      <c r="AL292" s="1020">
        <f t="shared" si="154"/>
        <v>0</v>
      </c>
      <c r="AN292" s="561">
        <f t="shared" si="133"/>
        <v>0</v>
      </c>
      <c r="AR292" s="1058"/>
      <c r="AT292" s="322"/>
      <c r="AU292" s="322"/>
    </row>
    <row r="293" spans="3:47" ht="13.15" customHeight="1" x14ac:dyDescent="0.2">
      <c r="C293" s="386"/>
      <c r="D293" s="1005" t="str">
        <f>IF(op!D181=0,"",op!D181)</f>
        <v/>
      </c>
      <c r="E293" s="1005" t="str">
        <f>IF(op!E181=0,"",op!E181)</f>
        <v/>
      </c>
      <c r="F293" s="395" t="str">
        <f>IF(op!F181="","",op!F181+1)</f>
        <v/>
      </c>
      <c r="G293" s="1006" t="str">
        <f>IF(op!G181=0,"",op!G181)</f>
        <v/>
      </c>
      <c r="H293" s="395" t="str">
        <f>IF(op!H181="","",op!H181)</f>
        <v/>
      </c>
      <c r="I293" s="1007" t="str">
        <f t="shared" si="143"/>
        <v/>
      </c>
      <c r="J293" s="1008" t="str">
        <f>IF(op!J181="","",op!J181)</f>
        <v/>
      </c>
      <c r="K293" s="339"/>
      <c r="L293" s="1260" t="str">
        <f>IF(op!L181="","",op!L181)</f>
        <v/>
      </c>
      <c r="M293" s="1260" t="str">
        <f>IF(op!M181="","",op!M181)</f>
        <v/>
      </c>
      <c r="N293" s="1009" t="str">
        <f t="shared" si="134"/>
        <v/>
      </c>
      <c r="O293" s="1010" t="str">
        <f t="shared" si="135"/>
        <v/>
      </c>
      <c r="P293" s="1011" t="str">
        <f t="shared" si="136"/>
        <v/>
      </c>
      <c r="Q293" s="590" t="str">
        <f t="shared" si="144"/>
        <v/>
      </c>
      <c r="R293" s="1012" t="str">
        <f t="shared" si="137"/>
        <v/>
      </c>
      <c r="S293" s="1013">
        <f t="shared" si="145"/>
        <v>0</v>
      </c>
      <c r="T293" s="339"/>
      <c r="X293" s="994" t="str">
        <f t="shared" si="146"/>
        <v/>
      </c>
      <c r="Y293" s="1015">
        <f t="shared" si="138"/>
        <v>0.6</v>
      </c>
      <c r="Z293" s="1016" t="e">
        <f t="shared" si="139"/>
        <v>#VALUE!</v>
      </c>
      <c r="AA293" s="1016" t="e">
        <f t="shared" si="140"/>
        <v>#VALUE!</v>
      </c>
      <c r="AB293" s="1016" t="e">
        <f t="shared" si="141"/>
        <v>#VALUE!</v>
      </c>
      <c r="AC293" s="1017" t="e">
        <f t="shared" si="147"/>
        <v>#VALUE!</v>
      </c>
      <c r="AD293" s="1018">
        <f t="shared" si="148"/>
        <v>0</v>
      </c>
      <c r="AE293" s="1015">
        <f>IF(H293&gt;8,tab!D$168,tab!D$171)</f>
        <v>0.5</v>
      </c>
      <c r="AF293" s="1018">
        <f t="shared" si="149"/>
        <v>0</v>
      </c>
      <c r="AG293" s="994">
        <f t="shared" si="150"/>
        <v>0</v>
      </c>
      <c r="AH293" s="1019" t="e">
        <f t="shared" si="151"/>
        <v>#VALUE!</v>
      </c>
      <c r="AI293" s="863" t="e">
        <f t="shared" si="152"/>
        <v>#VALUE!</v>
      </c>
      <c r="AJ293" s="562">
        <f t="shared" si="153"/>
        <v>30</v>
      </c>
      <c r="AK293" s="562">
        <f t="shared" si="131"/>
        <v>30</v>
      </c>
      <c r="AL293" s="1020">
        <f t="shared" si="154"/>
        <v>0</v>
      </c>
      <c r="AN293" s="561">
        <f t="shared" si="133"/>
        <v>0</v>
      </c>
      <c r="AR293" s="1058"/>
      <c r="AT293" s="322"/>
      <c r="AU293" s="322"/>
    </row>
    <row r="294" spans="3:47" ht="13.15" customHeight="1" x14ac:dyDescent="0.2">
      <c r="C294" s="386"/>
      <c r="D294" s="1005" t="str">
        <f>IF(op!D182=0,"",op!D182)</f>
        <v/>
      </c>
      <c r="E294" s="1005" t="str">
        <f>IF(op!E182=0,"",op!E182)</f>
        <v/>
      </c>
      <c r="F294" s="395" t="str">
        <f>IF(op!F182="","",op!F182+1)</f>
        <v/>
      </c>
      <c r="G294" s="1006" t="str">
        <f>IF(op!G182=0,"",op!G182)</f>
        <v/>
      </c>
      <c r="H294" s="395" t="str">
        <f>IF(op!H182="","",op!H182)</f>
        <v/>
      </c>
      <c r="I294" s="1007" t="str">
        <f t="shared" si="143"/>
        <v/>
      </c>
      <c r="J294" s="1008" t="str">
        <f>IF(op!J182="","",op!J182)</f>
        <v/>
      </c>
      <c r="K294" s="339"/>
      <c r="L294" s="1260" t="str">
        <f>IF(op!L182="","",op!L182)</f>
        <v/>
      </c>
      <c r="M294" s="1260" t="str">
        <f>IF(op!M182="","",op!M182)</f>
        <v/>
      </c>
      <c r="N294" s="1009" t="str">
        <f t="shared" si="134"/>
        <v/>
      </c>
      <c r="O294" s="1010" t="str">
        <f t="shared" si="135"/>
        <v/>
      </c>
      <c r="P294" s="1011" t="str">
        <f t="shared" si="136"/>
        <v/>
      </c>
      <c r="Q294" s="590" t="str">
        <f t="shared" si="144"/>
        <v/>
      </c>
      <c r="R294" s="1012" t="str">
        <f t="shared" si="137"/>
        <v/>
      </c>
      <c r="S294" s="1013">
        <f t="shared" si="145"/>
        <v>0</v>
      </c>
      <c r="T294" s="339"/>
      <c r="X294" s="994" t="str">
        <f t="shared" si="146"/>
        <v/>
      </c>
      <c r="Y294" s="1015">
        <f t="shared" si="138"/>
        <v>0.6</v>
      </c>
      <c r="Z294" s="1016" t="e">
        <f t="shared" si="139"/>
        <v>#VALUE!</v>
      </c>
      <c r="AA294" s="1016" t="e">
        <f t="shared" si="140"/>
        <v>#VALUE!</v>
      </c>
      <c r="AB294" s="1016" t="e">
        <f t="shared" si="141"/>
        <v>#VALUE!</v>
      </c>
      <c r="AC294" s="1017" t="e">
        <f t="shared" si="147"/>
        <v>#VALUE!</v>
      </c>
      <c r="AD294" s="1018">
        <f t="shared" si="148"/>
        <v>0</v>
      </c>
      <c r="AE294" s="1015">
        <f>IF(H294&gt;8,tab!D$168,tab!D$171)</f>
        <v>0.5</v>
      </c>
      <c r="AF294" s="1018">
        <f t="shared" si="149"/>
        <v>0</v>
      </c>
      <c r="AG294" s="994">
        <f t="shared" si="150"/>
        <v>0</v>
      </c>
      <c r="AH294" s="1019" t="e">
        <f t="shared" si="151"/>
        <v>#VALUE!</v>
      </c>
      <c r="AI294" s="863" t="e">
        <f t="shared" si="152"/>
        <v>#VALUE!</v>
      </c>
      <c r="AJ294" s="562">
        <f t="shared" si="153"/>
        <v>30</v>
      </c>
      <c r="AK294" s="562">
        <f t="shared" si="131"/>
        <v>30</v>
      </c>
      <c r="AL294" s="1020">
        <f t="shared" si="154"/>
        <v>0</v>
      </c>
      <c r="AN294" s="561">
        <f t="shared" si="133"/>
        <v>0</v>
      </c>
      <c r="AR294" s="1058"/>
      <c r="AT294" s="322"/>
      <c r="AU294" s="322"/>
    </row>
    <row r="295" spans="3:47" ht="13.15" customHeight="1" x14ac:dyDescent="0.2">
      <c r="C295" s="386"/>
      <c r="D295" s="1005" t="str">
        <f>IF(op!D183=0,"",op!D183)</f>
        <v/>
      </c>
      <c r="E295" s="1005" t="str">
        <f>IF(op!E183=0,"",op!E183)</f>
        <v/>
      </c>
      <c r="F295" s="395" t="str">
        <f>IF(op!F183="","",op!F183+1)</f>
        <v/>
      </c>
      <c r="G295" s="1006" t="str">
        <f>IF(op!G183=0,"",op!G183)</f>
        <v/>
      </c>
      <c r="H295" s="395" t="str">
        <f>IF(op!H183="","",op!H183)</f>
        <v/>
      </c>
      <c r="I295" s="1007" t="str">
        <f t="shared" si="143"/>
        <v/>
      </c>
      <c r="J295" s="1008" t="str">
        <f>IF(op!J183="","",op!J183)</f>
        <v/>
      </c>
      <c r="K295" s="339"/>
      <c r="L295" s="1260" t="str">
        <f>IF(op!L183="","",op!L183)</f>
        <v/>
      </c>
      <c r="M295" s="1260" t="str">
        <f>IF(op!M183="","",op!M183)</f>
        <v/>
      </c>
      <c r="N295" s="1009" t="str">
        <f t="shared" si="134"/>
        <v/>
      </c>
      <c r="O295" s="1010" t="str">
        <f t="shared" si="135"/>
        <v/>
      </c>
      <c r="P295" s="1011" t="str">
        <f t="shared" si="136"/>
        <v/>
      </c>
      <c r="Q295" s="590" t="str">
        <f t="shared" si="144"/>
        <v/>
      </c>
      <c r="R295" s="1012" t="str">
        <f t="shared" si="137"/>
        <v/>
      </c>
      <c r="S295" s="1013">
        <f t="shared" si="145"/>
        <v>0</v>
      </c>
      <c r="T295" s="339"/>
      <c r="X295" s="994" t="str">
        <f t="shared" si="146"/>
        <v/>
      </c>
      <c r="Y295" s="1015">
        <f t="shared" si="138"/>
        <v>0.6</v>
      </c>
      <c r="Z295" s="1016" t="e">
        <f t="shared" si="139"/>
        <v>#VALUE!</v>
      </c>
      <c r="AA295" s="1016" t="e">
        <f t="shared" si="140"/>
        <v>#VALUE!</v>
      </c>
      <c r="AB295" s="1016" t="e">
        <f t="shared" si="141"/>
        <v>#VALUE!</v>
      </c>
      <c r="AC295" s="1017" t="e">
        <f t="shared" si="147"/>
        <v>#VALUE!</v>
      </c>
      <c r="AD295" s="1018">
        <f t="shared" si="148"/>
        <v>0</v>
      </c>
      <c r="AE295" s="1015">
        <f>IF(H295&gt;8,tab!D$168,tab!D$171)</f>
        <v>0.5</v>
      </c>
      <c r="AF295" s="1018">
        <f t="shared" si="149"/>
        <v>0</v>
      </c>
      <c r="AG295" s="994">
        <f t="shared" si="150"/>
        <v>0</v>
      </c>
      <c r="AH295" s="1019" t="e">
        <f t="shared" si="151"/>
        <v>#VALUE!</v>
      </c>
      <c r="AI295" s="863" t="e">
        <f t="shared" si="152"/>
        <v>#VALUE!</v>
      </c>
      <c r="AJ295" s="562">
        <f t="shared" si="153"/>
        <v>30</v>
      </c>
      <c r="AK295" s="562">
        <f t="shared" si="131"/>
        <v>30</v>
      </c>
      <c r="AL295" s="1020">
        <f t="shared" si="154"/>
        <v>0</v>
      </c>
      <c r="AN295" s="561">
        <f t="shared" si="133"/>
        <v>0</v>
      </c>
      <c r="AR295" s="1058"/>
      <c r="AT295" s="322"/>
      <c r="AU295" s="322"/>
    </row>
    <row r="296" spans="3:47" ht="13.15" customHeight="1" x14ac:dyDescent="0.2">
      <c r="C296" s="386"/>
      <c r="D296" s="1005" t="str">
        <f>IF(op!D184=0,"",op!D184)</f>
        <v/>
      </c>
      <c r="E296" s="1005" t="str">
        <f>IF(op!E184=0,"",op!E184)</f>
        <v/>
      </c>
      <c r="F296" s="395" t="str">
        <f>IF(op!F184="","",op!F184+1)</f>
        <v/>
      </c>
      <c r="G296" s="1006" t="str">
        <f>IF(op!G184=0,"",op!G184)</f>
        <v/>
      </c>
      <c r="H296" s="395" t="str">
        <f>IF(op!H184="","",op!H184)</f>
        <v/>
      </c>
      <c r="I296" s="1007" t="str">
        <f t="shared" si="143"/>
        <v/>
      </c>
      <c r="J296" s="1008" t="str">
        <f>IF(op!J184="","",op!J184)</f>
        <v/>
      </c>
      <c r="K296" s="339"/>
      <c r="L296" s="1260" t="str">
        <f>IF(op!L184="","",op!L184)</f>
        <v/>
      </c>
      <c r="M296" s="1260" t="str">
        <f>IF(op!M184="","",op!M184)</f>
        <v/>
      </c>
      <c r="N296" s="1009" t="str">
        <f t="shared" si="134"/>
        <v/>
      </c>
      <c r="O296" s="1010" t="str">
        <f t="shared" si="135"/>
        <v/>
      </c>
      <c r="P296" s="1011" t="str">
        <f t="shared" si="136"/>
        <v/>
      </c>
      <c r="Q296" s="590" t="str">
        <f t="shared" si="144"/>
        <v/>
      </c>
      <c r="R296" s="1012" t="str">
        <f t="shared" si="137"/>
        <v/>
      </c>
      <c r="S296" s="1013">
        <f t="shared" si="145"/>
        <v>0</v>
      </c>
      <c r="T296" s="339"/>
      <c r="X296" s="994" t="str">
        <f t="shared" si="146"/>
        <v/>
      </c>
      <c r="Y296" s="1015">
        <f t="shared" si="138"/>
        <v>0.6</v>
      </c>
      <c r="Z296" s="1016" t="e">
        <f t="shared" si="139"/>
        <v>#VALUE!</v>
      </c>
      <c r="AA296" s="1016" t="e">
        <f t="shared" si="140"/>
        <v>#VALUE!</v>
      </c>
      <c r="AB296" s="1016" t="e">
        <f t="shared" si="141"/>
        <v>#VALUE!</v>
      </c>
      <c r="AC296" s="1017" t="e">
        <f t="shared" si="147"/>
        <v>#VALUE!</v>
      </c>
      <c r="AD296" s="1018">
        <f t="shared" si="148"/>
        <v>0</v>
      </c>
      <c r="AE296" s="1015">
        <f>IF(H296&gt;8,tab!D$168,tab!D$171)</f>
        <v>0.5</v>
      </c>
      <c r="AF296" s="1018">
        <f t="shared" si="149"/>
        <v>0</v>
      </c>
      <c r="AG296" s="994">
        <f t="shared" si="150"/>
        <v>0</v>
      </c>
      <c r="AH296" s="1019" t="e">
        <f t="shared" si="151"/>
        <v>#VALUE!</v>
      </c>
      <c r="AI296" s="863" t="e">
        <f t="shared" si="152"/>
        <v>#VALUE!</v>
      </c>
      <c r="AJ296" s="562">
        <f t="shared" si="153"/>
        <v>30</v>
      </c>
      <c r="AK296" s="562">
        <f t="shared" si="131"/>
        <v>30</v>
      </c>
      <c r="AL296" s="1020">
        <f t="shared" si="154"/>
        <v>0</v>
      </c>
      <c r="AN296" s="561">
        <f t="shared" si="133"/>
        <v>0</v>
      </c>
      <c r="AR296" s="1058"/>
      <c r="AT296" s="322"/>
      <c r="AU296" s="322"/>
    </row>
    <row r="297" spans="3:47" ht="13.15" customHeight="1" x14ac:dyDescent="0.2">
      <c r="C297" s="386"/>
      <c r="D297" s="1005" t="str">
        <f>IF(op!D185=0,"",op!D185)</f>
        <v/>
      </c>
      <c r="E297" s="1005" t="str">
        <f>IF(op!E185=0,"",op!E185)</f>
        <v/>
      </c>
      <c r="F297" s="395" t="str">
        <f>IF(op!F185="","",op!F185+1)</f>
        <v/>
      </c>
      <c r="G297" s="1006" t="str">
        <f>IF(op!G185=0,"",op!G185)</f>
        <v/>
      </c>
      <c r="H297" s="395" t="str">
        <f>IF(op!H185="","",op!H185)</f>
        <v/>
      </c>
      <c r="I297" s="1007" t="str">
        <f t="shared" si="143"/>
        <v/>
      </c>
      <c r="J297" s="1008" t="str">
        <f>IF(op!J185="","",op!J185)</f>
        <v/>
      </c>
      <c r="K297" s="339"/>
      <c r="L297" s="1260" t="str">
        <f>IF(op!L185="","",op!L185)</f>
        <v/>
      </c>
      <c r="M297" s="1260" t="str">
        <f>IF(op!M185="","",op!M185)</f>
        <v/>
      </c>
      <c r="N297" s="1009" t="str">
        <f t="shared" si="134"/>
        <v/>
      </c>
      <c r="O297" s="1010" t="str">
        <f t="shared" si="135"/>
        <v/>
      </c>
      <c r="P297" s="1011" t="str">
        <f t="shared" si="136"/>
        <v/>
      </c>
      <c r="Q297" s="590" t="str">
        <f t="shared" si="144"/>
        <v/>
      </c>
      <c r="R297" s="1012" t="str">
        <f t="shared" si="137"/>
        <v/>
      </c>
      <c r="S297" s="1013">
        <f t="shared" si="145"/>
        <v>0</v>
      </c>
      <c r="T297" s="339"/>
      <c r="X297" s="994" t="str">
        <f t="shared" si="146"/>
        <v/>
      </c>
      <c r="Y297" s="1015">
        <f t="shared" si="138"/>
        <v>0.6</v>
      </c>
      <c r="Z297" s="1016" t="e">
        <f t="shared" si="139"/>
        <v>#VALUE!</v>
      </c>
      <c r="AA297" s="1016" t="e">
        <f t="shared" si="140"/>
        <v>#VALUE!</v>
      </c>
      <c r="AB297" s="1016" t="e">
        <f t="shared" si="141"/>
        <v>#VALUE!</v>
      </c>
      <c r="AC297" s="1017" t="e">
        <f t="shared" si="147"/>
        <v>#VALUE!</v>
      </c>
      <c r="AD297" s="1018">
        <f t="shared" si="148"/>
        <v>0</v>
      </c>
      <c r="AE297" s="1015">
        <f>IF(H297&gt;8,tab!D$168,tab!D$171)</f>
        <v>0.5</v>
      </c>
      <c r="AF297" s="1018">
        <f t="shared" si="149"/>
        <v>0</v>
      </c>
      <c r="AG297" s="994">
        <f t="shared" si="150"/>
        <v>0</v>
      </c>
      <c r="AH297" s="1019" t="e">
        <f t="shared" si="151"/>
        <v>#VALUE!</v>
      </c>
      <c r="AI297" s="863" t="e">
        <f t="shared" si="152"/>
        <v>#VALUE!</v>
      </c>
      <c r="AJ297" s="562">
        <f t="shared" si="153"/>
        <v>30</v>
      </c>
      <c r="AK297" s="562">
        <f t="shared" si="131"/>
        <v>30</v>
      </c>
      <c r="AL297" s="1020">
        <f t="shared" si="154"/>
        <v>0</v>
      </c>
      <c r="AN297" s="561">
        <f t="shared" si="133"/>
        <v>0</v>
      </c>
      <c r="AR297" s="1058"/>
      <c r="AT297" s="322"/>
      <c r="AU297" s="322"/>
    </row>
    <row r="298" spans="3:47" ht="13.15" customHeight="1" x14ac:dyDescent="0.2">
      <c r="C298" s="386"/>
      <c r="D298" s="1005" t="str">
        <f>IF(op!D186=0,"",op!D186)</f>
        <v/>
      </c>
      <c r="E298" s="1005" t="str">
        <f>IF(op!E186=0,"",op!E186)</f>
        <v/>
      </c>
      <c r="F298" s="395" t="str">
        <f>IF(op!F186="","",op!F186+1)</f>
        <v/>
      </c>
      <c r="G298" s="1006" t="str">
        <f>IF(op!G186=0,"",op!G186)</f>
        <v/>
      </c>
      <c r="H298" s="395" t="str">
        <f>IF(op!H186="","",op!H186)</f>
        <v/>
      </c>
      <c r="I298" s="1007" t="str">
        <f t="shared" si="143"/>
        <v/>
      </c>
      <c r="J298" s="1008" t="str">
        <f>IF(op!J186="","",op!J186)</f>
        <v/>
      </c>
      <c r="K298" s="339"/>
      <c r="L298" s="1260" t="str">
        <f>IF(op!L186="","",op!L186)</f>
        <v/>
      </c>
      <c r="M298" s="1260" t="str">
        <f>IF(op!M186="","",op!M186)</f>
        <v/>
      </c>
      <c r="N298" s="1009" t="str">
        <f t="shared" si="134"/>
        <v/>
      </c>
      <c r="O298" s="1010" t="str">
        <f t="shared" si="135"/>
        <v/>
      </c>
      <c r="P298" s="1011" t="str">
        <f t="shared" si="136"/>
        <v/>
      </c>
      <c r="Q298" s="590" t="str">
        <f t="shared" si="144"/>
        <v/>
      </c>
      <c r="R298" s="1012" t="str">
        <f t="shared" si="137"/>
        <v/>
      </c>
      <c r="S298" s="1013">
        <f t="shared" si="145"/>
        <v>0</v>
      </c>
      <c r="T298" s="339"/>
      <c r="X298" s="994" t="str">
        <f t="shared" si="146"/>
        <v/>
      </c>
      <c r="Y298" s="1015">
        <f t="shared" si="138"/>
        <v>0.6</v>
      </c>
      <c r="Z298" s="1016" t="e">
        <f t="shared" si="139"/>
        <v>#VALUE!</v>
      </c>
      <c r="AA298" s="1016" t="e">
        <f t="shared" si="140"/>
        <v>#VALUE!</v>
      </c>
      <c r="AB298" s="1016" t="e">
        <f t="shared" si="141"/>
        <v>#VALUE!</v>
      </c>
      <c r="AC298" s="1017" t="e">
        <f t="shared" si="147"/>
        <v>#VALUE!</v>
      </c>
      <c r="AD298" s="1018">
        <f t="shared" si="148"/>
        <v>0</v>
      </c>
      <c r="AE298" s="1015">
        <f>IF(H298&gt;8,tab!D$168,tab!D$171)</f>
        <v>0.5</v>
      </c>
      <c r="AF298" s="1018">
        <f t="shared" si="149"/>
        <v>0</v>
      </c>
      <c r="AG298" s="994">
        <f t="shared" si="150"/>
        <v>0</v>
      </c>
      <c r="AH298" s="1019" t="e">
        <f t="shared" si="151"/>
        <v>#VALUE!</v>
      </c>
      <c r="AI298" s="863" t="e">
        <f t="shared" si="152"/>
        <v>#VALUE!</v>
      </c>
      <c r="AJ298" s="562">
        <f t="shared" si="153"/>
        <v>30</v>
      </c>
      <c r="AK298" s="562">
        <f t="shared" si="131"/>
        <v>30</v>
      </c>
      <c r="AL298" s="1020">
        <f t="shared" si="154"/>
        <v>0</v>
      </c>
      <c r="AN298" s="561">
        <f t="shared" si="133"/>
        <v>0</v>
      </c>
      <c r="AR298" s="1058"/>
      <c r="AT298" s="322"/>
      <c r="AU298" s="322"/>
    </row>
    <row r="299" spans="3:47" ht="13.15" customHeight="1" x14ac:dyDescent="0.2">
      <c r="C299" s="386"/>
      <c r="D299" s="1005" t="str">
        <f>IF(op!D187=0,"",op!D187)</f>
        <v/>
      </c>
      <c r="E299" s="1005" t="str">
        <f>IF(op!E187=0,"",op!E187)</f>
        <v/>
      </c>
      <c r="F299" s="395" t="str">
        <f>IF(op!F187="","",op!F187+1)</f>
        <v/>
      </c>
      <c r="G299" s="1006" t="str">
        <f>IF(op!G187=0,"",op!G187)</f>
        <v/>
      </c>
      <c r="H299" s="395" t="str">
        <f>IF(op!H187="","",op!H187)</f>
        <v/>
      </c>
      <c r="I299" s="1007" t="str">
        <f t="shared" si="143"/>
        <v/>
      </c>
      <c r="J299" s="1008" t="str">
        <f>IF(op!J187="","",op!J187)</f>
        <v/>
      </c>
      <c r="K299" s="339"/>
      <c r="L299" s="1260" t="str">
        <f>IF(op!L187="","",op!L187)</f>
        <v/>
      </c>
      <c r="M299" s="1260" t="str">
        <f>IF(op!M187="","",op!M187)</f>
        <v/>
      </c>
      <c r="N299" s="1009" t="str">
        <f t="shared" si="134"/>
        <v/>
      </c>
      <c r="O299" s="1010" t="str">
        <f t="shared" si="135"/>
        <v/>
      </c>
      <c r="P299" s="1011" t="str">
        <f t="shared" si="136"/>
        <v/>
      </c>
      <c r="Q299" s="590" t="str">
        <f t="shared" si="144"/>
        <v/>
      </c>
      <c r="R299" s="1012" t="str">
        <f t="shared" si="137"/>
        <v/>
      </c>
      <c r="S299" s="1013">
        <f t="shared" si="145"/>
        <v>0</v>
      </c>
      <c r="T299" s="339"/>
      <c r="X299" s="994" t="str">
        <f t="shared" si="146"/>
        <v/>
      </c>
      <c r="Y299" s="1015">
        <f t="shared" si="138"/>
        <v>0.6</v>
      </c>
      <c r="Z299" s="1016" t="e">
        <f t="shared" si="139"/>
        <v>#VALUE!</v>
      </c>
      <c r="AA299" s="1016" t="e">
        <f t="shared" si="140"/>
        <v>#VALUE!</v>
      </c>
      <c r="AB299" s="1016" t="e">
        <f t="shared" si="141"/>
        <v>#VALUE!</v>
      </c>
      <c r="AC299" s="1017" t="e">
        <f t="shared" si="147"/>
        <v>#VALUE!</v>
      </c>
      <c r="AD299" s="1018">
        <f t="shared" si="148"/>
        <v>0</v>
      </c>
      <c r="AE299" s="1015">
        <f>IF(H299&gt;8,tab!D$168,tab!D$171)</f>
        <v>0.5</v>
      </c>
      <c r="AF299" s="1018">
        <f t="shared" si="149"/>
        <v>0</v>
      </c>
      <c r="AG299" s="994">
        <f t="shared" si="150"/>
        <v>0</v>
      </c>
      <c r="AH299" s="1019" t="e">
        <f t="shared" si="151"/>
        <v>#VALUE!</v>
      </c>
      <c r="AI299" s="863" t="e">
        <f t="shared" si="152"/>
        <v>#VALUE!</v>
      </c>
      <c r="AJ299" s="562">
        <f t="shared" si="153"/>
        <v>30</v>
      </c>
      <c r="AK299" s="562">
        <f t="shared" si="131"/>
        <v>30</v>
      </c>
      <c r="AL299" s="1020">
        <f t="shared" si="154"/>
        <v>0</v>
      </c>
      <c r="AN299" s="561">
        <f t="shared" si="133"/>
        <v>0</v>
      </c>
      <c r="AR299" s="1058"/>
      <c r="AT299" s="322"/>
      <c r="AU299" s="322"/>
    </row>
    <row r="300" spans="3:47" ht="13.15" customHeight="1" x14ac:dyDescent="0.2">
      <c r="C300" s="386"/>
      <c r="D300" s="1005" t="str">
        <f>IF(op!D188=0,"",op!D188)</f>
        <v/>
      </c>
      <c r="E300" s="1005" t="str">
        <f>IF(op!E188=0,"",op!E188)</f>
        <v/>
      </c>
      <c r="F300" s="395" t="str">
        <f>IF(op!F188="","",op!F188+1)</f>
        <v/>
      </c>
      <c r="G300" s="1006" t="str">
        <f>IF(op!G188=0,"",op!G188)</f>
        <v/>
      </c>
      <c r="H300" s="395" t="str">
        <f>IF(op!H188="","",op!H188)</f>
        <v/>
      </c>
      <c r="I300" s="1007" t="str">
        <f t="shared" si="143"/>
        <v/>
      </c>
      <c r="J300" s="1008" t="str">
        <f>IF(op!J188="","",op!J188)</f>
        <v/>
      </c>
      <c r="K300" s="339"/>
      <c r="L300" s="1260" t="str">
        <f>IF(op!L188="","",op!L188)</f>
        <v/>
      </c>
      <c r="M300" s="1260" t="str">
        <f>IF(op!M188="","",op!M188)</f>
        <v/>
      </c>
      <c r="N300" s="1009" t="str">
        <f t="shared" si="134"/>
        <v/>
      </c>
      <c r="O300" s="1010" t="str">
        <f t="shared" si="135"/>
        <v/>
      </c>
      <c r="P300" s="1011" t="str">
        <f t="shared" si="136"/>
        <v/>
      </c>
      <c r="Q300" s="590" t="str">
        <f t="shared" si="144"/>
        <v/>
      </c>
      <c r="R300" s="1012" t="str">
        <f t="shared" si="137"/>
        <v/>
      </c>
      <c r="S300" s="1013">
        <f t="shared" si="145"/>
        <v>0</v>
      </c>
      <c r="T300" s="339"/>
      <c r="X300" s="994" t="str">
        <f t="shared" si="146"/>
        <v/>
      </c>
      <c r="Y300" s="1015">
        <f t="shared" si="138"/>
        <v>0.6</v>
      </c>
      <c r="Z300" s="1016" t="e">
        <f t="shared" si="139"/>
        <v>#VALUE!</v>
      </c>
      <c r="AA300" s="1016" t="e">
        <f t="shared" si="140"/>
        <v>#VALUE!</v>
      </c>
      <c r="AB300" s="1016" t="e">
        <f t="shared" si="141"/>
        <v>#VALUE!</v>
      </c>
      <c r="AC300" s="1017" t="e">
        <f t="shared" si="147"/>
        <v>#VALUE!</v>
      </c>
      <c r="AD300" s="1018">
        <f t="shared" si="148"/>
        <v>0</v>
      </c>
      <c r="AE300" s="1015">
        <f>IF(H300&gt;8,tab!D$168,tab!D$171)</f>
        <v>0.5</v>
      </c>
      <c r="AF300" s="1018">
        <f t="shared" si="149"/>
        <v>0</v>
      </c>
      <c r="AG300" s="994">
        <f t="shared" si="150"/>
        <v>0</v>
      </c>
      <c r="AH300" s="1019" t="e">
        <f t="shared" si="151"/>
        <v>#VALUE!</v>
      </c>
      <c r="AI300" s="863" t="e">
        <f t="shared" si="152"/>
        <v>#VALUE!</v>
      </c>
      <c r="AJ300" s="562">
        <f t="shared" si="153"/>
        <v>30</v>
      </c>
      <c r="AK300" s="562">
        <f t="shared" si="131"/>
        <v>30</v>
      </c>
      <c r="AL300" s="1020">
        <f t="shared" si="154"/>
        <v>0</v>
      </c>
      <c r="AN300" s="561">
        <f t="shared" si="133"/>
        <v>0</v>
      </c>
      <c r="AR300" s="1058"/>
      <c r="AT300" s="322"/>
      <c r="AU300" s="322"/>
    </row>
    <row r="301" spans="3:47" ht="13.15" customHeight="1" x14ac:dyDescent="0.2">
      <c r="C301" s="386"/>
      <c r="D301" s="1005" t="str">
        <f>IF(op!D189=0,"",op!D189)</f>
        <v/>
      </c>
      <c r="E301" s="1005" t="str">
        <f>IF(op!E189=0,"",op!E189)</f>
        <v/>
      </c>
      <c r="F301" s="395" t="str">
        <f>IF(op!F189="","",op!F189+1)</f>
        <v/>
      </c>
      <c r="G301" s="1006" t="str">
        <f>IF(op!G189=0,"",op!G189)</f>
        <v/>
      </c>
      <c r="H301" s="395" t="str">
        <f>IF(op!H189="","",op!H189)</f>
        <v/>
      </c>
      <c r="I301" s="1007" t="str">
        <f t="shared" si="143"/>
        <v/>
      </c>
      <c r="J301" s="1008" t="str">
        <f>IF(op!J189="","",op!J189)</f>
        <v/>
      </c>
      <c r="K301" s="339"/>
      <c r="L301" s="1260" t="str">
        <f>IF(op!L189="","",op!L189)</f>
        <v/>
      </c>
      <c r="M301" s="1260" t="str">
        <f>IF(op!M189="","",op!M189)</f>
        <v/>
      </c>
      <c r="N301" s="1009" t="str">
        <f t="shared" si="134"/>
        <v/>
      </c>
      <c r="O301" s="1010" t="str">
        <f t="shared" si="135"/>
        <v/>
      </c>
      <c r="P301" s="1011" t="str">
        <f t="shared" si="136"/>
        <v/>
      </c>
      <c r="Q301" s="590" t="str">
        <f t="shared" si="144"/>
        <v/>
      </c>
      <c r="R301" s="1012" t="str">
        <f t="shared" si="137"/>
        <v/>
      </c>
      <c r="S301" s="1013">
        <f t="shared" si="145"/>
        <v>0</v>
      </c>
      <c r="T301" s="339"/>
      <c r="X301" s="994" t="str">
        <f t="shared" si="146"/>
        <v/>
      </c>
      <c r="Y301" s="1015">
        <f t="shared" si="138"/>
        <v>0.6</v>
      </c>
      <c r="Z301" s="1016" t="e">
        <f t="shared" si="139"/>
        <v>#VALUE!</v>
      </c>
      <c r="AA301" s="1016" t="e">
        <f t="shared" si="140"/>
        <v>#VALUE!</v>
      </c>
      <c r="AB301" s="1016" t="e">
        <f t="shared" si="141"/>
        <v>#VALUE!</v>
      </c>
      <c r="AC301" s="1017" t="e">
        <f t="shared" si="147"/>
        <v>#VALUE!</v>
      </c>
      <c r="AD301" s="1018">
        <f t="shared" si="148"/>
        <v>0</v>
      </c>
      <c r="AE301" s="1015">
        <f>IF(H301&gt;8,tab!D$168,tab!D$171)</f>
        <v>0.5</v>
      </c>
      <c r="AF301" s="1018">
        <f t="shared" si="149"/>
        <v>0</v>
      </c>
      <c r="AG301" s="994">
        <f t="shared" si="150"/>
        <v>0</v>
      </c>
      <c r="AH301" s="1019" t="e">
        <f t="shared" si="151"/>
        <v>#VALUE!</v>
      </c>
      <c r="AI301" s="863" t="e">
        <f t="shared" si="152"/>
        <v>#VALUE!</v>
      </c>
      <c r="AJ301" s="562">
        <f t="shared" si="153"/>
        <v>30</v>
      </c>
      <c r="AK301" s="562">
        <f t="shared" si="131"/>
        <v>30</v>
      </c>
      <c r="AL301" s="1020">
        <f t="shared" si="154"/>
        <v>0</v>
      </c>
      <c r="AN301" s="561">
        <f t="shared" si="133"/>
        <v>0</v>
      </c>
      <c r="AR301" s="1058"/>
      <c r="AT301" s="322"/>
      <c r="AU301" s="322"/>
    </row>
    <row r="302" spans="3:47" ht="13.15" customHeight="1" x14ac:dyDescent="0.2">
      <c r="C302" s="386"/>
      <c r="D302" s="1005" t="str">
        <f>IF(op!D190=0,"",op!D190)</f>
        <v/>
      </c>
      <c r="E302" s="1005" t="str">
        <f>IF(op!E190=0,"",op!E190)</f>
        <v/>
      </c>
      <c r="F302" s="395" t="str">
        <f>IF(op!F190="","",op!F190+1)</f>
        <v/>
      </c>
      <c r="G302" s="1006" t="str">
        <f>IF(op!G190=0,"",op!G190)</f>
        <v/>
      </c>
      <c r="H302" s="395" t="str">
        <f>IF(op!H190="","",op!H190)</f>
        <v/>
      </c>
      <c r="I302" s="1007" t="str">
        <f t="shared" si="143"/>
        <v/>
      </c>
      <c r="J302" s="1008" t="str">
        <f>IF(op!J190="","",op!J190)</f>
        <v/>
      </c>
      <c r="K302" s="339"/>
      <c r="L302" s="1260" t="str">
        <f>IF(op!L190="","",op!L190)</f>
        <v/>
      </c>
      <c r="M302" s="1260" t="str">
        <f>IF(op!M190="","",op!M190)</f>
        <v/>
      </c>
      <c r="N302" s="1009" t="str">
        <f t="shared" si="134"/>
        <v/>
      </c>
      <c r="O302" s="1010" t="str">
        <f t="shared" si="135"/>
        <v/>
      </c>
      <c r="P302" s="1011" t="str">
        <f t="shared" si="136"/>
        <v/>
      </c>
      <c r="Q302" s="590" t="str">
        <f t="shared" si="144"/>
        <v/>
      </c>
      <c r="R302" s="1012" t="str">
        <f t="shared" si="137"/>
        <v/>
      </c>
      <c r="S302" s="1013">
        <f t="shared" si="145"/>
        <v>0</v>
      </c>
      <c r="T302" s="339"/>
      <c r="X302" s="994" t="str">
        <f t="shared" si="146"/>
        <v/>
      </c>
      <c r="Y302" s="1015">
        <f t="shared" si="138"/>
        <v>0.6</v>
      </c>
      <c r="Z302" s="1016" t="e">
        <f t="shared" si="139"/>
        <v>#VALUE!</v>
      </c>
      <c r="AA302" s="1016" t="e">
        <f t="shared" si="140"/>
        <v>#VALUE!</v>
      </c>
      <c r="AB302" s="1016" t="e">
        <f t="shared" si="141"/>
        <v>#VALUE!</v>
      </c>
      <c r="AC302" s="1017" t="e">
        <f t="shared" si="147"/>
        <v>#VALUE!</v>
      </c>
      <c r="AD302" s="1018">
        <f t="shared" si="148"/>
        <v>0</v>
      </c>
      <c r="AE302" s="1015">
        <f>IF(H302&gt;8,tab!D$168,tab!D$171)</f>
        <v>0.5</v>
      </c>
      <c r="AF302" s="1018">
        <f t="shared" si="149"/>
        <v>0</v>
      </c>
      <c r="AG302" s="994">
        <f t="shared" si="150"/>
        <v>0</v>
      </c>
      <c r="AH302" s="1019" t="e">
        <f t="shared" si="151"/>
        <v>#VALUE!</v>
      </c>
      <c r="AI302" s="863" t="e">
        <f t="shared" si="152"/>
        <v>#VALUE!</v>
      </c>
      <c r="AJ302" s="562">
        <f t="shared" si="153"/>
        <v>30</v>
      </c>
      <c r="AK302" s="562">
        <f t="shared" si="131"/>
        <v>30</v>
      </c>
      <c r="AL302" s="1020">
        <f t="shared" si="154"/>
        <v>0</v>
      </c>
      <c r="AN302" s="561">
        <f t="shared" si="133"/>
        <v>0</v>
      </c>
      <c r="AR302" s="1058"/>
      <c r="AT302" s="322"/>
      <c r="AU302" s="322"/>
    </row>
    <row r="303" spans="3:47" ht="13.15" customHeight="1" x14ac:dyDescent="0.2">
      <c r="C303" s="386"/>
      <c r="D303" s="1005" t="str">
        <f>IF(op!D191=0,"",op!D191)</f>
        <v/>
      </c>
      <c r="E303" s="1005" t="str">
        <f>IF(op!E191=0,"",op!E191)</f>
        <v/>
      </c>
      <c r="F303" s="395" t="str">
        <f>IF(op!F191="","",op!F191+1)</f>
        <v/>
      </c>
      <c r="G303" s="1006" t="str">
        <f>IF(op!G191=0,"",op!G191)</f>
        <v/>
      </c>
      <c r="H303" s="395" t="str">
        <f>IF(op!H191="","",op!H191)</f>
        <v/>
      </c>
      <c r="I303" s="1007" t="str">
        <f t="shared" si="143"/>
        <v/>
      </c>
      <c r="J303" s="1008" t="str">
        <f>IF(op!J191="","",op!J191)</f>
        <v/>
      </c>
      <c r="K303" s="339"/>
      <c r="L303" s="1260" t="str">
        <f>IF(op!L191="","",op!L191)</f>
        <v/>
      </c>
      <c r="M303" s="1260" t="str">
        <f>IF(op!M191="","",op!M191)</f>
        <v/>
      </c>
      <c r="N303" s="1009" t="str">
        <f t="shared" si="134"/>
        <v/>
      </c>
      <c r="O303" s="1010" t="str">
        <f t="shared" si="135"/>
        <v/>
      </c>
      <c r="P303" s="1011" t="str">
        <f t="shared" si="136"/>
        <v/>
      </c>
      <c r="Q303" s="590" t="str">
        <f t="shared" si="144"/>
        <v/>
      </c>
      <c r="R303" s="1012" t="str">
        <f t="shared" si="137"/>
        <v/>
      </c>
      <c r="S303" s="1013">
        <f t="shared" si="145"/>
        <v>0</v>
      </c>
      <c r="T303" s="339"/>
      <c r="X303" s="994" t="str">
        <f t="shared" si="146"/>
        <v/>
      </c>
      <c r="Y303" s="1015">
        <f t="shared" si="138"/>
        <v>0.6</v>
      </c>
      <c r="Z303" s="1016" t="e">
        <f t="shared" si="139"/>
        <v>#VALUE!</v>
      </c>
      <c r="AA303" s="1016" t="e">
        <f t="shared" si="140"/>
        <v>#VALUE!</v>
      </c>
      <c r="AB303" s="1016" t="e">
        <f t="shared" si="141"/>
        <v>#VALUE!</v>
      </c>
      <c r="AC303" s="1017" t="e">
        <f t="shared" si="147"/>
        <v>#VALUE!</v>
      </c>
      <c r="AD303" s="1018">
        <f t="shared" si="148"/>
        <v>0</v>
      </c>
      <c r="AE303" s="1015">
        <f>IF(H303&gt;8,tab!D$168,tab!D$171)</f>
        <v>0.5</v>
      </c>
      <c r="AF303" s="1018">
        <f t="shared" si="149"/>
        <v>0</v>
      </c>
      <c r="AG303" s="994">
        <f t="shared" si="150"/>
        <v>0</v>
      </c>
      <c r="AH303" s="1019" t="e">
        <f t="shared" si="151"/>
        <v>#VALUE!</v>
      </c>
      <c r="AI303" s="863" t="e">
        <f t="shared" si="152"/>
        <v>#VALUE!</v>
      </c>
      <c r="AJ303" s="562">
        <f t="shared" si="153"/>
        <v>30</v>
      </c>
      <c r="AK303" s="562">
        <f t="shared" si="131"/>
        <v>30</v>
      </c>
      <c r="AL303" s="1020">
        <f t="shared" si="154"/>
        <v>0</v>
      </c>
      <c r="AN303" s="561">
        <f t="shared" si="133"/>
        <v>0</v>
      </c>
      <c r="AR303" s="1058"/>
      <c r="AT303" s="322"/>
      <c r="AU303" s="322"/>
    </row>
    <row r="304" spans="3:47" ht="13.15" customHeight="1" x14ac:dyDescent="0.2">
      <c r="C304" s="386"/>
      <c r="D304" s="1005" t="str">
        <f>IF(op!D192=0,"",op!D192)</f>
        <v/>
      </c>
      <c r="E304" s="1005" t="str">
        <f>IF(op!E192=0,"",op!E192)</f>
        <v/>
      </c>
      <c r="F304" s="395" t="str">
        <f>IF(op!F192="","",op!F192+1)</f>
        <v/>
      </c>
      <c r="G304" s="1006" t="str">
        <f>IF(op!G192=0,"",op!G192)</f>
        <v/>
      </c>
      <c r="H304" s="395" t="str">
        <f>IF(op!H192="","",op!H192)</f>
        <v/>
      </c>
      <c r="I304" s="1007" t="str">
        <f t="shared" ref="I304:I335" si="155">IF(E304="","",IF(I192=VLOOKUP(H304,Schaal2016,22,FALSE),I192,I192+1))</f>
        <v/>
      </c>
      <c r="J304" s="1008" t="str">
        <f>IF(op!J192="","",op!J192)</f>
        <v/>
      </c>
      <c r="K304" s="339"/>
      <c r="L304" s="1260" t="str">
        <f>IF(op!L192="","",op!L192)</f>
        <v/>
      </c>
      <c r="M304" s="1260" t="str">
        <f>IF(op!M192="","",op!M192)</f>
        <v/>
      </c>
      <c r="N304" s="1009" t="str">
        <f t="shared" si="134"/>
        <v/>
      </c>
      <c r="O304" s="1010" t="str">
        <f t="shared" si="135"/>
        <v/>
      </c>
      <c r="P304" s="1011" t="str">
        <f t="shared" si="136"/>
        <v/>
      </c>
      <c r="Q304" s="590" t="str">
        <f t="shared" ref="Q304:Q335" si="156">IF(J304="","",(1659*J304-P304)*AA304)</f>
        <v/>
      </c>
      <c r="R304" s="1012" t="str">
        <f t="shared" si="137"/>
        <v/>
      </c>
      <c r="S304" s="1013">
        <f t="shared" ref="S304:S335" si="157">IF(E304=0,0,SUM(Q304:R304))</f>
        <v>0</v>
      </c>
      <c r="T304" s="339"/>
      <c r="X304" s="994" t="str">
        <f t="shared" ref="X304:X339" si="158">IF(H304="","",5/12*VLOOKUP(H304,Schaal2019,I304+1,FALSE)+7/12*VLOOKUP(H304,Schaal2020,I304+1,FALSE))</f>
        <v/>
      </c>
      <c r="Y304" s="1015">
        <f t="shared" si="138"/>
        <v>0.6</v>
      </c>
      <c r="Z304" s="1016" t="e">
        <f t="shared" si="139"/>
        <v>#VALUE!</v>
      </c>
      <c r="AA304" s="1016" t="e">
        <f t="shared" si="140"/>
        <v>#VALUE!</v>
      </c>
      <c r="AB304" s="1016" t="e">
        <f t="shared" si="141"/>
        <v>#VALUE!</v>
      </c>
      <c r="AC304" s="1017" t="e">
        <f t="shared" ref="AC304:AC339" si="159">N304+O304</f>
        <v>#VALUE!</v>
      </c>
      <c r="AD304" s="1018">
        <f t="shared" ref="AD304:AD339" si="160">SUM(L304:M304)</f>
        <v>0</v>
      </c>
      <c r="AE304" s="1015">
        <f>IF(H304&gt;8,tab!D$168,tab!D$171)</f>
        <v>0.5</v>
      </c>
      <c r="AF304" s="1018">
        <f t="shared" ref="AF304:AF339" si="161">IF(F304&lt;25,0,IF(F304=25,25,IF(F304&lt;40,0,IF(F304=40,40,IF(F304&gt;=40,0)))))</f>
        <v>0</v>
      </c>
      <c r="AG304" s="994">
        <f t="shared" ref="AG304:AG335" si="162">IF(AF304=25,(X304*1.08*J304/2),IF(AF304=40,(Y304*1.08*J304),IF(AF304=0,0)))</f>
        <v>0</v>
      </c>
      <c r="AH304" s="1019" t="e">
        <f t="shared" ref="AH304:AH339" si="163">DATE(YEAR($E$233),MONTH(G304),DAY(G304))&gt;$E$233</f>
        <v>#VALUE!</v>
      </c>
      <c r="AI304" s="863" t="e">
        <f t="shared" ref="AI304:AI335" si="164">YEAR($E$233)-YEAR(G304)-AH304</f>
        <v>#VALUE!</v>
      </c>
      <c r="AJ304" s="562">
        <f t="shared" ref="AJ304:AJ335" si="165">IF((G304=""),30,AI304)</f>
        <v>30</v>
      </c>
      <c r="AK304" s="562">
        <f t="shared" ref="AK304:AK339" si="166">IF((AJ304)&gt;50,50,(AJ304))</f>
        <v>30</v>
      </c>
      <c r="AL304" s="1020">
        <f t="shared" ref="AL304:AL335" si="167">(AK304*(SUM(J304:J304)))</f>
        <v>0</v>
      </c>
      <c r="AN304" s="561">
        <f t="shared" ref="AN304:AN339" si="168">IF(AND(AL304&gt;0.01,AL304&lt;50.01),1,0)</f>
        <v>0</v>
      </c>
      <c r="AR304" s="1058"/>
      <c r="AT304" s="322"/>
      <c r="AU304" s="322"/>
    </row>
    <row r="305" spans="3:47" ht="13.15" customHeight="1" x14ac:dyDescent="0.2">
      <c r="C305" s="386"/>
      <c r="D305" s="1005" t="str">
        <f>IF(op!D193=0,"",op!D193)</f>
        <v/>
      </c>
      <c r="E305" s="1005" t="str">
        <f>IF(op!E193=0,"",op!E193)</f>
        <v/>
      </c>
      <c r="F305" s="395" t="str">
        <f>IF(op!F193="","",op!F193+1)</f>
        <v/>
      </c>
      <c r="G305" s="1006" t="str">
        <f>IF(op!G193=0,"",op!G193)</f>
        <v/>
      </c>
      <c r="H305" s="395" t="str">
        <f>IF(op!H193="","",op!H193)</f>
        <v/>
      </c>
      <c r="I305" s="1007" t="str">
        <f t="shared" si="155"/>
        <v/>
      </c>
      <c r="J305" s="1008" t="str">
        <f>IF(op!J193="","",op!J193)</f>
        <v/>
      </c>
      <c r="K305" s="339"/>
      <c r="L305" s="1260" t="str">
        <f>IF(op!L193="","",op!L193)</f>
        <v/>
      </c>
      <c r="M305" s="1260" t="str">
        <f>IF(op!M193="","",op!M193)</f>
        <v/>
      </c>
      <c r="N305" s="1009" t="str">
        <f t="shared" ref="N305:N339" si="169">IF(J305="","",IF(J305*40&gt;40,40,J305*40))</f>
        <v/>
      </c>
      <c r="O305" s="1010" t="str">
        <f t="shared" ref="O305:O339" si="170">IF(H305="","",IF(I305&lt;4,IF(40*J305&gt;40,40,40*J305),0))</f>
        <v/>
      </c>
      <c r="P305" s="1011" t="str">
        <f t="shared" ref="P305:P339" si="171">IF(J305="","",SUM(L305:O305))</f>
        <v/>
      </c>
      <c r="Q305" s="590" t="str">
        <f t="shared" si="156"/>
        <v/>
      </c>
      <c r="R305" s="1012" t="str">
        <f t="shared" ref="R305:R339" si="172">IF(J305="","",(P305*AB305)+Z305*(AC305+AD305*(1-AE305)))</f>
        <v/>
      </c>
      <c r="S305" s="1013">
        <f t="shared" si="157"/>
        <v>0</v>
      </c>
      <c r="T305" s="339"/>
      <c r="X305" s="994" t="str">
        <f t="shared" si="158"/>
        <v/>
      </c>
      <c r="Y305" s="1015">
        <f t="shared" ref="Y305:Y339" si="173">$Y$126</f>
        <v>0.6</v>
      </c>
      <c r="Z305" s="1016" t="e">
        <f t="shared" ref="Z305:Z339" si="174">X305*12/1659</f>
        <v>#VALUE!</v>
      </c>
      <c r="AA305" s="1016" t="e">
        <f t="shared" ref="AA305:AA339" si="175">X305*12*(1+Y305)/1659</f>
        <v>#VALUE!</v>
      </c>
      <c r="AB305" s="1016" t="e">
        <f t="shared" ref="AB305:AB339" si="176">AA305-Z305</f>
        <v>#VALUE!</v>
      </c>
      <c r="AC305" s="1017" t="e">
        <f t="shared" si="159"/>
        <v>#VALUE!</v>
      </c>
      <c r="AD305" s="1018">
        <f t="shared" si="160"/>
        <v>0</v>
      </c>
      <c r="AE305" s="1015">
        <f>IF(H305&gt;8,tab!D$168,tab!D$171)</f>
        <v>0.5</v>
      </c>
      <c r="AF305" s="1018">
        <f t="shared" si="161"/>
        <v>0</v>
      </c>
      <c r="AG305" s="994">
        <f t="shared" si="162"/>
        <v>0</v>
      </c>
      <c r="AH305" s="1019" t="e">
        <f t="shared" si="163"/>
        <v>#VALUE!</v>
      </c>
      <c r="AI305" s="863" t="e">
        <f t="shared" si="164"/>
        <v>#VALUE!</v>
      </c>
      <c r="AJ305" s="562">
        <f t="shared" si="165"/>
        <v>30</v>
      </c>
      <c r="AK305" s="562">
        <f t="shared" si="166"/>
        <v>30</v>
      </c>
      <c r="AL305" s="1020">
        <f t="shared" si="167"/>
        <v>0</v>
      </c>
      <c r="AN305" s="561">
        <f t="shared" si="168"/>
        <v>0</v>
      </c>
      <c r="AR305" s="1058"/>
      <c r="AT305" s="322"/>
      <c r="AU305" s="322"/>
    </row>
    <row r="306" spans="3:47" ht="13.15" customHeight="1" x14ac:dyDescent="0.2">
      <c r="C306" s="386"/>
      <c r="D306" s="1005" t="str">
        <f>IF(op!D194=0,"",op!D194)</f>
        <v/>
      </c>
      <c r="E306" s="1005" t="str">
        <f>IF(op!E194=0,"",op!E194)</f>
        <v/>
      </c>
      <c r="F306" s="395" t="str">
        <f>IF(op!F194="","",op!F194+1)</f>
        <v/>
      </c>
      <c r="G306" s="1006" t="str">
        <f>IF(op!G194=0,"",op!G194)</f>
        <v/>
      </c>
      <c r="H306" s="395" t="str">
        <f>IF(op!H194="","",op!H194)</f>
        <v/>
      </c>
      <c r="I306" s="1007" t="str">
        <f t="shared" si="155"/>
        <v/>
      </c>
      <c r="J306" s="1008" t="str">
        <f>IF(op!J194="","",op!J194)</f>
        <v/>
      </c>
      <c r="K306" s="339"/>
      <c r="L306" s="1260" t="str">
        <f>IF(op!L194="","",op!L194)</f>
        <v/>
      </c>
      <c r="M306" s="1260" t="str">
        <f>IF(op!M194="","",op!M194)</f>
        <v/>
      </c>
      <c r="N306" s="1009" t="str">
        <f t="shared" si="169"/>
        <v/>
      </c>
      <c r="O306" s="1010" t="str">
        <f t="shared" si="170"/>
        <v/>
      </c>
      <c r="P306" s="1011" t="str">
        <f t="shared" si="171"/>
        <v/>
      </c>
      <c r="Q306" s="590" t="str">
        <f t="shared" si="156"/>
        <v/>
      </c>
      <c r="R306" s="1012" t="str">
        <f t="shared" si="172"/>
        <v/>
      </c>
      <c r="S306" s="1013">
        <f t="shared" si="157"/>
        <v>0</v>
      </c>
      <c r="T306" s="339"/>
      <c r="X306" s="994" t="str">
        <f t="shared" si="158"/>
        <v/>
      </c>
      <c r="Y306" s="1015">
        <f t="shared" si="173"/>
        <v>0.6</v>
      </c>
      <c r="Z306" s="1016" t="e">
        <f t="shared" si="174"/>
        <v>#VALUE!</v>
      </c>
      <c r="AA306" s="1016" t="e">
        <f t="shared" si="175"/>
        <v>#VALUE!</v>
      </c>
      <c r="AB306" s="1016" t="e">
        <f t="shared" si="176"/>
        <v>#VALUE!</v>
      </c>
      <c r="AC306" s="1017" t="e">
        <f t="shared" si="159"/>
        <v>#VALUE!</v>
      </c>
      <c r="AD306" s="1018">
        <f t="shared" si="160"/>
        <v>0</v>
      </c>
      <c r="AE306" s="1015">
        <f>IF(H306&gt;8,tab!D$168,tab!D$171)</f>
        <v>0.5</v>
      </c>
      <c r="AF306" s="1018">
        <f t="shared" si="161"/>
        <v>0</v>
      </c>
      <c r="AG306" s="994">
        <f t="shared" si="162"/>
        <v>0</v>
      </c>
      <c r="AH306" s="1019" t="e">
        <f t="shared" si="163"/>
        <v>#VALUE!</v>
      </c>
      <c r="AI306" s="863" t="e">
        <f t="shared" si="164"/>
        <v>#VALUE!</v>
      </c>
      <c r="AJ306" s="562">
        <f t="shared" si="165"/>
        <v>30</v>
      </c>
      <c r="AK306" s="562">
        <f t="shared" si="166"/>
        <v>30</v>
      </c>
      <c r="AL306" s="1020">
        <f t="shared" si="167"/>
        <v>0</v>
      </c>
      <c r="AN306" s="561">
        <f t="shared" si="168"/>
        <v>0</v>
      </c>
      <c r="AR306" s="1058"/>
      <c r="AT306" s="322"/>
      <c r="AU306" s="322"/>
    </row>
    <row r="307" spans="3:47" ht="13.15" customHeight="1" x14ac:dyDescent="0.2">
      <c r="C307" s="386"/>
      <c r="D307" s="1005" t="str">
        <f>IF(op!D195=0,"",op!D195)</f>
        <v/>
      </c>
      <c r="E307" s="1005" t="str">
        <f>IF(op!E195=0,"",op!E195)</f>
        <v/>
      </c>
      <c r="F307" s="395" t="str">
        <f>IF(op!F195="","",op!F195+1)</f>
        <v/>
      </c>
      <c r="G307" s="1006" t="str">
        <f>IF(op!G195=0,"",op!G195)</f>
        <v/>
      </c>
      <c r="H307" s="395" t="str">
        <f>IF(op!H195="","",op!H195)</f>
        <v/>
      </c>
      <c r="I307" s="1007" t="str">
        <f t="shared" si="155"/>
        <v/>
      </c>
      <c r="J307" s="1008" t="str">
        <f>IF(op!J195="","",op!J195)</f>
        <v/>
      </c>
      <c r="K307" s="339"/>
      <c r="L307" s="1260" t="str">
        <f>IF(op!L195="","",op!L195)</f>
        <v/>
      </c>
      <c r="M307" s="1260" t="str">
        <f>IF(op!M195="","",op!M195)</f>
        <v/>
      </c>
      <c r="N307" s="1009" t="str">
        <f t="shared" si="169"/>
        <v/>
      </c>
      <c r="O307" s="1010" t="str">
        <f t="shared" si="170"/>
        <v/>
      </c>
      <c r="P307" s="1011" t="str">
        <f t="shared" si="171"/>
        <v/>
      </c>
      <c r="Q307" s="590" t="str">
        <f t="shared" si="156"/>
        <v/>
      </c>
      <c r="R307" s="1012" t="str">
        <f t="shared" si="172"/>
        <v/>
      </c>
      <c r="S307" s="1013">
        <f t="shared" si="157"/>
        <v>0</v>
      </c>
      <c r="T307" s="339"/>
      <c r="X307" s="994" t="str">
        <f t="shared" si="158"/>
        <v/>
      </c>
      <c r="Y307" s="1015">
        <f t="shared" si="173"/>
        <v>0.6</v>
      </c>
      <c r="Z307" s="1016" t="e">
        <f t="shared" si="174"/>
        <v>#VALUE!</v>
      </c>
      <c r="AA307" s="1016" t="e">
        <f t="shared" si="175"/>
        <v>#VALUE!</v>
      </c>
      <c r="AB307" s="1016" t="e">
        <f t="shared" si="176"/>
        <v>#VALUE!</v>
      </c>
      <c r="AC307" s="1017" t="e">
        <f t="shared" si="159"/>
        <v>#VALUE!</v>
      </c>
      <c r="AD307" s="1018">
        <f t="shared" si="160"/>
        <v>0</v>
      </c>
      <c r="AE307" s="1015">
        <f>IF(H307&gt;8,tab!D$168,tab!D$171)</f>
        <v>0.5</v>
      </c>
      <c r="AF307" s="1018">
        <f t="shared" si="161"/>
        <v>0</v>
      </c>
      <c r="AG307" s="994">
        <f t="shared" si="162"/>
        <v>0</v>
      </c>
      <c r="AH307" s="1019" t="e">
        <f t="shared" si="163"/>
        <v>#VALUE!</v>
      </c>
      <c r="AI307" s="863" t="e">
        <f t="shared" si="164"/>
        <v>#VALUE!</v>
      </c>
      <c r="AJ307" s="562">
        <f t="shared" si="165"/>
        <v>30</v>
      </c>
      <c r="AK307" s="562">
        <f t="shared" si="166"/>
        <v>30</v>
      </c>
      <c r="AL307" s="1020">
        <f t="shared" si="167"/>
        <v>0</v>
      </c>
      <c r="AN307" s="561">
        <f t="shared" si="168"/>
        <v>0</v>
      </c>
      <c r="AR307" s="1058"/>
      <c r="AT307" s="322"/>
      <c r="AU307" s="322"/>
    </row>
    <row r="308" spans="3:47" ht="13.15" customHeight="1" x14ac:dyDescent="0.2">
      <c r="C308" s="386"/>
      <c r="D308" s="1005" t="str">
        <f>IF(op!D196=0,"",op!D196)</f>
        <v/>
      </c>
      <c r="E308" s="1005" t="str">
        <f>IF(op!E196=0,"",op!E196)</f>
        <v/>
      </c>
      <c r="F308" s="395" t="str">
        <f>IF(op!F196="","",op!F196+1)</f>
        <v/>
      </c>
      <c r="G308" s="1006" t="str">
        <f>IF(op!G196=0,"",op!G196)</f>
        <v/>
      </c>
      <c r="H308" s="395" t="str">
        <f>IF(op!H196="","",op!H196)</f>
        <v/>
      </c>
      <c r="I308" s="1007" t="str">
        <f t="shared" si="155"/>
        <v/>
      </c>
      <c r="J308" s="1008" t="str">
        <f>IF(op!J196="","",op!J196)</f>
        <v/>
      </c>
      <c r="K308" s="339"/>
      <c r="L308" s="1260" t="str">
        <f>IF(op!L196="","",op!L196)</f>
        <v/>
      </c>
      <c r="M308" s="1260" t="str">
        <f>IF(op!M196="","",op!M196)</f>
        <v/>
      </c>
      <c r="N308" s="1009" t="str">
        <f t="shared" si="169"/>
        <v/>
      </c>
      <c r="O308" s="1010" t="str">
        <f t="shared" si="170"/>
        <v/>
      </c>
      <c r="P308" s="1011" t="str">
        <f t="shared" si="171"/>
        <v/>
      </c>
      <c r="Q308" s="590" t="str">
        <f t="shared" si="156"/>
        <v/>
      </c>
      <c r="R308" s="1012" t="str">
        <f t="shared" si="172"/>
        <v/>
      </c>
      <c r="S308" s="1013">
        <f t="shared" si="157"/>
        <v>0</v>
      </c>
      <c r="T308" s="339"/>
      <c r="X308" s="994" t="str">
        <f t="shared" si="158"/>
        <v/>
      </c>
      <c r="Y308" s="1015">
        <f t="shared" si="173"/>
        <v>0.6</v>
      </c>
      <c r="Z308" s="1016" t="e">
        <f t="shared" si="174"/>
        <v>#VALUE!</v>
      </c>
      <c r="AA308" s="1016" t="e">
        <f t="shared" si="175"/>
        <v>#VALUE!</v>
      </c>
      <c r="AB308" s="1016" t="e">
        <f t="shared" si="176"/>
        <v>#VALUE!</v>
      </c>
      <c r="AC308" s="1017" t="e">
        <f t="shared" si="159"/>
        <v>#VALUE!</v>
      </c>
      <c r="AD308" s="1018">
        <f t="shared" si="160"/>
        <v>0</v>
      </c>
      <c r="AE308" s="1015">
        <f>IF(H308&gt;8,tab!D$168,tab!D$171)</f>
        <v>0.5</v>
      </c>
      <c r="AF308" s="1018">
        <f t="shared" si="161"/>
        <v>0</v>
      </c>
      <c r="AG308" s="994">
        <f t="shared" si="162"/>
        <v>0</v>
      </c>
      <c r="AH308" s="1019" t="e">
        <f t="shared" si="163"/>
        <v>#VALUE!</v>
      </c>
      <c r="AI308" s="863" t="e">
        <f t="shared" si="164"/>
        <v>#VALUE!</v>
      </c>
      <c r="AJ308" s="562">
        <f t="shared" si="165"/>
        <v>30</v>
      </c>
      <c r="AK308" s="562">
        <f t="shared" si="166"/>
        <v>30</v>
      </c>
      <c r="AL308" s="1020">
        <f t="shared" si="167"/>
        <v>0</v>
      </c>
      <c r="AN308" s="561">
        <f t="shared" si="168"/>
        <v>0</v>
      </c>
      <c r="AR308" s="1058"/>
      <c r="AT308" s="322"/>
      <c r="AU308" s="322"/>
    </row>
    <row r="309" spans="3:47" ht="13.15" customHeight="1" x14ac:dyDescent="0.2">
      <c r="C309" s="386"/>
      <c r="D309" s="1005" t="str">
        <f>IF(op!D197=0,"",op!D197)</f>
        <v/>
      </c>
      <c r="E309" s="1005" t="str">
        <f>IF(op!E197=0,"",op!E197)</f>
        <v/>
      </c>
      <c r="F309" s="395" t="str">
        <f>IF(op!F197="","",op!F197+1)</f>
        <v/>
      </c>
      <c r="G309" s="1006" t="str">
        <f>IF(op!G197=0,"",op!G197)</f>
        <v/>
      </c>
      <c r="H309" s="395" t="str">
        <f>IF(op!H197="","",op!H197)</f>
        <v/>
      </c>
      <c r="I309" s="1007" t="str">
        <f t="shared" si="155"/>
        <v/>
      </c>
      <c r="J309" s="1008" t="str">
        <f>IF(op!J197="","",op!J197)</f>
        <v/>
      </c>
      <c r="K309" s="339"/>
      <c r="L309" s="1260" t="str">
        <f>IF(op!L197="","",op!L197)</f>
        <v/>
      </c>
      <c r="M309" s="1260" t="str">
        <f>IF(op!M197="","",op!M197)</f>
        <v/>
      </c>
      <c r="N309" s="1009" t="str">
        <f t="shared" si="169"/>
        <v/>
      </c>
      <c r="O309" s="1010" t="str">
        <f t="shared" si="170"/>
        <v/>
      </c>
      <c r="P309" s="1011" t="str">
        <f t="shared" si="171"/>
        <v/>
      </c>
      <c r="Q309" s="590" t="str">
        <f t="shared" si="156"/>
        <v/>
      </c>
      <c r="R309" s="1012" t="str">
        <f t="shared" si="172"/>
        <v/>
      </c>
      <c r="S309" s="1013">
        <f t="shared" si="157"/>
        <v>0</v>
      </c>
      <c r="T309" s="339"/>
      <c r="X309" s="994" t="str">
        <f t="shared" si="158"/>
        <v/>
      </c>
      <c r="Y309" s="1015">
        <f t="shared" si="173"/>
        <v>0.6</v>
      </c>
      <c r="Z309" s="1016" t="e">
        <f t="shared" si="174"/>
        <v>#VALUE!</v>
      </c>
      <c r="AA309" s="1016" t="e">
        <f t="shared" si="175"/>
        <v>#VALUE!</v>
      </c>
      <c r="AB309" s="1016" t="e">
        <f t="shared" si="176"/>
        <v>#VALUE!</v>
      </c>
      <c r="AC309" s="1017" t="e">
        <f t="shared" si="159"/>
        <v>#VALUE!</v>
      </c>
      <c r="AD309" s="1018">
        <f t="shared" si="160"/>
        <v>0</v>
      </c>
      <c r="AE309" s="1015">
        <f>IF(H309&gt;8,tab!D$168,tab!D$171)</f>
        <v>0.5</v>
      </c>
      <c r="AF309" s="1018">
        <f t="shared" si="161"/>
        <v>0</v>
      </c>
      <c r="AG309" s="994">
        <f t="shared" si="162"/>
        <v>0</v>
      </c>
      <c r="AH309" s="1019" t="e">
        <f t="shared" si="163"/>
        <v>#VALUE!</v>
      </c>
      <c r="AI309" s="863" t="e">
        <f t="shared" si="164"/>
        <v>#VALUE!</v>
      </c>
      <c r="AJ309" s="562">
        <f t="shared" si="165"/>
        <v>30</v>
      </c>
      <c r="AK309" s="562">
        <f t="shared" si="166"/>
        <v>30</v>
      </c>
      <c r="AL309" s="1020">
        <f t="shared" si="167"/>
        <v>0</v>
      </c>
      <c r="AN309" s="561">
        <f t="shared" si="168"/>
        <v>0</v>
      </c>
      <c r="AR309" s="1058"/>
      <c r="AT309" s="322"/>
      <c r="AU309" s="322"/>
    </row>
    <row r="310" spans="3:47" ht="13.15" customHeight="1" x14ac:dyDescent="0.2">
      <c r="C310" s="386"/>
      <c r="D310" s="1005" t="str">
        <f>IF(op!D198=0,"",op!D198)</f>
        <v/>
      </c>
      <c r="E310" s="1005" t="str">
        <f>IF(op!E198=0,"",op!E198)</f>
        <v/>
      </c>
      <c r="F310" s="395" t="str">
        <f>IF(op!F198="","",op!F198+1)</f>
        <v/>
      </c>
      <c r="G310" s="1006" t="str">
        <f>IF(op!G198=0,"",op!G198)</f>
        <v/>
      </c>
      <c r="H310" s="395" t="str">
        <f>IF(op!H198="","",op!H198)</f>
        <v/>
      </c>
      <c r="I310" s="1007" t="str">
        <f t="shared" si="155"/>
        <v/>
      </c>
      <c r="J310" s="1008" t="str">
        <f>IF(op!J198="","",op!J198)</f>
        <v/>
      </c>
      <c r="K310" s="339"/>
      <c r="L310" s="1260" t="str">
        <f>IF(op!L198="","",op!L198)</f>
        <v/>
      </c>
      <c r="M310" s="1260" t="str">
        <f>IF(op!M198="","",op!M198)</f>
        <v/>
      </c>
      <c r="N310" s="1009" t="str">
        <f t="shared" si="169"/>
        <v/>
      </c>
      <c r="O310" s="1010" t="str">
        <f t="shared" si="170"/>
        <v/>
      </c>
      <c r="P310" s="1011" t="str">
        <f t="shared" si="171"/>
        <v/>
      </c>
      <c r="Q310" s="590" t="str">
        <f t="shared" si="156"/>
        <v/>
      </c>
      <c r="R310" s="1012" t="str">
        <f t="shared" si="172"/>
        <v/>
      </c>
      <c r="S310" s="1013">
        <f t="shared" si="157"/>
        <v>0</v>
      </c>
      <c r="T310" s="339"/>
      <c r="X310" s="994" t="str">
        <f t="shared" si="158"/>
        <v/>
      </c>
      <c r="Y310" s="1015">
        <f t="shared" si="173"/>
        <v>0.6</v>
      </c>
      <c r="Z310" s="1016" t="e">
        <f t="shared" si="174"/>
        <v>#VALUE!</v>
      </c>
      <c r="AA310" s="1016" t="e">
        <f t="shared" si="175"/>
        <v>#VALUE!</v>
      </c>
      <c r="AB310" s="1016" t="e">
        <f t="shared" si="176"/>
        <v>#VALUE!</v>
      </c>
      <c r="AC310" s="1017" t="e">
        <f t="shared" si="159"/>
        <v>#VALUE!</v>
      </c>
      <c r="AD310" s="1018">
        <f t="shared" si="160"/>
        <v>0</v>
      </c>
      <c r="AE310" s="1015">
        <f>IF(H310&gt;8,tab!D$168,tab!D$171)</f>
        <v>0.5</v>
      </c>
      <c r="AF310" s="1018">
        <f t="shared" si="161"/>
        <v>0</v>
      </c>
      <c r="AG310" s="994">
        <f t="shared" si="162"/>
        <v>0</v>
      </c>
      <c r="AH310" s="1019" t="e">
        <f t="shared" si="163"/>
        <v>#VALUE!</v>
      </c>
      <c r="AI310" s="863" t="e">
        <f t="shared" si="164"/>
        <v>#VALUE!</v>
      </c>
      <c r="AJ310" s="562">
        <f t="shared" si="165"/>
        <v>30</v>
      </c>
      <c r="AK310" s="562">
        <f t="shared" si="166"/>
        <v>30</v>
      </c>
      <c r="AL310" s="1020">
        <f t="shared" si="167"/>
        <v>0</v>
      </c>
      <c r="AN310" s="561">
        <f t="shared" si="168"/>
        <v>0</v>
      </c>
      <c r="AR310" s="1058"/>
      <c r="AT310" s="322"/>
      <c r="AU310" s="322"/>
    </row>
    <row r="311" spans="3:47" ht="13.15" customHeight="1" x14ac:dyDescent="0.2">
      <c r="C311" s="386"/>
      <c r="D311" s="1005" t="str">
        <f>IF(op!D199=0,"",op!D199)</f>
        <v/>
      </c>
      <c r="E311" s="1005" t="str">
        <f>IF(op!E199=0,"",op!E199)</f>
        <v/>
      </c>
      <c r="F311" s="395" t="str">
        <f>IF(op!F199="","",op!F199+1)</f>
        <v/>
      </c>
      <c r="G311" s="1006" t="str">
        <f>IF(op!G199=0,"",op!G199)</f>
        <v/>
      </c>
      <c r="H311" s="395" t="str">
        <f>IF(op!H199="","",op!H199)</f>
        <v/>
      </c>
      <c r="I311" s="1007" t="str">
        <f t="shared" si="155"/>
        <v/>
      </c>
      <c r="J311" s="1008" t="str">
        <f>IF(op!J199="","",op!J199)</f>
        <v/>
      </c>
      <c r="K311" s="339"/>
      <c r="L311" s="1260" t="str">
        <f>IF(op!L199="","",op!L199)</f>
        <v/>
      </c>
      <c r="M311" s="1260" t="str">
        <f>IF(op!M199="","",op!M199)</f>
        <v/>
      </c>
      <c r="N311" s="1009" t="str">
        <f t="shared" si="169"/>
        <v/>
      </c>
      <c r="O311" s="1010" t="str">
        <f t="shared" si="170"/>
        <v/>
      </c>
      <c r="P311" s="1011" t="str">
        <f t="shared" si="171"/>
        <v/>
      </c>
      <c r="Q311" s="590" t="str">
        <f t="shared" si="156"/>
        <v/>
      </c>
      <c r="R311" s="1012" t="str">
        <f t="shared" si="172"/>
        <v/>
      </c>
      <c r="S311" s="1013">
        <f t="shared" si="157"/>
        <v>0</v>
      </c>
      <c r="T311" s="339"/>
      <c r="X311" s="994" t="str">
        <f t="shared" si="158"/>
        <v/>
      </c>
      <c r="Y311" s="1015">
        <f t="shared" si="173"/>
        <v>0.6</v>
      </c>
      <c r="Z311" s="1016" t="e">
        <f t="shared" si="174"/>
        <v>#VALUE!</v>
      </c>
      <c r="AA311" s="1016" t="e">
        <f t="shared" si="175"/>
        <v>#VALUE!</v>
      </c>
      <c r="AB311" s="1016" t="e">
        <f t="shared" si="176"/>
        <v>#VALUE!</v>
      </c>
      <c r="AC311" s="1017" t="e">
        <f t="shared" si="159"/>
        <v>#VALUE!</v>
      </c>
      <c r="AD311" s="1018">
        <f t="shared" si="160"/>
        <v>0</v>
      </c>
      <c r="AE311" s="1015">
        <f>IF(H311&gt;8,tab!D$168,tab!D$171)</f>
        <v>0.5</v>
      </c>
      <c r="AF311" s="1018">
        <f t="shared" si="161"/>
        <v>0</v>
      </c>
      <c r="AG311" s="994">
        <f t="shared" si="162"/>
        <v>0</v>
      </c>
      <c r="AH311" s="1019" t="e">
        <f t="shared" si="163"/>
        <v>#VALUE!</v>
      </c>
      <c r="AI311" s="863" t="e">
        <f t="shared" si="164"/>
        <v>#VALUE!</v>
      </c>
      <c r="AJ311" s="562">
        <f t="shared" si="165"/>
        <v>30</v>
      </c>
      <c r="AK311" s="562">
        <f t="shared" si="166"/>
        <v>30</v>
      </c>
      <c r="AL311" s="1020">
        <f t="shared" si="167"/>
        <v>0</v>
      </c>
      <c r="AN311" s="561">
        <f t="shared" si="168"/>
        <v>0</v>
      </c>
      <c r="AR311" s="1058"/>
      <c r="AT311" s="322"/>
      <c r="AU311" s="322"/>
    </row>
    <row r="312" spans="3:47" ht="13.15" customHeight="1" x14ac:dyDescent="0.2">
      <c r="C312" s="386"/>
      <c r="D312" s="1005" t="str">
        <f>IF(op!D200=0,"",op!D200)</f>
        <v/>
      </c>
      <c r="E312" s="1005" t="str">
        <f>IF(op!E200=0,"",op!E200)</f>
        <v/>
      </c>
      <c r="F312" s="395" t="str">
        <f>IF(op!F200="","",op!F200+1)</f>
        <v/>
      </c>
      <c r="G312" s="1006" t="str">
        <f>IF(op!G200=0,"",op!G200)</f>
        <v/>
      </c>
      <c r="H312" s="395" t="str">
        <f>IF(op!H200="","",op!H200)</f>
        <v/>
      </c>
      <c r="I312" s="1007" t="str">
        <f t="shared" si="155"/>
        <v/>
      </c>
      <c r="J312" s="1008" t="str">
        <f>IF(op!J200="","",op!J200)</f>
        <v/>
      </c>
      <c r="K312" s="339"/>
      <c r="L312" s="1260" t="str">
        <f>IF(op!L200="","",op!L200)</f>
        <v/>
      </c>
      <c r="M312" s="1260" t="str">
        <f>IF(op!M200="","",op!M200)</f>
        <v/>
      </c>
      <c r="N312" s="1009" t="str">
        <f t="shared" si="169"/>
        <v/>
      </c>
      <c r="O312" s="1010" t="str">
        <f t="shared" si="170"/>
        <v/>
      </c>
      <c r="P312" s="1011" t="str">
        <f t="shared" si="171"/>
        <v/>
      </c>
      <c r="Q312" s="590" t="str">
        <f t="shared" si="156"/>
        <v/>
      </c>
      <c r="R312" s="1012" t="str">
        <f t="shared" si="172"/>
        <v/>
      </c>
      <c r="S312" s="1013">
        <f t="shared" si="157"/>
        <v>0</v>
      </c>
      <c r="T312" s="339"/>
      <c r="X312" s="994" t="str">
        <f t="shared" si="158"/>
        <v/>
      </c>
      <c r="Y312" s="1015">
        <f t="shared" si="173"/>
        <v>0.6</v>
      </c>
      <c r="Z312" s="1016" t="e">
        <f t="shared" si="174"/>
        <v>#VALUE!</v>
      </c>
      <c r="AA312" s="1016" t="e">
        <f t="shared" si="175"/>
        <v>#VALUE!</v>
      </c>
      <c r="AB312" s="1016" t="e">
        <f t="shared" si="176"/>
        <v>#VALUE!</v>
      </c>
      <c r="AC312" s="1017" t="e">
        <f t="shared" si="159"/>
        <v>#VALUE!</v>
      </c>
      <c r="AD312" s="1018">
        <f t="shared" si="160"/>
        <v>0</v>
      </c>
      <c r="AE312" s="1015">
        <f>IF(H312&gt;8,tab!D$168,tab!D$171)</f>
        <v>0.5</v>
      </c>
      <c r="AF312" s="1018">
        <f t="shared" si="161"/>
        <v>0</v>
      </c>
      <c r="AG312" s="994">
        <f t="shared" si="162"/>
        <v>0</v>
      </c>
      <c r="AH312" s="1019" t="e">
        <f t="shared" si="163"/>
        <v>#VALUE!</v>
      </c>
      <c r="AI312" s="863" t="e">
        <f t="shared" si="164"/>
        <v>#VALUE!</v>
      </c>
      <c r="AJ312" s="562">
        <f t="shared" si="165"/>
        <v>30</v>
      </c>
      <c r="AK312" s="562">
        <f t="shared" si="166"/>
        <v>30</v>
      </c>
      <c r="AL312" s="1020">
        <f t="shared" si="167"/>
        <v>0</v>
      </c>
      <c r="AN312" s="561">
        <f t="shared" si="168"/>
        <v>0</v>
      </c>
      <c r="AR312" s="1058"/>
      <c r="AT312" s="322"/>
      <c r="AU312" s="322"/>
    </row>
    <row r="313" spans="3:47" ht="13.15" customHeight="1" x14ac:dyDescent="0.2">
      <c r="C313" s="386"/>
      <c r="D313" s="1005" t="str">
        <f>IF(op!D201=0,"",op!D201)</f>
        <v/>
      </c>
      <c r="E313" s="1005" t="str">
        <f>IF(op!E201=0,"",op!E201)</f>
        <v/>
      </c>
      <c r="F313" s="395" t="str">
        <f>IF(op!F201="","",op!F201+1)</f>
        <v/>
      </c>
      <c r="G313" s="1006" t="str">
        <f>IF(op!G201=0,"",op!G201)</f>
        <v/>
      </c>
      <c r="H313" s="395" t="str">
        <f>IF(op!H201="","",op!H201)</f>
        <v/>
      </c>
      <c r="I313" s="1007" t="str">
        <f t="shared" si="155"/>
        <v/>
      </c>
      <c r="J313" s="1008" t="str">
        <f>IF(op!J201="","",op!J201)</f>
        <v/>
      </c>
      <c r="K313" s="339"/>
      <c r="L313" s="1260" t="str">
        <f>IF(op!L201="","",op!L201)</f>
        <v/>
      </c>
      <c r="M313" s="1260" t="str">
        <f>IF(op!M201="","",op!M201)</f>
        <v/>
      </c>
      <c r="N313" s="1009" t="str">
        <f t="shared" si="169"/>
        <v/>
      </c>
      <c r="O313" s="1010" t="str">
        <f t="shared" si="170"/>
        <v/>
      </c>
      <c r="P313" s="1011" t="str">
        <f t="shared" si="171"/>
        <v/>
      </c>
      <c r="Q313" s="590" t="str">
        <f t="shared" si="156"/>
        <v/>
      </c>
      <c r="R313" s="1012" t="str">
        <f t="shared" si="172"/>
        <v/>
      </c>
      <c r="S313" s="1013">
        <f t="shared" si="157"/>
        <v>0</v>
      </c>
      <c r="T313" s="339"/>
      <c r="X313" s="994" t="str">
        <f t="shared" si="158"/>
        <v/>
      </c>
      <c r="Y313" s="1015">
        <f t="shared" si="173"/>
        <v>0.6</v>
      </c>
      <c r="Z313" s="1016" t="e">
        <f t="shared" si="174"/>
        <v>#VALUE!</v>
      </c>
      <c r="AA313" s="1016" t="e">
        <f t="shared" si="175"/>
        <v>#VALUE!</v>
      </c>
      <c r="AB313" s="1016" t="e">
        <f t="shared" si="176"/>
        <v>#VALUE!</v>
      </c>
      <c r="AC313" s="1017" t="e">
        <f t="shared" si="159"/>
        <v>#VALUE!</v>
      </c>
      <c r="AD313" s="1018">
        <f t="shared" si="160"/>
        <v>0</v>
      </c>
      <c r="AE313" s="1015">
        <f>IF(H313&gt;8,tab!D$168,tab!D$171)</f>
        <v>0.5</v>
      </c>
      <c r="AF313" s="1018">
        <f t="shared" si="161"/>
        <v>0</v>
      </c>
      <c r="AG313" s="994">
        <f t="shared" si="162"/>
        <v>0</v>
      </c>
      <c r="AH313" s="1019" t="e">
        <f t="shared" si="163"/>
        <v>#VALUE!</v>
      </c>
      <c r="AI313" s="863" t="e">
        <f t="shared" si="164"/>
        <v>#VALUE!</v>
      </c>
      <c r="AJ313" s="562">
        <f t="shared" si="165"/>
        <v>30</v>
      </c>
      <c r="AK313" s="562">
        <f t="shared" si="166"/>
        <v>30</v>
      </c>
      <c r="AL313" s="1020">
        <f t="shared" si="167"/>
        <v>0</v>
      </c>
      <c r="AN313" s="561">
        <f t="shared" si="168"/>
        <v>0</v>
      </c>
      <c r="AR313" s="1058"/>
      <c r="AT313" s="322"/>
      <c r="AU313" s="322"/>
    </row>
    <row r="314" spans="3:47" ht="13.15" customHeight="1" x14ac:dyDescent="0.2">
      <c r="C314" s="386"/>
      <c r="D314" s="1005" t="str">
        <f>IF(op!D202=0,"",op!D202)</f>
        <v/>
      </c>
      <c r="E314" s="1005" t="str">
        <f>IF(op!E202=0,"",op!E202)</f>
        <v/>
      </c>
      <c r="F314" s="395" t="str">
        <f>IF(op!F202="","",op!F202+1)</f>
        <v/>
      </c>
      <c r="G314" s="1006" t="str">
        <f>IF(op!G202=0,"",op!G202)</f>
        <v/>
      </c>
      <c r="H314" s="395" t="str">
        <f>IF(op!H202="","",op!H202)</f>
        <v/>
      </c>
      <c r="I314" s="1007" t="str">
        <f t="shared" si="155"/>
        <v/>
      </c>
      <c r="J314" s="1008" t="str">
        <f>IF(op!J202="","",op!J202)</f>
        <v/>
      </c>
      <c r="K314" s="339"/>
      <c r="L314" s="1260" t="str">
        <f>IF(op!L202="","",op!L202)</f>
        <v/>
      </c>
      <c r="M314" s="1260" t="str">
        <f>IF(op!M202="","",op!M202)</f>
        <v/>
      </c>
      <c r="N314" s="1009" t="str">
        <f t="shared" si="169"/>
        <v/>
      </c>
      <c r="O314" s="1010" t="str">
        <f t="shared" si="170"/>
        <v/>
      </c>
      <c r="P314" s="1011" t="str">
        <f t="shared" si="171"/>
        <v/>
      </c>
      <c r="Q314" s="590" t="str">
        <f t="shared" si="156"/>
        <v/>
      </c>
      <c r="R314" s="1012" t="str">
        <f t="shared" si="172"/>
        <v/>
      </c>
      <c r="S314" s="1013">
        <f t="shared" si="157"/>
        <v>0</v>
      </c>
      <c r="T314" s="339"/>
      <c r="X314" s="994" t="str">
        <f t="shared" si="158"/>
        <v/>
      </c>
      <c r="Y314" s="1015">
        <f t="shared" si="173"/>
        <v>0.6</v>
      </c>
      <c r="Z314" s="1016" t="e">
        <f t="shared" si="174"/>
        <v>#VALUE!</v>
      </c>
      <c r="AA314" s="1016" t="e">
        <f t="shared" si="175"/>
        <v>#VALUE!</v>
      </c>
      <c r="AB314" s="1016" t="e">
        <f t="shared" si="176"/>
        <v>#VALUE!</v>
      </c>
      <c r="AC314" s="1017" t="e">
        <f t="shared" si="159"/>
        <v>#VALUE!</v>
      </c>
      <c r="AD314" s="1018">
        <f t="shared" si="160"/>
        <v>0</v>
      </c>
      <c r="AE314" s="1015">
        <f>IF(H314&gt;8,tab!D$168,tab!D$171)</f>
        <v>0.5</v>
      </c>
      <c r="AF314" s="1018">
        <f t="shared" si="161"/>
        <v>0</v>
      </c>
      <c r="AG314" s="994">
        <f t="shared" si="162"/>
        <v>0</v>
      </c>
      <c r="AH314" s="1019" t="e">
        <f t="shared" si="163"/>
        <v>#VALUE!</v>
      </c>
      <c r="AI314" s="863" t="e">
        <f t="shared" si="164"/>
        <v>#VALUE!</v>
      </c>
      <c r="AJ314" s="562">
        <f t="shared" si="165"/>
        <v>30</v>
      </c>
      <c r="AK314" s="562">
        <f t="shared" si="166"/>
        <v>30</v>
      </c>
      <c r="AL314" s="1020">
        <f t="shared" si="167"/>
        <v>0</v>
      </c>
      <c r="AN314" s="561">
        <f t="shared" si="168"/>
        <v>0</v>
      </c>
      <c r="AR314" s="1058"/>
      <c r="AT314" s="322"/>
      <c r="AU314" s="322"/>
    </row>
    <row r="315" spans="3:47" ht="13.15" customHeight="1" x14ac:dyDescent="0.2">
      <c r="C315" s="386"/>
      <c r="D315" s="1005" t="str">
        <f>IF(op!D203=0,"",op!D203)</f>
        <v/>
      </c>
      <c r="E315" s="1005" t="str">
        <f>IF(op!E203=0,"",op!E203)</f>
        <v/>
      </c>
      <c r="F315" s="395" t="str">
        <f>IF(op!F203="","",op!F203+1)</f>
        <v/>
      </c>
      <c r="G315" s="1006" t="str">
        <f>IF(op!G203=0,"",op!G203)</f>
        <v/>
      </c>
      <c r="H315" s="395" t="str">
        <f>IF(op!H203="","",op!H203)</f>
        <v/>
      </c>
      <c r="I315" s="1007" t="str">
        <f t="shared" si="155"/>
        <v/>
      </c>
      <c r="J315" s="1008" t="str">
        <f>IF(op!J203="","",op!J203)</f>
        <v/>
      </c>
      <c r="K315" s="339"/>
      <c r="L315" s="1260" t="str">
        <f>IF(op!L203="","",op!L203)</f>
        <v/>
      </c>
      <c r="M315" s="1260" t="str">
        <f>IF(op!M203="","",op!M203)</f>
        <v/>
      </c>
      <c r="N315" s="1009" t="str">
        <f t="shared" si="169"/>
        <v/>
      </c>
      <c r="O315" s="1010" t="str">
        <f t="shared" si="170"/>
        <v/>
      </c>
      <c r="P315" s="1011" t="str">
        <f t="shared" si="171"/>
        <v/>
      </c>
      <c r="Q315" s="590" t="str">
        <f t="shared" si="156"/>
        <v/>
      </c>
      <c r="R315" s="1012" t="str">
        <f t="shared" si="172"/>
        <v/>
      </c>
      <c r="S315" s="1013">
        <f t="shared" si="157"/>
        <v>0</v>
      </c>
      <c r="T315" s="339"/>
      <c r="X315" s="994" t="str">
        <f t="shared" si="158"/>
        <v/>
      </c>
      <c r="Y315" s="1015">
        <f t="shared" si="173"/>
        <v>0.6</v>
      </c>
      <c r="Z315" s="1016" t="e">
        <f t="shared" si="174"/>
        <v>#VALUE!</v>
      </c>
      <c r="AA315" s="1016" t="e">
        <f t="shared" si="175"/>
        <v>#VALUE!</v>
      </c>
      <c r="AB315" s="1016" t="e">
        <f t="shared" si="176"/>
        <v>#VALUE!</v>
      </c>
      <c r="AC315" s="1017" t="e">
        <f t="shared" si="159"/>
        <v>#VALUE!</v>
      </c>
      <c r="AD315" s="1018">
        <f t="shared" si="160"/>
        <v>0</v>
      </c>
      <c r="AE315" s="1015">
        <f>IF(H315&gt;8,tab!D$168,tab!D$171)</f>
        <v>0.5</v>
      </c>
      <c r="AF315" s="1018">
        <f t="shared" si="161"/>
        <v>0</v>
      </c>
      <c r="AG315" s="994">
        <f t="shared" si="162"/>
        <v>0</v>
      </c>
      <c r="AH315" s="1019" t="e">
        <f t="shared" si="163"/>
        <v>#VALUE!</v>
      </c>
      <c r="AI315" s="863" t="e">
        <f t="shared" si="164"/>
        <v>#VALUE!</v>
      </c>
      <c r="AJ315" s="562">
        <f t="shared" si="165"/>
        <v>30</v>
      </c>
      <c r="AK315" s="562">
        <f t="shared" si="166"/>
        <v>30</v>
      </c>
      <c r="AL315" s="1020">
        <f t="shared" si="167"/>
        <v>0</v>
      </c>
      <c r="AN315" s="561">
        <f t="shared" si="168"/>
        <v>0</v>
      </c>
      <c r="AR315" s="1058"/>
      <c r="AT315" s="322"/>
      <c r="AU315" s="322"/>
    </row>
    <row r="316" spans="3:47" ht="13.15" customHeight="1" x14ac:dyDescent="0.2">
      <c r="C316" s="386"/>
      <c r="D316" s="1005" t="str">
        <f>IF(op!D204=0,"",op!D204)</f>
        <v/>
      </c>
      <c r="E316" s="1005" t="str">
        <f>IF(op!E204=0,"",op!E204)</f>
        <v/>
      </c>
      <c r="F316" s="395" t="str">
        <f>IF(op!F204="","",op!F204+1)</f>
        <v/>
      </c>
      <c r="G316" s="1006" t="str">
        <f>IF(op!G204=0,"",op!G204)</f>
        <v/>
      </c>
      <c r="H316" s="395" t="str">
        <f>IF(op!H204="","",op!H204)</f>
        <v/>
      </c>
      <c r="I316" s="1007" t="str">
        <f t="shared" si="155"/>
        <v/>
      </c>
      <c r="J316" s="1008" t="str">
        <f>IF(op!J204="","",op!J204)</f>
        <v/>
      </c>
      <c r="K316" s="339"/>
      <c r="L316" s="1260" t="str">
        <f>IF(op!L204="","",op!L204)</f>
        <v/>
      </c>
      <c r="M316" s="1260" t="str">
        <f>IF(op!M204="","",op!M204)</f>
        <v/>
      </c>
      <c r="N316" s="1009" t="str">
        <f t="shared" si="169"/>
        <v/>
      </c>
      <c r="O316" s="1010" t="str">
        <f t="shared" si="170"/>
        <v/>
      </c>
      <c r="P316" s="1011" t="str">
        <f t="shared" si="171"/>
        <v/>
      </c>
      <c r="Q316" s="590" t="str">
        <f t="shared" si="156"/>
        <v/>
      </c>
      <c r="R316" s="1012" t="str">
        <f t="shared" si="172"/>
        <v/>
      </c>
      <c r="S316" s="1013">
        <f t="shared" si="157"/>
        <v>0</v>
      </c>
      <c r="T316" s="339"/>
      <c r="X316" s="994" t="str">
        <f t="shared" si="158"/>
        <v/>
      </c>
      <c r="Y316" s="1015">
        <f t="shared" si="173"/>
        <v>0.6</v>
      </c>
      <c r="Z316" s="1016" t="e">
        <f t="shared" si="174"/>
        <v>#VALUE!</v>
      </c>
      <c r="AA316" s="1016" t="e">
        <f t="shared" si="175"/>
        <v>#VALUE!</v>
      </c>
      <c r="AB316" s="1016" t="e">
        <f t="shared" si="176"/>
        <v>#VALUE!</v>
      </c>
      <c r="AC316" s="1017" t="e">
        <f t="shared" si="159"/>
        <v>#VALUE!</v>
      </c>
      <c r="AD316" s="1018">
        <f t="shared" si="160"/>
        <v>0</v>
      </c>
      <c r="AE316" s="1015">
        <f>IF(H316&gt;8,tab!D$168,tab!D$171)</f>
        <v>0.5</v>
      </c>
      <c r="AF316" s="1018">
        <f t="shared" si="161"/>
        <v>0</v>
      </c>
      <c r="AG316" s="994">
        <f t="shared" si="162"/>
        <v>0</v>
      </c>
      <c r="AH316" s="1019" t="e">
        <f t="shared" si="163"/>
        <v>#VALUE!</v>
      </c>
      <c r="AI316" s="863" t="e">
        <f t="shared" si="164"/>
        <v>#VALUE!</v>
      </c>
      <c r="AJ316" s="562">
        <f t="shared" si="165"/>
        <v>30</v>
      </c>
      <c r="AK316" s="562">
        <f t="shared" si="166"/>
        <v>30</v>
      </c>
      <c r="AL316" s="1020">
        <f t="shared" si="167"/>
        <v>0</v>
      </c>
      <c r="AN316" s="561">
        <f t="shared" si="168"/>
        <v>0</v>
      </c>
      <c r="AR316" s="1058"/>
      <c r="AT316" s="322"/>
      <c r="AU316" s="322"/>
    </row>
    <row r="317" spans="3:47" ht="13.15" customHeight="1" x14ac:dyDescent="0.2">
      <c r="C317" s="386"/>
      <c r="D317" s="1005" t="str">
        <f>IF(op!D205=0,"",op!D205)</f>
        <v/>
      </c>
      <c r="E317" s="1005" t="str">
        <f>IF(op!E205=0,"",op!E205)</f>
        <v/>
      </c>
      <c r="F317" s="395" t="str">
        <f>IF(op!F205="","",op!F205+1)</f>
        <v/>
      </c>
      <c r="G317" s="1006" t="str">
        <f>IF(op!G205=0,"",op!G205)</f>
        <v/>
      </c>
      <c r="H317" s="395" t="str">
        <f>IF(op!H205="","",op!H205)</f>
        <v/>
      </c>
      <c r="I317" s="1007" t="str">
        <f t="shared" si="155"/>
        <v/>
      </c>
      <c r="J317" s="1008" t="str">
        <f>IF(op!J205="","",op!J205)</f>
        <v/>
      </c>
      <c r="K317" s="339"/>
      <c r="L317" s="1260" t="str">
        <f>IF(op!L205="","",op!L205)</f>
        <v/>
      </c>
      <c r="M317" s="1260" t="str">
        <f>IF(op!M205="","",op!M205)</f>
        <v/>
      </c>
      <c r="N317" s="1009" t="str">
        <f t="shared" si="169"/>
        <v/>
      </c>
      <c r="O317" s="1010" t="str">
        <f t="shared" si="170"/>
        <v/>
      </c>
      <c r="P317" s="1011" t="str">
        <f t="shared" si="171"/>
        <v/>
      </c>
      <c r="Q317" s="590" t="str">
        <f t="shared" si="156"/>
        <v/>
      </c>
      <c r="R317" s="1012" t="str">
        <f t="shared" si="172"/>
        <v/>
      </c>
      <c r="S317" s="1013">
        <f t="shared" si="157"/>
        <v>0</v>
      </c>
      <c r="T317" s="339"/>
      <c r="X317" s="994" t="str">
        <f t="shared" si="158"/>
        <v/>
      </c>
      <c r="Y317" s="1015">
        <f t="shared" si="173"/>
        <v>0.6</v>
      </c>
      <c r="Z317" s="1016" t="e">
        <f t="shared" si="174"/>
        <v>#VALUE!</v>
      </c>
      <c r="AA317" s="1016" t="e">
        <f t="shared" si="175"/>
        <v>#VALUE!</v>
      </c>
      <c r="AB317" s="1016" t="e">
        <f t="shared" si="176"/>
        <v>#VALUE!</v>
      </c>
      <c r="AC317" s="1017" t="e">
        <f t="shared" si="159"/>
        <v>#VALUE!</v>
      </c>
      <c r="AD317" s="1018">
        <f t="shared" si="160"/>
        <v>0</v>
      </c>
      <c r="AE317" s="1015">
        <f>IF(H317&gt;8,tab!D$168,tab!D$171)</f>
        <v>0.5</v>
      </c>
      <c r="AF317" s="1018">
        <f t="shared" si="161"/>
        <v>0</v>
      </c>
      <c r="AG317" s="994">
        <f t="shared" si="162"/>
        <v>0</v>
      </c>
      <c r="AH317" s="1019" t="e">
        <f t="shared" si="163"/>
        <v>#VALUE!</v>
      </c>
      <c r="AI317" s="863" t="e">
        <f t="shared" si="164"/>
        <v>#VALUE!</v>
      </c>
      <c r="AJ317" s="562">
        <f t="shared" si="165"/>
        <v>30</v>
      </c>
      <c r="AK317" s="562">
        <f t="shared" si="166"/>
        <v>30</v>
      </c>
      <c r="AL317" s="1020">
        <f t="shared" si="167"/>
        <v>0</v>
      </c>
      <c r="AN317" s="561">
        <f t="shared" si="168"/>
        <v>0</v>
      </c>
      <c r="AR317" s="1058"/>
      <c r="AT317" s="322"/>
      <c r="AU317" s="322"/>
    </row>
    <row r="318" spans="3:47" ht="13.15" customHeight="1" x14ac:dyDescent="0.2">
      <c r="C318" s="386"/>
      <c r="D318" s="1005" t="str">
        <f>IF(op!D206=0,"",op!D206)</f>
        <v/>
      </c>
      <c r="E318" s="1005" t="str">
        <f>IF(op!E206=0,"",op!E206)</f>
        <v/>
      </c>
      <c r="F318" s="395" t="str">
        <f>IF(op!F206="","",op!F206+1)</f>
        <v/>
      </c>
      <c r="G318" s="1006" t="str">
        <f>IF(op!G206=0,"",op!G206)</f>
        <v/>
      </c>
      <c r="H318" s="395" t="str">
        <f>IF(op!H206="","",op!H206)</f>
        <v/>
      </c>
      <c r="I318" s="1007" t="str">
        <f t="shared" si="155"/>
        <v/>
      </c>
      <c r="J318" s="1008" t="str">
        <f>IF(op!J206="","",op!J206)</f>
        <v/>
      </c>
      <c r="K318" s="339"/>
      <c r="L318" s="1260" t="str">
        <f>IF(op!L206="","",op!L206)</f>
        <v/>
      </c>
      <c r="M318" s="1260" t="str">
        <f>IF(op!M206="","",op!M206)</f>
        <v/>
      </c>
      <c r="N318" s="1009" t="str">
        <f t="shared" si="169"/>
        <v/>
      </c>
      <c r="O318" s="1010" t="str">
        <f t="shared" si="170"/>
        <v/>
      </c>
      <c r="P318" s="1011" t="str">
        <f t="shared" si="171"/>
        <v/>
      </c>
      <c r="Q318" s="590" t="str">
        <f t="shared" si="156"/>
        <v/>
      </c>
      <c r="R318" s="1012" t="str">
        <f t="shared" si="172"/>
        <v/>
      </c>
      <c r="S318" s="1013">
        <f t="shared" si="157"/>
        <v>0</v>
      </c>
      <c r="T318" s="339"/>
      <c r="X318" s="994" t="str">
        <f t="shared" si="158"/>
        <v/>
      </c>
      <c r="Y318" s="1015">
        <f t="shared" si="173"/>
        <v>0.6</v>
      </c>
      <c r="Z318" s="1016" t="e">
        <f t="shared" si="174"/>
        <v>#VALUE!</v>
      </c>
      <c r="AA318" s="1016" t="e">
        <f t="shared" si="175"/>
        <v>#VALUE!</v>
      </c>
      <c r="AB318" s="1016" t="e">
        <f t="shared" si="176"/>
        <v>#VALUE!</v>
      </c>
      <c r="AC318" s="1017" t="e">
        <f t="shared" si="159"/>
        <v>#VALUE!</v>
      </c>
      <c r="AD318" s="1018">
        <f t="shared" si="160"/>
        <v>0</v>
      </c>
      <c r="AE318" s="1015">
        <f>IF(H318&gt;8,tab!D$168,tab!D$171)</f>
        <v>0.5</v>
      </c>
      <c r="AF318" s="1018">
        <f t="shared" si="161"/>
        <v>0</v>
      </c>
      <c r="AG318" s="994">
        <f t="shared" si="162"/>
        <v>0</v>
      </c>
      <c r="AH318" s="1019" t="e">
        <f t="shared" si="163"/>
        <v>#VALUE!</v>
      </c>
      <c r="AI318" s="863" t="e">
        <f t="shared" si="164"/>
        <v>#VALUE!</v>
      </c>
      <c r="AJ318" s="562">
        <f t="shared" si="165"/>
        <v>30</v>
      </c>
      <c r="AK318" s="562">
        <f t="shared" si="166"/>
        <v>30</v>
      </c>
      <c r="AL318" s="1020">
        <f t="shared" si="167"/>
        <v>0</v>
      </c>
      <c r="AN318" s="561">
        <f t="shared" si="168"/>
        <v>0</v>
      </c>
      <c r="AR318" s="1058"/>
      <c r="AT318" s="322"/>
      <c r="AU318" s="322"/>
    </row>
    <row r="319" spans="3:47" ht="13.15" customHeight="1" x14ac:dyDescent="0.2">
      <c r="C319" s="386"/>
      <c r="D319" s="1005" t="str">
        <f>IF(op!D207=0,"",op!D207)</f>
        <v/>
      </c>
      <c r="E319" s="1005" t="str">
        <f>IF(op!E207=0,"",op!E207)</f>
        <v/>
      </c>
      <c r="F319" s="395" t="str">
        <f>IF(op!F207="","",op!F207+1)</f>
        <v/>
      </c>
      <c r="G319" s="1006" t="str">
        <f>IF(op!G207=0,"",op!G207)</f>
        <v/>
      </c>
      <c r="H319" s="395" t="str">
        <f>IF(op!H207="","",op!H207)</f>
        <v/>
      </c>
      <c r="I319" s="1007" t="str">
        <f t="shared" si="155"/>
        <v/>
      </c>
      <c r="J319" s="1008" t="str">
        <f>IF(op!J207="","",op!J207)</f>
        <v/>
      </c>
      <c r="K319" s="339"/>
      <c r="L319" s="1260" t="str">
        <f>IF(op!L207="","",op!L207)</f>
        <v/>
      </c>
      <c r="M319" s="1260" t="str">
        <f>IF(op!M207="","",op!M207)</f>
        <v/>
      </c>
      <c r="N319" s="1009" t="str">
        <f t="shared" si="169"/>
        <v/>
      </c>
      <c r="O319" s="1010" t="str">
        <f t="shared" si="170"/>
        <v/>
      </c>
      <c r="P319" s="1011" t="str">
        <f t="shared" si="171"/>
        <v/>
      </c>
      <c r="Q319" s="590" t="str">
        <f t="shared" si="156"/>
        <v/>
      </c>
      <c r="R319" s="1012" t="str">
        <f t="shared" si="172"/>
        <v/>
      </c>
      <c r="S319" s="1013">
        <f t="shared" si="157"/>
        <v>0</v>
      </c>
      <c r="T319" s="339"/>
      <c r="X319" s="994" t="str">
        <f t="shared" si="158"/>
        <v/>
      </c>
      <c r="Y319" s="1015">
        <f t="shared" si="173"/>
        <v>0.6</v>
      </c>
      <c r="Z319" s="1016" t="e">
        <f t="shared" si="174"/>
        <v>#VALUE!</v>
      </c>
      <c r="AA319" s="1016" t="e">
        <f t="shared" si="175"/>
        <v>#VALUE!</v>
      </c>
      <c r="AB319" s="1016" t="e">
        <f t="shared" si="176"/>
        <v>#VALUE!</v>
      </c>
      <c r="AC319" s="1017" t="e">
        <f t="shared" si="159"/>
        <v>#VALUE!</v>
      </c>
      <c r="AD319" s="1018">
        <f t="shared" si="160"/>
        <v>0</v>
      </c>
      <c r="AE319" s="1015">
        <f>IF(H319&gt;8,tab!D$168,tab!D$171)</f>
        <v>0.5</v>
      </c>
      <c r="AF319" s="1018">
        <f t="shared" si="161"/>
        <v>0</v>
      </c>
      <c r="AG319" s="994">
        <f t="shared" si="162"/>
        <v>0</v>
      </c>
      <c r="AH319" s="1019" t="e">
        <f t="shared" si="163"/>
        <v>#VALUE!</v>
      </c>
      <c r="AI319" s="863" t="e">
        <f t="shared" si="164"/>
        <v>#VALUE!</v>
      </c>
      <c r="AJ319" s="562">
        <f t="shared" si="165"/>
        <v>30</v>
      </c>
      <c r="AK319" s="562">
        <f t="shared" si="166"/>
        <v>30</v>
      </c>
      <c r="AL319" s="1020">
        <f t="shared" si="167"/>
        <v>0</v>
      </c>
      <c r="AN319" s="561">
        <f t="shared" si="168"/>
        <v>0</v>
      </c>
      <c r="AR319" s="1058"/>
      <c r="AT319" s="322"/>
      <c r="AU319" s="322"/>
    </row>
    <row r="320" spans="3:47" ht="13.15" customHeight="1" x14ac:dyDescent="0.2">
      <c r="C320" s="386"/>
      <c r="D320" s="1005" t="str">
        <f>IF(op!D208=0,"",op!D208)</f>
        <v/>
      </c>
      <c r="E320" s="1005" t="str">
        <f>IF(op!E208=0,"",op!E208)</f>
        <v/>
      </c>
      <c r="F320" s="395" t="str">
        <f>IF(op!F208="","",op!F208+1)</f>
        <v/>
      </c>
      <c r="G320" s="1006" t="str">
        <f>IF(op!G208=0,"",op!G208)</f>
        <v/>
      </c>
      <c r="H320" s="395" t="str">
        <f>IF(op!H208="","",op!H208)</f>
        <v/>
      </c>
      <c r="I320" s="1007" t="str">
        <f t="shared" si="155"/>
        <v/>
      </c>
      <c r="J320" s="1008" t="str">
        <f>IF(op!J208="","",op!J208)</f>
        <v/>
      </c>
      <c r="K320" s="339"/>
      <c r="L320" s="1260" t="str">
        <f>IF(op!L208="","",op!L208)</f>
        <v/>
      </c>
      <c r="M320" s="1260" t="str">
        <f>IF(op!M208="","",op!M208)</f>
        <v/>
      </c>
      <c r="N320" s="1009" t="str">
        <f t="shared" si="169"/>
        <v/>
      </c>
      <c r="O320" s="1010" t="str">
        <f t="shared" si="170"/>
        <v/>
      </c>
      <c r="P320" s="1011" t="str">
        <f t="shared" si="171"/>
        <v/>
      </c>
      <c r="Q320" s="590" t="str">
        <f t="shared" si="156"/>
        <v/>
      </c>
      <c r="R320" s="1012" t="str">
        <f t="shared" si="172"/>
        <v/>
      </c>
      <c r="S320" s="1013">
        <f t="shared" si="157"/>
        <v>0</v>
      </c>
      <c r="T320" s="339"/>
      <c r="X320" s="994" t="str">
        <f t="shared" si="158"/>
        <v/>
      </c>
      <c r="Y320" s="1015">
        <f t="shared" si="173"/>
        <v>0.6</v>
      </c>
      <c r="Z320" s="1016" t="e">
        <f t="shared" si="174"/>
        <v>#VALUE!</v>
      </c>
      <c r="AA320" s="1016" t="e">
        <f t="shared" si="175"/>
        <v>#VALUE!</v>
      </c>
      <c r="AB320" s="1016" t="e">
        <f t="shared" si="176"/>
        <v>#VALUE!</v>
      </c>
      <c r="AC320" s="1017" t="e">
        <f t="shared" si="159"/>
        <v>#VALUE!</v>
      </c>
      <c r="AD320" s="1018">
        <f t="shared" si="160"/>
        <v>0</v>
      </c>
      <c r="AE320" s="1015">
        <f>IF(H320&gt;8,tab!D$168,tab!D$171)</f>
        <v>0.5</v>
      </c>
      <c r="AF320" s="1018">
        <f t="shared" si="161"/>
        <v>0</v>
      </c>
      <c r="AG320" s="994">
        <f t="shared" si="162"/>
        <v>0</v>
      </c>
      <c r="AH320" s="1019" t="e">
        <f t="shared" si="163"/>
        <v>#VALUE!</v>
      </c>
      <c r="AI320" s="863" t="e">
        <f t="shared" si="164"/>
        <v>#VALUE!</v>
      </c>
      <c r="AJ320" s="562">
        <f t="shared" si="165"/>
        <v>30</v>
      </c>
      <c r="AK320" s="562">
        <f t="shared" si="166"/>
        <v>30</v>
      </c>
      <c r="AL320" s="1020">
        <f t="shared" si="167"/>
        <v>0</v>
      </c>
      <c r="AN320" s="561">
        <f t="shared" si="168"/>
        <v>0</v>
      </c>
      <c r="AR320" s="1058"/>
      <c r="AT320" s="322"/>
      <c r="AU320" s="322"/>
    </row>
    <row r="321" spans="3:47" ht="13.15" customHeight="1" x14ac:dyDescent="0.2">
      <c r="C321" s="386"/>
      <c r="D321" s="1005" t="str">
        <f>IF(op!D209=0,"",op!D209)</f>
        <v/>
      </c>
      <c r="E321" s="1005" t="str">
        <f>IF(op!E209=0,"",op!E209)</f>
        <v/>
      </c>
      <c r="F321" s="395" t="str">
        <f>IF(op!F209="","",op!F209+1)</f>
        <v/>
      </c>
      <c r="G321" s="1006" t="str">
        <f>IF(op!G209=0,"",op!G209)</f>
        <v/>
      </c>
      <c r="H321" s="395" t="str">
        <f>IF(op!H209="","",op!H209)</f>
        <v/>
      </c>
      <c r="I321" s="1007" t="str">
        <f t="shared" si="155"/>
        <v/>
      </c>
      <c r="J321" s="1008" t="str">
        <f>IF(op!J209="","",op!J209)</f>
        <v/>
      </c>
      <c r="K321" s="339"/>
      <c r="L321" s="1260" t="str">
        <f>IF(op!L209="","",op!L209)</f>
        <v/>
      </c>
      <c r="M321" s="1260" t="str">
        <f>IF(op!M209="","",op!M209)</f>
        <v/>
      </c>
      <c r="N321" s="1009" t="str">
        <f t="shared" si="169"/>
        <v/>
      </c>
      <c r="O321" s="1010" t="str">
        <f t="shared" si="170"/>
        <v/>
      </c>
      <c r="P321" s="1011" t="str">
        <f t="shared" si="171"/>
        <v/>
      </c>
      <c r="Q321" s="590" t="str">
        <f t="shared" si="156"/>
        <v/>
      </c>
      <c r="R321" s="1012" t="str">
        <f t="shared" si="172"/>
        <v/>
      </c>
      <c r="S321" s="1013">
        <f t="shared" si="157"/>
        <v>0</v>
      </c>
      <c r="T321" s="339"/>
      <c r="X321" s="994" t="str">
        <f t="shared" si="158"/>
        <v/>
      </c>
      <c r="Y321" s="1015">
        <f t="shared" si="173"/>
        <v>0.6</v>
      </c>
      <c r="Z321" s="1016" t="e">
        <f t="shared" si="174"/>
        <v>#VALUE!</v>
      </c>
      <c r="AA321" s="1016" t="e">
        <f t="shared" si="175"/>
        <v>#VALUE!</v>
      </c>
      <c r="AB321" s="1016" t="e">
        <f t="shared" si="176"/>
        <v>#VALUE!</v>
      </c>
      <c r="AC321" s="1017" t="e">
        <f t="shared" si="159"/>
        <v>#VALUE!</v>
      </c>
      <c r="AD321" s="1018">
        <f t="shared" si="160"/>
        <v>0</v>
      </c>
      <c r="AE321" s="1015">
        <f>IF(H321&gt;8,tab!D$168,tab!D$171)</f>
        <v>0.5</v>
      </c>
      <c r="AF321" s="1018">
        <f t="shared" si="161"/>
        <v>0</v>
      </c>
      <c r="AG321" s="994">
        <f t="shared" si="162"/>
        <v>0</v>
      </c>
      <c r="AH321" s="1019" t="e">
        <f t="shared" si="163"/>
        <v>#VALUE!</v>
      </c>
      <c r="AI321" s="863" t="e">
        <f t="shared" si="164"/>
        <v>#VALUE!</v>
      </c>
      <c r="AJ321" s="562">
        <f t="shared" si="165"/>
        <v>30</v>
      </c>
      <c r="AK321" s="562">
        <f t="shared" si="166"/>
        <v>30</v>
      </c>
      <c r="AL321" s="1020">
        <f t="shared" si="167"/>
        <v>0</v>
      </c>
      <c r="AN321" s="561">
        <f t="shared" si="168"/>
        <v>0</v>
      </c>
      <c r="AR321" s="1058"/>
      <c r="AT321" s="322"/>
      <c r="AU321" s="322"/>
    </row>
    <row r="322" spans="3:47" ht="13.15" customHeight="1" x14ac:dyDescent="0.2">
      <c r="C322" s="386"/>
      <c r="D322" s="1005" t="str">
        <f>IF(op!D210=0,"",op!D210)</f>
        <v/>
      </c>
      <c r="E322" s="1005" t="str">
        <f>IF(op!E210=0,"",op!E210)</f>
        <v/>
      </c>
      <c r="F322" s="395" t="str">
        <f>IF(op!F210="","",op!F210+1)</f>
        <v/>
      </c>
      <c r="G322" s="1006" t="str">
        <f>IF(op!G210=0,"",op!G210)</f>
        <v/>
      </c>
      <c r="H322" s="395" t="str">
        <f>IF(op!H210="","",op!H210)</f>
        <v/>
      </c>
      <c r="I322" s="1007" t="str">
        <f t="shared" si="155"/>
        <v/>
      </c>
      <c r="J322" s="1008" t="str">
        <f>IF(op!J210="","",op!J210)</f>
        <v/>
      </c>
      <c r="K322" s="339"/>
      <c r="L322" s="1260" t="str">
        <f>IF(op!L210="","",op!L210)</f>
        <v/>
      </c>
      <c r="M322" s="1260" t="str">
        <f>IF(op!M210="","",op!M210)</f>
        <v/>
      </c>
      <c r="N322" s="1009" t="str">
        <f t="shared" si="169"/>
        <v/>
      </c>
      <c r="O322" s="1010" t="str">
        <f t="shared" si="170"/>
        <v/>
      </c>
      <c r="P322" s="1011" t="str">
        <f t="shared" si="171"/>
        <v/>
      </c>
      <c r="Q322" s="590" t="str">
        <f t="shared" si="156"/>
        <v/>
      </c>
      <c r="R322" s="1012" t="str">
        <f t="shared" si="172"/>
        <v/>
      </c>
      <c r="S322" s="1013">
        <f t="shared" si="157"/>
        <v>0</v>
      </c>
      <c r="T322" s="339"/>
      <c r="X322" s="994" t="str">
        <f t="shared" si="158"/>
        <v/>
      </c>
      <c r="Y322" s="1015">
        <f t="shared" si="173"/>
        <v>0.6</v>
      </c>
      <c r="Z322" s="1016" t="e">
        <f t="shared" si="174"/>
        <v>#VALUE!</v>
      </c>
      <c r="AA322" s="1016" t="e">
        <f t="shared" si="175"/>
        <v>#VALUE!</v>
      </c>
      <c r="AB322" s="1016" t="e">
        <f t="shared" si="176"/>
        <v>#VALUE!</v>
      </c>
      <c r="AC322" s="1017" t="e">
        <f t="shared" si="159"/>
        <v>#VALUE!</v>
      </c>
      <c r="AD322" s="1018">
        <f t="shared" si="160"/>
        <v>0</v>
      </c>
      <c r="AE322" s="1015">
        <f>IF(H322&gt;8,tab!D$168,tab!D$171)</f>
        <v>0.5</v>
      </c>
      <c r="AF322" s="1018">
        <f t="shared" si="161"/>
        <v>0</v>
      </c>
      <c r="AG322" s="994">
        <f t="shared" si="162"/>
        <v>0</v>
      </c>
      <c r="AH322" s="1019" t="e">
        <f t="shared" si="163"/>
        <v>#VALUE!</v>
      </c>
      <c r="AI322" s="863" t="e">
        <f t="shared" si="164"/>
        <v>#VALUE!</v>
      </c>
      <c r="AJ322" s="562">
        <f t="shared" si="165"/>
        <v>30</v>
      </c>
      <c r="AK322" s="562">
        <f t="shared" si="166"/>
        <v>30</v>
      </c>
      <c r="AL322" s="1020">
        <f t="shared" si="167"/>
        <v>0</v>
      </c>
      <c r="AN322" s="561">
        <f t="shared" si="168"/>
        <v>0</v>
      </c>
      <c r="AR322" s="1058"/>
      <c r="AT322" s="322"/>
      <c r="AU322" s="322"/>
    </row>
    <row r="323" spans="3:47" ht="13.15" customHeight="1" x14ac:dyDescent="0.2">
      <c r="C323" s="386"/>
      <c r="D323" s="1005" t="str">
        <f>IF(op!D211=0,"",op!D211)</f>
        <v/>
      </c>
      <c r="E323" s="1005" t="str">
        <f>IF(op!E211=0,"",op!E211)</f>
        <v/>
      </c>
      <c r="F323" s="395" t="str">
        <f>IF(op!F211="","",op!F211+1)</f>
        <v/>
      </c>
      <c r="G323" s="1006" t="str">
        <f>IF(op!G211=0,"",op!G211)</f>
        <v/>
      </c>
      <c r="H323" s="395" t="str">
        <f>IF(op!H211="","",op!H211)</f>
        <v/>
      </c>
      <c r="I323" s="1007" t="str">
        <f t="shared" si="155"/>
        <v/>
      </c>
      <c r="J323" s="1008" t="str">
        <f>IF(op!J211="","",op!J211)</f>
        <v/>
      </c>
      <c r="K323" s="339"/>
      <c r="L323" s="1260" t="str">
        <f>IF(op!L211="","",op!L211)</f>
        <v/>
      </c>
      <c r="M323" s="1260" t="str">
        <f>IF(op!M211="","",op!M211)</f>
        <v/>
      </c>
      <c r="N323" s="1009" t="str">
        <f t="shared" si="169"/>
        <v/>
      </c>
      <c r="O323" s="1010" t="str">
        <f t="shared" si="170"/>
        <v/>
      </c>
      <c r="P323" s="1011" t="str">
        <f t="shared" si="171"/>
        <v/>
      </c>
      <c r="Q323" s="590" t="str">
        <f t="shared" si="156"/>
        <v/>
      </c>
      <c r="R323" s="1012" t="str">
        <f t="shared" si="172"/>
        <v/>
      </c>
      <c r="S323" s="1013">
        <f t="shared" si="157"/>
        <v>0</v>
      </c>
      <c r="T323" s="339"/>
      <c r="X323" s="994" t="str">
        <f t="shared" si="158"/>
        <v/>
      </c>
      <c r="Y323" s="1015">
        <f t="shared" si="173"/>
        <v>0.6</v>
      </c>
      <c r="Z323" s="1016" t="e">
        <f t="shared" si="174"/>
        <v>#VALUE!</v>
      </c>
      <c r="AA323" s="1016" t="e">
        <f t="shared" si="175"/>
        <v>#VALUE!</v>
      </c>
      <c r="AB323" s="1016" t="e">
        <f t="shared" si="176"/>
        <v>#VALUE!</v>
      </c>
      <c r="AC323" s="1017" t="e">
        <f t="shared" si="159"/>
        <v>#VALUE!</v>
      </c>
      <c r="AD323" s="1018">
        <f t="shared" si="160"/>
        <v>0</v>
      </c>
      <c r="AE323" s="1015">
        <f>IF(H323&gt;8,tab!D$168,tab!D$171)</f>
        <v>0.5</v>
      </c>
      <c r="AF323" s="1018">
        <f t="shared" si="161"/>
        <v>0</v>
      </c>
      <c r="AG323" s="994">
        <f t="shared" si="162"/>
        <v>0</v>
      </c>
      <c r="AH323" s="1019" t="e">
        <f t="shared" si="163"/>
        <v>#VALUE!</v>
      </c>
      <c r="AI323" s="863" t="e">
        <f t="shared" si="164"/>
        <v>#VALUE!</v>
      </c>
      <c r="AJ323" s="562">
        <f t="shared" si="165"/>
        <v>30</v>
      </c>
      <c r="AK323" s="562">
        <f t="shared" si="166"/>
        <v>30</v>
      </c>
      <c r="AL323" s="1020">
        <f t="shared" si="167"/>
        <v>0</v>
      </c>
      <c r="AN323" s="561">
        <f t="shared" si="168"/>
        <v>0</v>
      </c>
      <c r="AR323" s="1058"/>
      <c r="AT323" s="322"/>
      <c r="AU323" s="322"/>
    </row>
    <row r="324" spans="3:47" ht="13.15" customHeight="1" x14ac:dyDescent="0.2">
      <c r="C324" s="386"/>
      <c r="D324" s="1005" t="str">
        <f>IF(op!D212=0,"",op!D212)</f>
        <v/>
      </c>
      <c r="E324" s="1005" t="str">
        <f>IF(op!E212=0,"",op!E212)</f>
        <v/>
      </c>
      <c r="F324" s="395" t="str">
        <f>IF(op!F212="","",op!F212+1)</f>
        <v/>
      </c>
      <c r="G324" s="1006" t="str">
        <f>IF(op!G212=0,"",op!G212)</f>
        <v/>
      </c>
      <c r="H324" s="395" t="str">
        <f>IF(op!H212="","",op!H212)</f>
        <v/>
      </c>
      <c r="I324" s="1007" t="str">
        <f t="shared" si="155"/>
        <v/>
      </c>
      <c r="J324" s="1008" t="str">
        <f>IF(op!J212="","",op!J212)</f>
        <v/>
      </c>
      <c r="K324" s="339"/>
      <c r="L324" s="1260" t="str">
        <f>IF(op!L212="","",op!L212)</f>
        <v/>
      </c>
      <c r="M324" s="1260" t="str">
        <f>IF(op!M212="","",op!M212)</f>
        <v/>
      </c>
      <c r="N324" s="1009" t="str">
        <f t="shared" si="169"/>
        <v/>
      </c>
      <c r="O324" s="1010" t="str">
        <f t="shared" si="170"/>
        <v/>
      </c>
      <c r="P324" s="1011" t="str">
        <f t="shared" si="171"/>
        <v/>
      </c>
      <c r="Q324" s="590" t="str">
        <f t="shared" si="156"/>
        <v/>
      </c>
      <c r="R324" s="1012" t="str">
        <f t="shared" si="172"/>
        <v/>
      </c>
      <c r="S324" s="1013">
        <f t="shared" si="157"/>
        <v>0</v>
      </c>
      <c r="T324" s="339"/>
      <c r="X324" s="994" t="str">
        <f t="shared" si="158"/>
        <v/>
      </c>
      <c r="Y324" s="1015">
        <f t="shared" si="173"/>
        <v>0.6</v>
      </c>
      <c r="Z324" s="1016" t="e">
        <f t="shared" si="174"/>
        <v>#VALUE!</v>
      </c>
      <c r="AA324" s="1016" t="e">
        <f t="shared" si="175"/>
        <v>#VALUE!</v>
      </c>
      <c r="AB324" s="1016" t="e">
        <f t="shared" si="176"/>
        <v>#VALUE!</v>
      </c>
      <c r="AC324" s="1017" t="e">
        <f t="shared" si="159"/>
        <v>#VALUE!</v>
      </c>
      <c r="AD324" s="1018">
        <f t="shared" si="160"/>
        <v>0</v>
      </c>
      <c r="AE324" s="1015">
        <f>IF(H324&gt;8,tab!D$168,tab!D$171)</f>
        <v>0.5</v>
      </c>
      <c r="AF324" s="1018">
        <f t="shared" si="161"/>
        <v>0</v>
      </c>
      <c r="AG324" s="994">
        <f t="shared" si="162"/>
        <v>0</v>
      </c>
      <c r="AH324" s="1019" t="e">
        <f t="shared" si="163"/>
        <v>#VALUE!</v>
      </c>
      <c r="AI324" s="863" t="e">
        <f t="shared" si="164"/>
        <v>#VALUE!</v>
      </c>
      <c r="AJ324" s="562">
        <f t="shared" si="165"/>
        <v>30</v>
      </c>
      <c r="AK324" s="562">
        <f t="shared" si="166"/>
        <v>30</v>
      </c>
      <c r="AL324" s="1020">
        <f t="shared" si="167"/>
        <v>0</v>
      </c>
      <c r="AN324" s="561">
        <f t="shared" si="168"/>
        <v>0</v>
      </c>
      <c r="AR324" s="1058"/>
      <c r="AT324" s="322"/>
      <c r="AU324" s="322"/>
    </row>
    <row r="325" spans="3:47" ht="13.15" customHeight="1" x14ac:dyDescent="0.2">
      <c r="C325" s="386"/>
      <c r="D325" s="1005" t="str">
        <f>IF(op!D213=0,"",op!D213)</f>
        <v/>
      </c>
      <c r="E325" s="1005" t="str">
        <f>IF(op!E213=0,"",op!E213)</f>
        <v/>
      </c>
      <c r="F325" s="395" t="str">
        <f>IF(op!F213="","",op!F213+1)</f>
        <v/>
      </c>
      <c r="G325" s="1006" t="str">
        <f>IF(op!G213=0,"",op!G213)</f>
        <v/>
      </c>
      <c r="H325" s="395" t="str">
        <f>IF(op!H213="","",op!H213)</f>
        <v/>
      </c>
      <c r="I325" s="1007" t="str">
        <f t="shared" si="155"/>
        <v/>
      </c>
      <c r="J325" s="1008" t="str">
        <f>IF(op!J213="","",op!J213)</f>
        <v/>
      </c>
      <c r="K325" s="339"/>
      <c r="L325" s="1260" t="str">
        <f>IF(op!L213="","",op!L213)</f>
        <v/>
      </c>
      <c r="M325" s="1260" t="str">
        <f>IF(op!M213="","",op!M213)</f>
        <v/>
      </c>
      <c r="N325" s="1009" t="str">
        <f t="shared" si="169"/>
        <v/>
      </c>
      <c r="O325" s="1010" t="str">
        <f t="shared" si="170"/>
        <v/>
      </c>
      <c r="P325" s="1011" t="str">
        <f t="shared" si="171"/>
        <v/>
      </c>
      <c r="Q325" s="590" t="str">
        <f t="shared" si="156"/>
        <v/>
      </c>
      <c r="R325" s="1012" t="str">
        <f t="shared" si="172"/>
        <v/>
      </c>
      <c r="S325" s="1013">
        <f t="shared" si="157"/>
        <v>0</v>
      </c>
      <c r="T325" s="339"/>
      <c r="X325" s="994" t="str">
        <f t="shared" si="158"/>
        <v/>
      </c>
      <c r="Y325" s="1015">
        <f t="shared" si="173"/>
        <v>0.6</v>
      </c>
      <c r="Z325" s="1016" t="e">
        <f t="shared" si="174"/>
        <v>#VALUE!</v>
      </c>
      <c r="AA325" s="1016" t="e">
        <f t="shared" si="175"/>
        <v>#VALUE!</v>
      </c>
      <c r="AB325" s="1016" t="e">
        <f t="shared" si="176"/>
        <v>#VALUE!</v>
      </c>
      <c r="AC325" s="1017" t="e">
        <f t="shared" si="159"/>
        <v>#VALUE!</v>
      </c>
      <c r="AD325" s="1018">
        <f t="shared" si="160"/>
        <v>0</v>
      </c>
      <c r="AE325" s="1015">
        <f>IF(H325&gt;8,tab!D$168,tab!D$171)</f>
        <v>0.5</v>
      </c>
      <c r="AF325" s="1018">
        <f t="shared" si="161"/>
        <v>0</v>
      </c>
      <c r="AG325" s="994">
        <f t="shared" si="162"/>
        <v>0</v>
      </c>
      <c r="AH325" s="1019" t="e">
        <f t="shared" si="163"/>
        <v>#VALUE!</v>
      </c>
      <c r="AI325" s="863" t="e">
        <f t="shared" si="164"/>
        <v>#VALUE!</v>
      </c>
      <c r="AJ325" s="562">
        <f t="shared" si="165"/>
        <v>30</v>
      </c>
      <c r="AK325" s="562">
        <f t="shared" si="166"/>
        <v>30</v>
      </c>
      <c r="AL325" s="1020">
        <f t="shared" si="167"/>
        <v>0</v>
      </c>
      <c r="AN325" s="561">
        <f t="shared" si="168"/>
        <v>0</v>
      </c>
      <c r="AR325" s="1058"/>
      <c r="AT325" s="322"/>
      <c r="AU325" s="322"/>
    </row>
    <row r="326" spans="3:47" ht="13.15" customHeight="1" x14ac:dyDescent="0.2">
      <c r="C326" s="386"/>
      <c r="D326" s="1005" t="str">
        <f>IF(op!D214=0,"",op!D214)</f>
        <v/>
      </c>
      <c r="E326" s="1005" t="str">
        <f>IF(op!E214=0,"",op!E214)</f>
        <v/>
      </c>
      <c r="F326" s="395" t="str">
        <f>IF(op!F214="","",op!F214+1)</f>
        <v/>
      </c>
      <c r="G326" s="1006" t="str">
        <f>IF(op!G214=0,"",op!G214)</f>
        <v/>
      </c>
      <c r="H326" s="395" t="str">
        <f>IF(op!H214="","",op!H214)</f>
        <v/>
      </c>
      <c r="I326" s="1007" t="str">
        <f t="shared" si="155"/>
        <v/>
      </c>
      <c r="J326" s="1008" t="str">
        <f>IF(op!J214="","",op!J214)</f>
        <v/>
      </c>
      <c r="K326" s="339"/>
      <c r="L326" s="1260" t="str">
        <f>IF(op!L214="","",op!L214)</f>
        <v/>
      </c>
      <c r="M326" s="1260" t="str">
        <f>IF(op!M214="","",op!M214)</f>
        <v/>
      </c>
      <c r="N326" s="1009" t="str">
        <f t="shared" si="169"/>
        <v/>
      </c>
      <c r="O326" s="1010" t="str">
        <f t="shared" si="170"/>
        <v/>
      </c>
      <c r="P326" s="1011" t="str">
        <f t="shared" si="171"/>
        <v/>
      </c>
      <c r="Q326" s="590" t="str">
        <f t="shared" si="156"/>
        <v/>
      </c>
      <c r="R326" s="1012" t="str">
        <f t="shared" si="172"/>
        <v/>
      </c>
      <c r="S326" s="1013">
        <f t="shared" si="157"/>
        <v>0</v>
      </c>
      <c r="T326" s="339"/>
      <c r="X326" s="994" t="str">
        <f t="shared" si="158"/>
        <v/>
      </c>
      <c r="Y326" s="1015">
        <f t="shared" si="173"/>
        <v>0.6</v>
      </c>
      <c r="Z326" s="1016" t="e">
        <f t="shared" si="174"/>
        <v>#VALUE!</v>
      </c>
      <c r="AA326" s="1016" t="e">
        <f t="shared" si="175"/>
        <v>#VALUE!</v>
      </c>
      <c r="AB326" s="1016" t="e">
        <f t="shared" si="176"/>
        <v>#VALUE!</v>
      </c>
      <c r="AC326" s="1017" t="e">
        <f t="shared" si="159"/>
        <v>#VALUE!</v>
      </c>
      <c r="AD326" s="1018">
        <f t="shared" si="160"/>
        <v>0</v>
      </c>
      <c r="AE326" s="1015">
        <f>IF(H326&gt;8,tab!D$168,tab!D$171)</f>
        <v>0.5</v>
      </c>
      <c r="AF326" s="1018">
        <f t="shared" si="161"/>
        <v>0</v>
      </c>
      <c r="AG326" s="994">
        <f t="shared" si="162"/>
        <v>0</v>
      </c>
      <c r="AH326" s="1019" t="e">
        <f t="shared" si="163"/>
        <v>#VALUE!</v>
      </c>
      <c r="AI326" s="863" t="e">
        <f t="shared" si="164"/>
        <v>#VALUE!</v>
      </c>
      <c r="AJ326" s="562">
        <f t="shared" si="165"/>
        <v>30</v>
      </c>
      <c r="AK326" s="562">
        <f t="shared" si="166"/>
        <v>30</v>
      </c>
      <c r="AL326" s="1020">
        <f t="shared" si="167"/>
        <v>0</v>
      </c>
      <c r="AN326" s="561">
        <f t="shared" si="168"/>
        <v>0</v>
      </c>
      <c r="AR326" s="1058"/>
      <c r="AT326" s="322"/>
      <c r="AU326" s="322"/>
    </row>
    <row r="327" spans="3:47" ht="13.15" customHeight="1" x14ac:dyDescent="0.2">
      <c r="C327" s="386"/>
      <c r="D327" s="1005" t="str">
        <f>IF(op!D215=0,"",op!D215)</f>
        <v/>
      </c>
      <c r="E327" s="1005" t="str">
        <f>IF(op!E215=0,"",op!E215)</f>
        <v/>
      </c>
      <c r="F327" s="395" t="str">
        <f>IF(op!F215="","",op!F215+1)</f>
        <v/>
      </c>
      <c r="G327" s="1006" t="str">
        <f>IF(op!G215=0,"",op!G215)</f>
        <v/>
      </c>
      <c r="H327" s="395" t="str">
        <f>IF(op!H215="","",op!H215)</f>
        <v/>
      </c>
      <c r="I327" s="1007" t="str">
        <f t="shared" si="155"/>
        <v/>
      </c>
      <c r="J327" s="1008" t="str">
        <f>IF(op!J215="","",op!J215)</f>
        <v/>
      </c>
      <c r="K327" s="339"/>
      <c r="L327" s="1260" t="str">
        <f>IF(op!L215="","",op!L215)</f>
        <v/>
      </c>
      <c r="M327" s="1260" t="str">
        <f>IF(op!M215="","",op!M215)</f>
        <v/>
      </c>
      <c r="N327" s="1009" t="str">
        <f t="shared" si="169"/>
        <v/>
      </c>
      <c r="O327" s="1010" t="str">
        <f t="shared" si="170"/>
        <v/>
      </c>
      <c r="P327" s="1011" t="str">
        <f t="shared" si="171"/>
        <v/>
      </c>
      <c r="Q327" s="590" t="str">
        <f t="shared" si="156"/>
        <v/>
      </c>
      <c r="R327" s="1012" t="str">
        <f t="shared" si="172"/>
        <v/>
      </c>
      <c r="S327" s="1013">
        <f t="shared" si="157"/>
        <v>0</v>
      </c>
      <c r="T327" s="339"/>
      <c r="X327" s="994" t="str">
        <f t="shared" si="158"/>
        <v/>
      </c>
      <c r="Y327" s="1015">
        <f t="shared" si="173"/>
        <v>0.6</v>
      </c>
      <c r="Z327" s="1016" t="e">
        <f t="shared" si="174"/>
        <v>#VALUE!</v>
      </c>
      <c r="AA327" s="1016" t="e">
        <f t="shared" si="175"/>
        <v>#VALUE!</v>
      </c>
      <c r="AB327" s="1016" t="e">
        <f t="shared" si="176"/>
        <v>#VALUE!</v>
      </c>
      <c r="AC327" s="1017" t="e">
        <f t="shared" si="159"/>
        <v>#VALUE!</v>
      </c>
      <c r="AD327" s="1018">
        <f t="shared" si="160"/>
        <v>0</v>
      </c>
      <c r="AE327" s="1015">
        <f>IF(H327&gt;8,tab!D$168,tab!D$171)</f>
        <v>0.5</v>
      </c>
      <c r="AF327" s="1018">
        <f t="shared" si="161"/>
        <v>0</v>
      </c>
      <c r="AG327" s="994">
        <f t="shared" si="162"/>
        <v>0</v>
      </c>
      <c r="AH327" s="1019" t="e">
        <f t="shared" si="163"/>
        <v>#VALUE!</v>
      </c>
      <c r="AI327" s="863" t="e">
        <f t="shared" si="164"/>
        <v>#VALUE!</v>
      </c>
      <c r="AJ327" s="562">
        <f t="shared" si="165"/>
        <v>30</v>
      </c>
      <c r="AK327" s="562">
        <f t="shared" si="166"/>
        <v>30</v>
      </c>
      <c r="AL327" s="1020">
        <f t="shared" si="167"/>
        <v>0</v>
      </c>
      <c r="AN327" s="561">
        <f t="shared" si="168"/>
        <v>0</v>
      </c>
      <c r="AR327" s="1058"/>
      <c r="AT327" s="322"/>
      <c r="AU327" s="322"/>
    </row>
    <row r="328" spans="3:47" ht="13.15" customHeight="1" x14ac:dyDescent="0.2">
      <c r="C328" s="386"/>
      <c r="D328" s="1005" t="str">
        <f>IF(op!D216=0,"",op!D216)</f>
        <v/>
      </c>
      <c r="E328" s="1005" t="str">
        <f>IF(op!E216=0,"",op!E216)</f>
        <v/>
      </c>
      <c r="F328" s="395" t="str">
        <f>IF(op!F216="","",op!F216+1)</f>
        <v/>
      </c>
      <c r="G328" s="1006" t="str">
        <f>IF(op!G216=0,"",op!G216)</f>
        <v/>
      </c>
      <c r="H328" s="395" t="str">
        <f>IF(op!H216="","",op!H216)</f>
        <v/>
      </c>
      <c r="I328" s="1007" t="str">
        <f t="shared" si="155"/>
        <v/>
      </c>
      <c r="J328" s="1008" t="str">
        <f>IF(op!J216="","",op!J216)</f>
        <v/>
      </c>
      <c r="K328" s="339"/>
      <c r="L328" s="1260" t="str">
        <f>IF(op!L216="","",op!L216)</f>
        <v/>
      </c>
      <c r="M328" s="1260" t="str">
        <f>IF(op!M216="","",op!M216)</f>
        <v/>
      </c>
      <c r="N328" s="1009" t="str">
        <f t="shared" si="169"/>
        <v/>
      </c>
      <c r="O328" s="1010" t="str">
        <f t="shared" si="170"/>
        <v/>
      </c>
      <c r="P328" s="1011" t="str">
        <f t="shared" si="171"/>
        <v/>
      </c>
      <c r="Q328" s="590" t="str">
        <f t="shared" si="156"/>
        <v/>
      </c>
      <c r="R328" s="1012" t="str">
        <f t="shared" si="172"/>
        <v/>
      </c>
      <c r="S328" s="1013">
        <f t="shared" si="157"/>
        <v>0</v>
      </c>
      <c r="T328" s="339"/>
      <c r="X328" s="994" t="str">
        <f t="shared" si="158"/>
        <v/>
      </c>
      <c r="Y328" s="1015">
        <f t="shared" si="173"/>
        <v>0.6</v>
      </c>
      <c r="Z328" s="1016" t="e">
        <f t="shared" si="174"/>
        <v>#VALUE!</v>
      </c>
      <c r="AA328" s="1016" t="e">
        <f t="shared" si="175"/>
        <v>#VALUE!</v>
      </c>
      <c r="AB328" s="1016" t="e">
        <f t="shared" si="176"/>
        <v>#VALUE!</v>
      </c>
      <c r="AC328" s="1017" t="e">
        <f t="shared" si="159"/>
        <v>#VALUE!</v>
      </c>
      <c r="AD328" s="1018">
        <f t="shared" si="160"/>
        <v>0</v>
      </c>
      <c r="AE328" s="1015">
        <f>IF(H328&gt;8,tab!D$168,tab!D$171)</f>
        <v>0.5</v>
      </c>
      <c r="AF328" s="1018">
        <f t="shared" si="161"/>
        <v>0</v>
      </c>
      <c r="AG328" s="994">
        <f t="shared" si="162"/>
        <v>0</v>
      </c>
      <c r="AH328" s="1019" t="e">
        <f t="shared" si="163"/>
        <v>#VALUE!</v>
      </c>
      <c r="AI328" s="863" t="e">
        <f t="shared" si="164"/>
        <v>#VALUE!</v>
      </c>
      <c r="AJ328" s="562">
        <f t="shared" si="165"/>
        <v>30</v>
      </c>
      <c r="AK328" s="562">
        <f t="shared" si="166"/>
        <v>30</v>
      </c>
      <c r="AL328" s="1020">
        <f t="shared" si="167"/>
        <v>0</v>
      </c>
      <c r="AN328" s="561">
        <f t="shared" si="168"/>
        <v>0</v>
      </c>
      <c r="AR328" s="1058"/>
      <c r="AT328" s="322"/>
      <c r="AU328" s="322"/>
    </row>
    <row r="329" spans="3:47" ht="13.15" customHeight="1" x14ac:dyDescent="0.2">
      <c r="C329" s="386"/>
      <c r="D329" s="1005" t="str">
        <f>IF(op!D217=0,"",op!D217)</f>
        <v/>
      </c>
      <c r="E329" s="1005" t="str">
        <f>IF(op!E217=0,"",op!E217)</f>
        <v/>
      </c>
      <c r="F329" s="395" t="str">
        <f>IF(op!F217="","",op!F217+1)</f>
        <v/>
      </c>
      <c r="G329" s="1006" t="str">
        <f>IF(op!G217=0,"",op!G217)</f>
        <v/>
      </c>
      <c r="H329" s="395" t="str">
        <f>IF(op!H217="","",op!H217)</f>
        <v/>
      </c>
      <c r="I329" s="1007" t="str">
        <f t="shared" si="155"/>
        <v/>
      </c>
      <c r="J329" s="1008" t="str">
        <f>IF(op!J217="","",op!J217)</f>
        <v/>
      </c>
      <c r="K329" s="339"/>
      <c r="L329" s="1260" t="str">
        <f>IF(op!L217="","",op!L217)</f>
        <v/>
      </c>
      <c r="M329" s="1260" t="str">
        <f>IF(op!M217="","",op!M217)</f>
        <v/>
      </c>
      <c r="N329" s="1009" t="str">
        <f t="shared" si="169"/>
        <v/>
      </c>
      <c r="O329" s="1010" t="str">
        <f t="shared" si="170"/>
        <v/>
      </c>
      <c r="P329" s="1011" t="str">
        <f t="shared" si="171"/>
        <v/>
      </c>
      <c r="Q329" s="590" t="str">
        <f t="shared" si="156"/>
        <v/>
      </c>
      <c r="R329" s="1012" t="str">
        <f t="shared" si="172"/>
        <v/>
      </c>
      <c r="S329" s="1013">
        <f t="shared" si="157"/>
        <v>0</v>
      </c>
      <c r="T329" s="339"/>
      <c r="X329" s="994" t="str">
        <f t="shared" si="158"/>
        <v/>
      </c>
      <c r="Y329" s="1015">
        <f t="shared" si="173"/>
        <v>0.6</v>
      </c>
      <c r="Z329" s="1016" t="e">
        <f t="shared" si="174"/>
        <v>#VALUE!</v>
      </c>
      <c r="AA329" s="1016" t="e">
        <f t="shared" si="175"/>
        <v>#VALUE!</v>
      </c>
      <c r="AB329" s="1016" t="e">
        <f t="shared" si="176"/>
        <v>#VALUE!</v>
      </c>
      <c r="AC329" s="1017" t="e">
        <f t="shared" si="159"/>
        <v>#VALUE!</v>
      </c>
      <c r="AD329" s="1018">
        <f t="shared" si="160"/>
        <v>0</v>
      </c>
      <c r="AE329" s="1015">
        <f>IF(H329&gt;8,tab!D$168,tab!D$171)</f>
        <v>0.5</v>
      </c>
      <c r="AF329" s="1018">
        <f t="shared" si="161"/>
        <v>0</v>
      </c>
      <c r="AG329" s="994">
        <f t="shared" si="162"/>
        <v>0</v>
      </c>
      <c r="AH329" s="1019" t="e">
        <f t="shared" si="163"/>
        <v>#VALUE!</v>
      </c>
      <c r="AI329" s="863" t="e">
        <f t="shared" si="164"/>
        <v>#VALUE!</v>
      </c>
      <c r="AJ329" s="562">
        <f t="shared" si="165"/>
        <v>30</v>
      </c>
      <c r="AK329" s="562">
        <f t="shared" si="166"/>
        <v>30</v>
      </c>
      <c r="AL329" s="1020">
        <f t="shared" si="167"/>
        <v>0</v>
      </c>
      <c r="AN329" s="561">
        <f t="shared" si="168"/>
        <v>0</v>
      </c>
      <c r="AR329" s="1058"/>
      <c r="AT329" s="322"/>
      <c r="AU329" s="322"/>
    </row>
    <row r="330" spans="3:47" ht="13.15" customHeight="1" x14ac:dyDescent="0.2">
      <c r="C330" s="386"/>
      <c r="D330" s="1005" t="str">
        <f>IF(op!D218=0,"",op!D218)</f>
        <v/>
      </c>
      <c r="E330" s="1005" t="str">
        <f>IF(op!E218=0,"",op!E218)</f>
        <v/>
      </c>
      <c r="F330" s="395" t="str">
        <f>IF(op!F218="","",op!F218+1)</f>
        <v/>
      </c>
      <c r="G330" s="1006" t="str">
        <f>IF(op!G218=0,"",op!G218)</f>
        <v/>
      </c>
      <c r="H330" s="395" t="str">
        <f>IF(op!H218="","",op!H218)</f>
        <v/>
      </c>
      <c r="I330" s="1007" t="str">
        <f t="shared" si="155"/>
        <v/>
      </c>
      <c r="J330" s="1008" t="str">
        <f>IF(op!J218="","",op!J218)</f>
        <v/>
      </c>
      <c r="K330" s="339"/>
      <c r="L330" s="1260" t="str">
        <f>IF(op!L218="","",op!L218)</f>
        <v/>
      </c>
      <c r="M330" s="1260" t="str">
        <f>IF(op!M218="","",op!M218)</f>
        <v/>
      </c>
      <c r="N330" s="1009" t="str">
        <f t="shared" si="169"/>
        <v/>
      </c>
      <c r="O330" s="1010" t="str">
        <f t="shared" si="170"/>
        <v/>
      </c>
      <c r="P330" s="1011" t="str">
        <f t="shared" si="171"/>
        <v/>
      </c>
      <c r="Q330" s="590" t="str">
        <f t="shared" si="156"/>
        <v/>
      </c>
      <c r="R330" s="1012" t="str">
        <f t="shared" si="172"/>
        <v/>
      </c>
      <c r="S330" s="1013">
        <f t="shared" si="157"/>
        <v>0</v>
      </c>
      <c r="T330" s="339"/>
      <c r="X330" s="994" t="str">
        <f t="shared" si="158"/>
        <v/>
      </c>
      <c r="Y330" s="1015">
        <f t="shared" si="173"/>
        <v>0.6</v>
      </c>
      <c r="Z330" s="1016" t="e">
        <f t="shared" si="174"/>
        <v>#VALUE!</v>
      </c>
      <c r="AA330" s="1016" t="e">
        <f t="shared" si="175"/>
        <v>#VALUE!</v>
      </c>
      <c r="AB330" s="1016" t="e">
        <f t="shared" si="176"/>
        <v>#VALUE!</v>
      </c>
      <c r="AC330" s="1017" t="e">
        <f t="shared" si="159"/>
        <v>#VALUE!</v>
      </c>
      <c r="AD330" s="1018">
        <f t="shared" si="160"/>
        <v>0</v>
      </c>
      <c r="AE330" s="1015">
        <f>IF(H330&gt;8,tab!D$168,tab!D$171)</f>
        <v>0.5</v>
      </c>
      <c r="AF330" s="1018">
        <f t="shared" si="161"/>
        <v>0</v>
      </c>
      <c r="AG330" s="994">
        <f t="shared" si="162"/>
        <v>0</v>
      </c>
      <c r="AH330" s="1019" t="e">
        <f t="shared" si="163"/>
        <v>#VALUE!</v>
      </c>
      <c r="AI330" s="863" t="e">
        <f t="shared" si="164"/>
        <v>#VALUE!</v>
      </c>
      <c r="AJ330" s="562">
        <f t="shared" si="165"/>
        <v>30</v>
      </c>
      <c r="AK330" s="562">
        <f t="shared" si="166"/>
        <v>30</v>
      </c>
      <c r="AL330" s="1020">
        <f t="shared" si="167"/>
        <v>0</v>
      </c>
      <c r="AN330" s="561">
        <f t="shared" si="168"/>
        <v>0</v>
      </c>
      <c r="AR330" s="1058"/>
      <c r="AT330" s="322"/>
      <c r="AU330" s="322"/>
    </row>
    <row r="331" spans="3:47" ht="13.15" customHeight="1" x14ac:dyDescent="0.2">
      <c r="C331" s="386"/>
      <c r="D331" s="1005" t="str">
        <f>IF(op!D219=0,"",op!D219)</f>
        <v/>
      </c>
      <c r="E331" s="1005" t="str">
        <f>IF(op!E219=0,"",op!E219)</f>
        <v/>
      </c>
      <c r="F331" s="395" t="str">
        <f>IF(op!F219="","",op!F219+1)</f>
        <v/>
      </c>
      <c r="G331" s="1006" t="str">
        <f>IF(op!G219=0,"",op!G219)</f>
        <v/>
      </c>
      <c r="H331" s="395" t="str">
        <f>IF(op!H219="","",op!H219)</f>
        <v/>
      </c>
      <c r="I331" s="1007" t="str">
        <f t="shared" si="155"/>
        <v/>
      </c>
      <c r="J331" s="1008" t="str">
        <f>IF(op!J219="","",op!J219)</f>
        <v/>
      </c>
      <c r="K331" s="339"/>
      <c r="L331" s="1260" t="str">
        <f>IF(op!L219="","",op!L219)</f>
        <v/>
      </c>
      <c r="M331" s="1260" t="str">
        <f>IF(op!M219="","",op!M219)</f>
        <v/>
      </c>
      <c r="N331" s="1009" t="str">
        <f t="shared" si="169"/>
        <v/>
      </c>
      <c r="O331" s="1010" t="str">
        <f t="shared" si="170"/>
        <v/>
      </c>
      <c r="P331" s="1011" t="str">
        <f t="shared" si="171"/>
        <v/>
      </c>
      <c r="Q331" s="590" t="str">
        <f t="shared" si="156"/>
        <v/>
      </c>
      <c r="R331" s="1012" t="str">
        <f t="shared" si="172"/>
        <v/>
      </c>
      <c r="S331" s="1013">
        <f t="shared" si="157"/>
        <v>0</v>
      </c>
      <c r="T331" s="339"/>
      <c r="X331" s="994" t="str">
        <f t="shared" si="158"/>
        <v/>
      </c>
      <c r="Y331" s="1015">
        <f t="shared" si="173"/>
        <v>0.6</v>
      </c>
      <c r="Z331" s="1016" t="e">
        <f t="shared" si="174"/>
        <v>#VALUE!</v>
      </c>
      <c r="AA331" s="1016" t="e">
        <f t="shared" si="175"/>
        <v>#VALUE!</v>
      </c>
      <c r="AB331" s="1016" t="e">
        <f t="shared" si="176"/>
        <v>#VALUE!</v>
      </c>
      <c r="AC331" s="1017" t="e">
        <f t="shared" si="159"/>
        <v>#VALUE!</v>
      </c>
      <c r="AD331" s="1018">
        <f t="shared" si="160"/>
        <v>0</v>
      </c>
      <c r="AE331" s="1015">
        <f>IF(H331&gt;8,tab!D$168,tab!D$171)</f>
        <v>0.5</v>
      </c>
      <c r="AF331" s="1018">
        <f t="shared" si="161"/>
        <v>0</v>
      </c>
      <c r="AG331" s="994">
        <f t="shared" si="162"/>
        <v>0</v>
      </c>
      <c r="AH331" s="1019" t="e">
        <f t="shared" si="163"/>
        <v>#VALUE!</v>
      </c>
      <c r="AI331" s="863" t="e">
        <f t="shared" si="164"/>
        <v>#VALUE!</v>
      </c>
      <c r="AJ331" s="562">
        <f t="shared" si="165"/>
        <v>30</v>
      </c>
      <c r="AK331" s="562">
        <f t="shared" si="166"/>
        <v>30</v>
      </c>
      <c r="AL331" s="1020">
        <f t="shared" si="167"/>
        <v>0</v>
      </c>
      <c r="AN331" s="561">
        <f t="shared" si="168"/>
        <v>0</v>
      </c>
      <c r="AR331" s="1058"/>
      <c r="AT331" s="322"/>
      <c r="AU331" s="322"/>
    </row>
    <row r="332" spans="3:47" ht="13.15" customHeight="1" x14ac:dyDescent="0.2">
      <c r="C332" s="386"/>
      <c r="D332" s="1005" t="str">
        <f>IF(op!D220=0,"",op!D220)</f>
        <v/>
      </c>
      <c r="E332" s="1005" t="str">
        <f>IF(op!E220=0,"",op!E220)</f>
        <v/>
      </c>
      <c r="F332" s="395" t="str">
        <f>IF(op!F220="","",op!F220+1)</f>
        <v/>
      </c>
      <c r="G332" s="1006" t="str">
        <f>IF(op!G220=0,"",op!G220)</f>
        <v/>
      </c>
      <c r="H332" s="395" t="str">
        <f>IF(op!H220="","",op!H220)</f>
        <v/>
      </c>
      <c r="I332" s="1007" t="str">
        <f t="shared" si="155"/>
        <v/>
      </c>
      <c r="J332" s="1008" t="str">
        <f>IF(op!J220="","",op!J220)</f>
        <v/>
      </c>
      <c r="K332" s="339"/>
      <c r="L332" s="1260" t="str">
        <f>IF(op!L220="","",op!L220)</f>
        <v/>
      </c>
      <c r="M332" s="1260" t="str">
        <f>IF(op!M220="","",op!M220)</f>
        <v/>
      </c>
      <c r="N332" s="1009" t="str">
        <f t="shared" si="169"/>
        <v/>
      </c>
      <c r="O332" s="1010" t="str">
        <f t="shared" si="170"/>
        <v/>
      </c>
      <c r="P332" s="1011" t="str">
        <f t="shared" si="171"/>
        <v/>
      </c>
      <c r="Q332" s="590" t="str">
        <f t="shared" si="156"/>
        <v/>
      </c>
      <c r="R332" s="1012" t="str">
        <f t="shared" si="172"/>
        <v/>
      </c>
      <c r="S332" s="1013">
        <f t="shared" si="157"/>
        <v>0</v>
      </c>
      <c r="T332" s="339"/>
      <c r="X332" s="994" t="str">
        <f t="shared" si="158"/>
        <v/>
      </c>
      <c r="Y332" s="1015">
        <f t="shared" si="173"/>
        <v>0.6</v>
      </c>
      <c r="Z332" s="1016" t="e">
        <f t="shared" si="174"/>
        <v>#VALUE!</v>
      </c>
      <c r="AA332" s="1016" t="e">
        <f t="shared" si="175"/>
        <v>#VALUE!</v>
      </c>
      <c r="AB332" s="1016" t="e">
        <f t="shared" si="176"/>
        <v>#VALUE!</v>
      </c>
      <c r="AC332" s="1017" t="e">
        <f t="shared" si="159"/>
        <v>#VALUE!</v>
      </c>
      <c r="AD332" s="1018">
        <f t="shared" si="160"/>
        <v>0</v>
      </c>
      <c r="AE332" s="1015">
        <f>IF(H332&gt;8,tab!D$168,tab!D$171)</f>
        <v>0.5</v>
      </c>
      <c r="AF332" s="1018">
        <f t="shared" si="161"/>
        <v>0</v>
      </c>
      <c r="AG332" s="994">
        <f t="shared" si="162"/>
        <v>0</v>
      </c>
      <c r="AH332" s="1019" t="e">
        <f t="shared" si="163"/>
        <v>#VALUE!</v>
      </c>
      <c r="AI332" s="863" t="e">
        <f t="shared" si="164"/>
        <v>#VALUE!</v>
      </c>
      <c r="AJ332" s="562">
        <f t="shared" si="165"/>
        <v>30</v>
      </c>
      <c r="AK332" s="562">
        <f t="shared" si="166"/>
        <v>30</v>
      </c>
      <c r="AL332" s="1020">
        <f t="shared" si="167"/>
        <v>0</v>
      </c>
      <c r="AN332" s="561">
        <f t="shared" si="168"/>
        <v>0</v>
      </c>
      <c r="AR332" s="1058"/>
      <c r="AT332" s="322"/>
      <c r="AU332" s="322"/>
    </row>
    <row r="333" spans="3:47" ht="13.15" customHeight="1" x14ac:dyDescent="0.2">
      <c r="C333" s="386"/>
      <c r="D333" s="1005" t="str">
        <f>IF(op!D221=0,"",op!D221)</f>
        <v/>
      </c>
      <c r="E333" s="1005" t="str">
        <f>IF(op!E221=0,"",op!E221)</f>
        <v/>
      </c>
      <c r="F333" s="395" t="str">
        <f>IF(op!F221="","",op!F221+1)</f>
        <v/>
      </c>
      <c r="G333" s="1006" t="str">
        <f>IF(op!G221=0,"",op!G221)</f>
        <v/>
      </c>
      <c r="H333" s="395" t="str">
        <f>IF(op!H221="","",op!H221)</f>
        <v/>
      </c>
      <c r="I333" s="1007" t="str">
        <f t="shared" si="155"/>
        <v/>
      </c>
      <c r="J333" s="1008" t="str">
        <f>IF(op!J221="","",op!J221)</f>
        <v/>
      </c>
      <c r="K333" s="339"/>
      <c r="L333" s="1260" t="str">
        <f>IF(op!L221="","",op!L221)</f>
        <v/>
      </c>
      <c r="M333" s="1260" t="str">
        <f>IF(op!M221="","",op!M221)</f>
        <v/>
      </c>
      <c r="N333" s="1009" t="str">
        <f t="shared" si="169"/>
        <v/>
      </c>
      <c r="O333" s="1010" t="str">
        <f t="shared" si="170"/>
        <v/>
      </c>
      <c r="P333" s="1011" t="str">
        <f t="shared" si="171"/>
        <v/>
      </c>
      <c r="Q333" s="590" t="str">
        <f t="shared" si="156"/>
        <v/>
      </c>
      <c r="R333" s="1012" t="str">
        <f t="shared" si="172"/>
        <v/>
      </c>
      <c r="S333" s="1013">
        <f t="shared" si="157"/>
        <v>0</v>
      </c>
      <c r="T333" s="339"/>
      <c r="X333" s="994" t="str">
        <f t="shared" si="158"/>
        <v/>
      </c>
      <c r="Y333" s="1015">
        <f t="shared" si="173"/>
        <v>0.6</v>
      </c>
      <c r="Z333" s="1016" t="e">
        <f t="shared" si="174"/>
        <v>#VALUE!</v>
      </c>
      <c r="AA333" s="1016" t="e">
        <f t="shared" si="175"/>
        <v>#VALUE!</v>
      </c>
      <c r="AB333" s="1016" t="e">
        <f t="shared" si="176"/>
        <v>#VALUE!</v>
      </c>
      <c r="AC333" s="1017" t="e">
        <f t="shared" si="159"/>
        <v>#VALUE!</v>
      </c>
      <c r="AD333" s="1018">
        <f t="shared" si="160"/>
        <v>0</v>
      </c>
      <c r="AE333" s="1015">
        <f>IF(H333&gt;8,tab!D$168,tab!D$171)</f>
        <v>0.5</v>
      </c>
      <c r="AF333" s="1018">
        <f t="shared" si="161"/>
        <v>0</v>
      </c>
      <c r="AG333" s="994">
        <f t="shared" si="162"/>
        <v>0</v>
      </c>
      <c r="AH333" s="1019" t="e">
        <f t="shared" si="163"/>
        <v>#VALUE!</v>
      </c>
      <c r="AI333" s="863" t="e">
        <f t="shared" si="164"/>
        <v>#VALUE!</v>
      </c>
      <c r="AJ333" s="562">
        <f t="shared" si="165"/>
        <v>30</v>
      </c>
      <c r="AK333" s="562">
        <f t="shared" si="166"/>
        <v>30</v>
      </c>
      <c r="AL333" s="1020">
        <f t="shared" si="167"/>
        <v>0</v>
      </c>
      <c r="AN333" s="561">
        <f t="shared" si="168"/>
        <v>0</v>
      </c>
      <c r="AR333" s="1058"/>
      <c r="AT333" s="322"/>
      <c r="AU333" s="322"/>
    </row>
    <row r="334" spans="3:47" ht="13.15" customHeight="1" x14ac:dyDescent="0.2">
      <c r="C334" s="386"/>
      <c r="D334" s="1005" t="str">
        <f>IF(op!D222=0,"",op!D222)</f>
        <v/>
      </c>
      <c r="E334" s="1005" t="str">
        <f>IF(op!E222=0,"",op!E222)</f>
        <v/>
      </c>
      <c r="F334" s="395" t="str">
        <f>IF(op!F222="","",op!F222+1)</f>
        <v/>
      </c>
      <c r="G334" s="1006" t="str">
        <f>IF(op!G222=0,"",op!G222)</f>
        <v/>
      </c>
      <c r="H334" s="395" t="str">
        <f>IF(op!H222="","",op!H222)</f>
        <v/>
      </c>
      <c r="I334" s="1007" t="str">
        <f t="shared" si="155"/>
        <v/>
      </c>
      <c r="J334" s="1008" t="str">
        <f>IF(op!J222="","",op!J222)</f>
        <v/>
      </c>
      <c r="K334" s="339"/>
      <c r="L334" s="1260" t="str">
        <f>IF(op!L222="","",op!L222)</f>
        <v/>
      </c>
      <c r="M334" s="1260" t="str">
        <f>IF(op!M222="","",op!M222)</f>
        <v/>
      </c>
      <c r="N334" s="1009" t="str">
        <f t="shared" si="169"/>
        <v/>
      </c>
      <c r="O334" s="1010" t="str">
        <f t="shared" si="170"/>
        <v/>
      </c>
      <c r="P334" s="1011" t="str">
        <f t="shared" si="171"/>
        <v/>
      </c>
      <c r="Q334" s="590" t="str">
        <f t="shared" si="156"/>
        <v/>
      </c>
      <c r="R334" s="1012" t="str">
        <f t="shared" si="172"/>
        <v/>
      </c>
      <c r="S334" s="1013">
        <f t="shared" si="157"/>
        <v>0</v>
      </c>
      <c r="T334" s="339"/>
      <c r="X334" s="994" t="str">
        <f t="shared" si="158"/>
        <v/>
      </c>
      <c r="Y334" s="1015">
        <f t="shared" si="173"/>
        <v>0.6</v>
      </c>
      <c r="Z334" s="1016" t="e">
        <f t="shared" si="174"/>
        <v>#VALUE!</v>
      </c>
      <c r="AA334" s="1016" t="e">
        <f t="shared" si="175"/>
        <v>#VALUE!</v>
      </c>
      <c r="AB334" s="1016" t="e">
        <f t="shared" si="176"/>
        <v>#VALUE!</v>
      </c>
      <c r="AC334" s="1017" t="e">
        <f t="shared" si="159"/>
        <v>#VALUE!</v>
      </c>
      <c r="AD334" s="1018">
        <f t="shared" si="160"/>
        <v>0</v>
      </c>
      <c r="AE334" s="1015">
        <f>IF(H334&gt;8,tab!D$168,tab!D$171)</f>
        <v>0.5</v>
      </c>
      <c r="AF334" s="1018">
        <f t="shared" si="161"/>
        <v>0</v>
      </c>
      <c r="AG334" s="994">
        <f t="shared" si="162"/>
        <v>0</v>
      </c>
      <c r="AH334" s="1019" t="e">
        <f t="shared" si="163"/>
        <v>#VALUE!</v>
      </c>
      <c r="AI334" s="863" t="e">
        <f t="shared" si="164"/>
        <v>#VALUE!</v>
      </c>
      <c r="AJ334" s="562">
        <f t="shared" si="165"/>
        <v>30</v>
      </c>
      <c r="AK334" s="562">
        <f t="shared" si="166"/>
        <v>30</v>
      </c>
      <c r="AL334" s="1020">
        <f t="shared" si="167"/>
        <v>0</v>
      </c>
      <c r="AN334" s="561">
        <f t="shared" si="168"/>
        <v>0</v>
      </c>
      <c r="AR334" s="1058"/>
      <c r="AT334" s="322"/>
      <c r="AU334" s="322"/>
    </row>
    <row r="335" spans="3:47" ht="13.15" customHeight="1" x14ac:dyDescent="0.2">
      <c r="C335" s="386"/>
      <c r="D335" s="1005" t="str">
        <f>IF(op!D223=0,"",op!D223)</f>
        <v/>
      </c>
      <c r="E335" s="1005" t="str">
        <f>IF(op!E223=0,"",op!E223)</f>
        <v/>
      </c>
      <c r="F335" s="395" t="str">
        <f>IF(op!F223="","",op!F223+1)</f>
        <v/>
      </c>
      <c r="G335" s="1006" t="str">
        <f>IF(op!G223=0,"",op!G223)</f>
        <v/>
      </c>
      <c r="H335" s="395" t="str">
        <f>IF(op!H223="","",op!H223)</f>
        <v/>
      </c>
      <c r="I335" s="1007" t="str">
        <f t="shared" si="155"/>
        <v/>
      </c>
      <c r="J335" s="1008" t="str">
        <f>IF(op!J223="","",op!J223)</f>
        <v/>
      </c>
      <c r="K335" s="339"/>
      <c r="L335" s="1260" t="str">
        <f>IF(op!L223="","",op!L223)</f>
        <v/>
      </c>
      <c r="M335" s="1260" t="str">
        <f>IF(op!M223="","",op!M223)</f>
        <v/>
      </c>
      <c r="N335" s="1009" t="str">
        <f t="shared" si="169"/>
        <v/>
      </c>
      <c r="O335" s="1010" t="str">
        <f t="shared" si="170"/>
        <v/>
      </c>
      <c r="P335" s="1011" t="str">
        <f t="shared" si="171"/>
        <v/>
      </c>
      <c r="Q335" s="590" t="str">
        <f t="shared" si="156"/>
        <v/>
      </c>
      <c r="R335" s="1012" t="str">
        <f t="shared" si="172"/>
        <v/>
      </c>
      <c r="S335" s="1013">
        <f t="shared" si="157"/>
        <v>0</v>
      </c>
      <c r="T335" s="339"/>
      <c r="X335" s="994" t="str">
        <f t="shared" si="158"/>
        <v/>
      </c>
      <c r="Y335" s="1015">
        <f t="shared" si="173"/>
        <v>0.6</v>
      </c>
      <c r="Z335" s="1016" t="e">
        <f t="shared" si="174"/>
        <v>#VALUE!</v>
      </c>
      <c r="AA335" s="1016" t="e">
        <f t="shared" si="175"/>
        <v>#VALUE!</v>
      </c>
      <c r="AB335" s="1016" t="e">
        <f t="shared" si="176"/>
        <v>#VALUE!</v>
      </c>
      <c r="AC335" s="1017" t="e">
        <f t="shared" si="159"/>
        <v>#VALUE!</v>
      </c>
      <c r="AD335" s="1018">
        <f t="shared" si="160"/>
        <v>0</v>
      </c>
      <c r="AE335" s="1015">
        <f>IF(H335&gt;8,tab!D$168,tab!D$171)</f>
        <v>0.5</v>
      </c>
      <c r="AF335" s="1018">
        <f t="shared" si="161"/>
        <v>0</v>
      </c>
      <c r="AG335" s="994">
        <f t="shared" si="162"/>
        <v>0</v>
      </c>
      <c r="AH335" s="1019" t="e">
        <f t="shared" si="163"/>
        <v>#VALUE!</v>
      </c>
      <c r="AI335" s="863" t="e">
        <f t="shared" si="164"/>
        <v>#VALUE!</v>
      </c>
      <c r="AJ335" s="562">
        <f t="shared" si="165"/>
        <v>30</v>
      </c>
      <c r="AK335" s="562">
        <f t="shared" si="166"/>
        <v>30</v>
      </c>
      <c r="AL335" s="1020">
        <f t="shared" si="167"/>
        <v>0</v>
      </c>
      <c r="AN335" s="561">
        <f t="shared" si="168"/>
        <v>0</v>
      </c>
      <c r="AR335" s="1058"/>
      <c r="AT335" s="322"/>
      <c r="AU335" s="322"/>
    </row>
    <row r="336" spans="3:47" ht="13.15" customHeight="1" x14ac:dyDescent="0.2">
      <c r="C336" s="386"/>
      <c r="D336" s="1005" t="str">
        <f>IF(op!D224=0,"",op!D224)</f>
        <v/>
      </c>
      <c r="E336" s="1005" t="str">
        <f>IF(op!E224=0,"",op!E224)</f>
        <v/>
      </c>
      <c r="F336" s="395" t="str">
        <f>IF(op!F224="","",op!F224+1)</f>
        <v/>
      </c>
      <c r="G336" s="1006" t="str">
        <f>IF(op!G224=0,"",op!G224)</f>
        <v/>
      </c>
      <c r="H336" s="395" t="str">
        <f>IF(op!H224="","",op!H224)</f>
        <v/>
      </c>
      <c r="I336" s="1007" t="str">
        <f t="shared" ref="I336:I339" si="177">IF(E336="","",IF(I224=VLOOKUP(H336,Schaal2016,22,FALSE),I224,I224+1))</f>
        <v/>
      </c>
      <c r="J336" s="1008" t="str">
        <f>IF(op!J224="","",op!J224)</f>
        <v/>
      </c>
      <c r="K336" s="339"/>
      <c r="L336" s="1260" t="str">
        <f>IF(op!L224="","",op!L224)</f>
        <v/>
      </c>
      <c r="M336" s="1260" t="str">
        <f>IF(op!M224="","",op!M224)</f>
        <v/>
      </c>
      <c r="N336" s="1009" t="str">
        <f t="shared" si="169"/>
        <v/>
      </c>
      <c r="O336" s="1010" t="str">
        <f t="shared" si="170"/>
        <v/>
      </c>
      <c r="P336" s="1011" t="str">
        <f t="shared" si="171"/>
        <v/>
      </c>
      <c r="Q336" s="590" t="str">
        <f t="shared" ref="Q336:Q339" si="178">IF(J336="","",(1659*J336-P336)*AA336)</f>
        <v/>
      </c>
      <c r="R336" s="1012" t="str">
        <f t="shared" si="172"/>
        <v/>
      </c>
      <c r="S336" s="1013">
        <f t="shared" ref="S336:S339" si="179">IF(E336=0,0,SUM(Q336:R336))</f>
        <v>0</v>
      </c>
      <c r="T336" s="339"/>
      <c r="X336" s="994" t="str">
        <f t="shared" si="158"/>
        <v/>
      </c>
      <c r="Y336" s="1015">
        <f t="shared" si="173"/>
        <v>0.6</v>
      </c>
      <c r="Z336" s="1016" t="e">
        <f t="shared" si="174"/>
        <v>#VALUE!</v>
      </c>
      <c r="AA336" s="1016" t="e">
        <f t="shared" si="175"/>
        <v>#VALUE!</v>
      </c>
      <c r="AB336" s="1016" t="e">
        <f t="shared" si="176"/>
        <v>#VALUE!</v>
      </c>
      <c r="AC336" s="1017" t="e">
        <f t="shared" si="159"/>
        <v>#VALUE!</v>
      </c>
      <c r="AD336" s="1018">
        <f t="shared" si="160"/>
        <v>0</v>
      </c>
      <c r="AE336" s="1015">
        <f>IF(H336&gt;8,tab!D$168,tab!D$171)</f>
        <v>0.5</v>
      </c>
      <c r="AF336" s="1018">
        <f t="shared" si="161"/>
        <v>0</v>
      </c>
      <c r="AG336" s="994">
        <f t="shared" ref="AG336:AG339" si="180">IF(AF336=25,(X336*1.08*J336/2),IF(AF336=40,(Y336*1.08*J336),IF(AF336=0,0)))</f>
        <v>0</v>
      </c>
      <c r="AH336" s="1019" t="e">
        <f t="shared" si="163"/>
        <v>#VALUE!</v>
      </c>
      <c r="AI336" s="863" t="e">
        <f t="shared" ref="AI336:AI339" si="181">YEAR($E$233)-YEAR(G336)-AH336</f>
        <v>#VALUE!</v>
      </c>
      <c r="AJ336" s="562">
        <f t="shared" ref="AJ336:AJ339" si="182">IF((G336=""),30,AI336)</f>
        <v>30</v>
      </c>
      <c r="AK336" s="562">
        <f t="shared" si="166"/>
        <v>30</v>
      </c>
      <c r="AL336" s="1020">
        <f t="shared" ref="AL336:AL339" si="183">(AK336*(SUM(J336:J336)))</f>
        <v>0</v>
      </c>
      <c r="AN336" s="561">
        <f t="shared" si="168"/>
        <v>0</v>
      </c>
      <c r="AR336" s="1058"/>
      <c r="AT336" s="322"/>
      <c r="AU336" s="322"/>
    </row>
    <row r="337" spans="3:49" ht="13.15" customHeight="1" x14ac:dyDescent="0.2">
      <c r="C337" s="386"/>
      <c r="D337" s="1005" t="str">
        <f>IF(op!D225=0,"",op!D225)</f>
        <v/>
      </c>
      <c r="E337" s="1005" t="str">
        <f>IF(op!E225=0,"",op!E225)</f>
        <v/>
      </c>
      <c r="F337" s="395" t="str">
        <f>IF(op!F225="","",op!F225+1)</f>
        <v/>
      </c>
      <c r="G337" s="1006" t="str">
        <f>IF(op!G225=0,"",op!G225)</f>
        <v/>
      </c>
      <c r="H337" s="395" t="str">
        <f>IF(op!H225="","",op!H225)</f>
        <v/>
      </c>
      <c r="I337" s="1007" t="str">
        <f t="shared" si="177"/>
        <v/>
      </c>
      <c r="J337" s="1008" t="str">
        <f>IF(op!J225="","",op!J225)</f>
        <v/>
      </c>
      <c r="K337" s="339"/>
      <c r="L337" s="1260" t="str">
        <f>IF(op!L225="","",op!L225)</f>
        <v/>
      </c>
      <c r="M337" s="1260" t="str">
        <f>IF(op!M225="","",op!M225)</f>
        <v/>
      </c>
      <c r="N337" s="1009" t="str">
        <f t="shared" si="169"/>
        <v/>
      </c>
      <c r="O337" s="1010" t="str">
        <f t="shared" si="170"/>
        <v/>
      </c>
      <c r="P337" s="1011" t="str">
        <f t="shared" si="171"/>
        <v/>
      </c>
      <c r="Q337" s="590" t="str">
        <f t="shared" si="178"/>
        <v/>
      </c>
      <c r="R337" s="1012" t="str">
        <f t="shared" si="172"/>
        <v/>
      </c>
      <c r="S337" s="1013">
        <f t="shared" si="179"/>
        <v>0</v>
      </c>
      <c r="T337" s="339"/>
      <c r="X337" s="994" t="str">
        <f t="shared" si="158"/>
        <v/>
      </c>
      <c r="Y337" s="1015">
        <f t="shared" si="173"/>
        <v>0.6</v>
      </c>
      <c r="Z337" s="1016" t="e">
        <f t="shared" si="174"/>
        <v>#VALUE!</v>
      </c>
      <c r="AA337" s="1016" t="e">
        <f t="shared" si="175"/>
        <v>#VALUE!</v>
      </c>
      <c r="AB337" s="1016" t="e">
        <f t="shared" si="176"/>
        <v>#VALUE!</v>
      </c>
      <c r="AC337" s="1017" t="e">
        <f t="shared" si="159"/>
        <v>#VALUE!</v>
      </c>
      <c r="AD337" s="1018">
        <f t="shared" si="160"/>
        <v>0</v>
      </c>
      <c r="AE337" s="1015">
        <f>IF(H337&gt;8,tab!D$168,tab!D$171)</f>
        <v>0.5</v>
      </c>
      <c r="AF337" s="1018">
        <f t="shared" si="161"/>
        <v>0</v>
      </c>
      <c r="AG337" s="994">
        <f t="shared" si="180"/>
        <v>0</v>
      </c>
      <c r="AH337" s="1019" t="e">
        <f t="shared" si="163"/>
        <v>#VALUE!</v>
      </c>
      <c r="AI337" s="863" t="e">
        <f t="shared" si="181"/>
        <v>#VALUE!</v>
      </c>
      <c r="AJ337" s="562">
        <f t="shared" si="182"/>
        <v>30</v>
      </c>
      <c r="AK337" s="562">
        <f t="shared" si="166"/>
        <v>30</v>
      </c>
      <c r="AL337" s="1020">
        <f t="shared" si="183"/>
        <v>0</v>
      </c>
      <c r="AN337" s="561">
        <f t="shared" si="168"/>
        <v>0</v>
      </c>
      <c r="AR337" s="1058"/>
    </row>
    <row r="338" spans="3:49" ht="13.15" customHeight="1" x14ac:dyDescent="0.2">
      <c r="C338" s="386"/>
      <c r="D338" s="1005" t="str">
        <f>IF(op!D226=0,"",op!D226)</f>
        <v/>
      </c>
      <c r="E338" s="1005" t="str">
        <f>IF(op!E226=0,"",op!E226)</f>
        <v/>
      </c>
      <c r="F338" s="395" t="str">
        <f>IF(op!F226="","",op!F226+1)</f>
        <v/>
      </c>
      <c r="G338" s="1006" t="str">
        <f>IF(op!G226=0,"",op!G226)</f>
        <v/>
      </c>
      <c r="H338" s="395" t="str">
        <f>IF(op!H226="","",op!H226)</f>
        <v/>
      </c>
      <c r="I338" s="1007" t="str">
        <f t="shared" si="177"/>
        <v/>
      </c>
      <c r="J338" s="1008" t="str">
        <f>IF(op!J226="","",op!J226)</f>
        <v/>
      </c>
      <c r="K338" s="339"/>
      <c r="L338" s="1260" t="str">
        <f>IF(op!L226="","",op!L226)</f>
        <v/>
      </c>
      <c r="M338" s="1260" t="str">
        <f>IF(op!M226="","",op!M226)</f>
        <v/>
      </c>
      <c r="N338" s="1009" t="str">
        <f t="shared" si="169"/>
        <v/>
      </c>
      <c r="O338" s="1010" t="str">
        <f t="shared" si="170"/>
        <v/>
      </c>
      <c r="P338" s="1011" t="str">
        <f t="shared" si="171"/>
        <v/>
      </c>
      <c r="Q338" s="590" t="str">
        <f t="shared" si="178"/>
        <v/>
      </c>
      <c r="R338" s="1012" t="str">
        <f t="shared" si="172"/>
        <v/>
      </c>
      <c r="S338" s="1013">
        <f t="shared" si="179"/>
        <v>0</v>
      </c>
      <c r="T338" s="339"/>
      <c r="X338" s="994" t="str">
        <f t="shared" si="158"/>
        <v/>
      </c>
      <c r="Y338" s="1015">
        <f t="shared" si="173"/>
        <v>0.6</v>
      </c>
      <c r="Z338" s="1016" t="e">
        <f t="shared" si="174"/>
        <v>#VALUE!</v>
      </c>
      <c r="AA338" s="1016" t="e">
        <f t="shared" si="175"/>
        <v>#VALUE!</v>
      </c>
      <c r="AB338" s="1016" t="e">
        <f t="shared" si="176"/>
        <v>#VALUE!</v>
      </c>
      <c r="AC338" s="1017" t="e">
        <f t="shared" si="159"/>
        <v>#VALUE!</v>
      </c>
      <c r="AD338" s="1018">
        <f t="shared" si="160"/>
        <v>0</v>
      </c>
      <c r="AE338" s="1015">
        <f>IF(H338&gt;8,tab!D$168,tab!D$171)</f>
        <v>0.5</v>
      </c>
      <c r="AF338" s="1018">
        <f t="shared" si="161"/>
        <v>0</v>
      </c>
      <c r="AG338" s="994">
        <f t="shared" si="180"/>
        <v>0</v>
      </c>
      <c r="AH338" s="1019" t="e">
        <f t="shared" si="163"/>
        <v>#VALUE!</v>
      </c>
      <c r="AI338" s="863" t="e">
        <f t="shared" si="181"/>
        <v>#VALUE!</v>
      </c>
      <c r="AJ338" s="562">
        <f t="shared" si="182"/>
        <v>30</v>
      </c>
      <c r="AK338" s="562">
        <f t="shared" si="166"/>
        <v>30</v>
      </c>
      <c r="AL338" s="1020">
        <f t="shared" si="183"/>
        <v>0</v>
      </c>
      <c r="AN338" s="561">
        <f t="shared" si="168"/>
        <v>0</v>
      </c>
      <c r="AR338" s="1058"/>
    </row>
    <row r="339" spans="3:49" ht="13.15" customHeight="1" x14ac:dyDescent="0.2">
      <c r="C339" s="386"/>
      <c r="D339" s="1005" t="str">
        <f>IF(op!D227=0,"",op!D227)</f>
        <v/>
      </c>
      <c r="E339" s="1005" t="str">
        <f>IF(op!E227=0,"",op!E227)</f>
        <v/>
      </c>
      <c r="F339" s="395" t="str">
        <f>IF(op!F227="","",op!F227+1)</f>
        <v/>
      </c>
      <c r="G339" s="1006" t="str">
        <f>IF(op!G227=0,"",op!G227)</f>
        <v/>
      </c>
      <c r="H339" s="395" t="str">
        <f>IF(op!H227="","",op!H227)</f>
        <v/>
      </c>
      <c r="I339" s="1007" t="str">
        <f t="shared" si="177"/>
        <v/>
      </c>
      <c r="J339" s="1008" t="str">
        <f>IF(op!J227="","",op!J227)</f>
        <v/>
      </c>
      <c r="K339" s="339"/>
      <c r="L339" s="1260" t="str">
        <f>IF(op!L227="","",op!L227)</f>
        <v/>
      </c>
      <c r="M339" s="1260" t="str">
        <f>IF(op!M227="","",op!M227)</f>
        <v/>
      </c>
      <c r="N339" s="1009" t="str">
        <f t="shared" si="169"/>
        <v/>
      </c>
      <c r="O339" s="1010" t="str">
        <f t="shared" si="170"/>
        <v/>
      </c>
      <c r="P339" s="1011" t="str">
        <f t="shared" si="171"/>
        <v/>
      </c>
      <c r="Q339" s="590" t="str">
        <f t="shared" si="178"/>
        <v/>
      </c>
      <c r="R339" s="1012" t="str">
        <f t="shared" si="172"/>
        <v/>
      </c>
      <c r="S339" s="1013">
        <f t="shared" si="179"/>
        <v>0</v>
      </c>
      <c r="T339" s="339"/>
      <c r="X339" s="994" t="str">
        <f t="shared" si="158"/>
        <v/>
      </c>
      <c r="Y339" s="1015">
        <f t="shared" si="173"/>
        <v>0.6</v>
      </c>
      <c r="Z339" s="1016" t="e">
        <f t="shared" si="174"/>
        <v>#VALUE!</v>
      </c>
      <c r="AA339" s="1016" t="e">
        <f t="shared" si="175"/>
        <v>#VALUE!</v>
      </c>
      <c r="AB339" s="1016" t="e">
        <f t="shared" si="176"/>
        <v>#VALUE!</v>
      </c>
      <c r="AC339" s="1017" t="e">
        <f t="shared" si="159"/>
        <v>#VALUE!</v>
      </c>
      <c r="AD339" s="1018">
        <f t="shared" si="160"/>
        <v>0</v>
      </c>
      <c r="AE339" s="1015">
        <f>IF(H339&gt;8,tab!D$168,tab!D$171)</f>
        <v>0.5</v>
      </c>
      <c r="AF339" s="1018">
        <f t="shared" si="161"/>
        <v>0</v>
      </c>
      <c r="AG339" s="994">
        <f t="shared" si="180"/>
        <v>0</v>
      </c>
      <c r="AH339" s="1019" t="e">
        <f t="shared" si="163"/>
        <v>#VALUE!</v>
      </c>
      <c r="AI339" s="863" t="e">
        <f t="shared" si="181"/>
        <v>#VALUE!</v>
      </c>
      <c r="AJ339" s="562">
        <f t="shared" si="182"/>
        <v>30</v>
      </c>
      <c r="AK339" s="562">
        <f t="shared" si="166"/>
        <v>30</v>
      </c>
      <c r="AL339" s="1020">
        <f t="shared" si="183"/>
        <v>0</v>
      </c>
      <c r="AN339" s="561">
        <f t="shared" si="168"/>
        <v>0</v>
      </c>
      <c r="AR339" s="1058"/>
    </row>
    <row r="340" spans="3:49" ht="13.15" customHeight="1" x14ac:dyDescent="0.2">
      <c r="C340" s="386"/>
      <c r="D340" s="324"/>
      <c r="E340" s="347"/>
      <c r="F340" s="324"/>
      <c r="G340" s="1023"/>
      <c r="H340" s="347"/>
      <c r="I340" s="1024"/>
      <c r="J340" s="1025">
        <f>SUM(J240:J339)</f>
        <v>1</v>
      </c>
      <c r="K340" s="324"/>
      <c r="L340" s="1026">
        <f t="shared" ref="L340:S340" si="184">SUM(L240:L339)</f>
        <v>0</v>
      </c>
      <c r="M340" s="1026">
        <f t="shared" si="184"/>
        <v>0</v>
      </c>
      <c r="N340" s="1026">
        <f t="shared" si="184"/>
        <v>40</v>
      </c>
      <c r="O340" s="1026">
        <f t="shared" si="184"/>
        <v>0</v>
      </c>
      <c r="P340" s="1027">
        <f t="shared" si="184"/>
        <v>40</v>
      </c>
      <c r="Q340" s="593">
        <f t="shared" si="184"/>
        <v>68952.419529837265</v>
      </c>
      <c r="R340" s="1028">
        <f t="shared" si="184"/>
        <v>1703.580470162749</v>
      </c>
      <c r="S340" s="593">
        <f t="shared" si="184"/>
        <v>70656.000000000015</v>
      </c>
      <c r="T340" s="324"/>
      <c r="AG340" s="597">
        <f>SUM(AG240:AG339)</f>
        <v>0</v>
      </c>
      <c r="AH340" s="585"/>
      <c r="AI340" s="585"/>
      <c r="AL340" s="1020">
        <f>ROUND(SUM(AL240:AL339)/AN340,2)</f>
        <v>41</v>
      </c>
      <c r="AN340" s="561">
        <f>SUM(AN240:AN339)</f>
        <v>1</v>
      </c>
      <c r="AR340" s="1058"/>
    </row>
    <row r="341" spans="3:49" ht="13.15" customHeight="1" x14ac:dyDescent="0.2">
      <c r="C341" s="498"/>
      <c r="D341" s="1029"/>
      <c r="E341" s="1029"/>
      <c r="F341" s="1029"/>
      <c r="G341" s="1030"/>
      <c r="H341" s="378"/>
      <c r="I341" s="1031"/>
      <c r="J341" s="1032"/>
      <c r="K341" s="1029"/>
      <c r="L341" s="1031"/>
      <c r="M341" s="825"/>
      <c r="N341" s="825"/>
      <c r="O341" s="825"/>
      <c r="P341" s="1033"/>
      <c r="Q341" s="575"/>
      <c r="R341" s="1034"/>
      <c r="T341" s="1029"/>
      <c r="AR341" s="1058"/>
    </row>
    <row r="342" spans="3:49" ht="13.15" customHeight="1" x14ac:dyDescent="0.2"/>
    <row r="343" spans="3:49" ht="13.15" customHeight="1" x14ac:dyDescent="0.2"/>
    <row r="344" spans="3:49" ht="13.15" customHeight="1" x14ac:dyDescent="0.2">
      <c r="C344" s="322" t="s">
        <v>48</v>
      </c>
      <c r="E344" s="1067" t="str">
        <f>tab!F2</f>
        <v>2020/21</v>
      </c>
    </row>
    <row r="345" spans="3:49" ht="13.15" customHeight="1" x14ac:dyDescent="0.2">
      <c r="C345" s="322" t="s">
        <v>133</v>
      </c>
      <c r="E345" s="1067">
        <f>tab!G3</f>
        <v>44105</v>
      </c>
    </row>
    <row r="346" spans="3:49" ht="13.15" customHeight="1" x14ac:dyDescent="0.2"/>
    <row r="347" spans="3:49" ht="13.15" customHeight="1" x14ac:dyDescent="0.2">
      <c r="C347" s="1045"/>
      <c r="D347" s="379"/>
      <c r="E347" s="584"/>
      <c r="F347" s="354"/>
      <c r="G347" s="1046"/>
      <c r="H347" s="1047"/>
      <c r="I347" s="1047"/>
      <c r="J347" s="1048"/>
      <c r="K347" s="352"/>
      <c r="L347" s="1047"/>
      <c r="M347" s="354"/>
      <c r="N347" s="354"/>
      <c r="O347" s="354"/>
      <c r="P347" s="1049"/>
      <c r="Q347" s="1050"/>
      <c r="R347" s="1071"/>
      <c r="T347" s="352"/>
      <c r="AM347" s="909"/>
      <c r="AN347" s="909"/>
      <c r="AO347" s="909"/>
      <c r="AP347" s="909"/>
      <c r="AQ347" s="910"/>
      <c r="AR347" s="911"/>
      <c r="AS347" s="912"/>
      <c r="AT347" s="913"/>
      <c r="AU347" s="914"/>
    </row>
    <row r="348" spans="3:49" ht="13.15" customHeight="1" x14ac:dyDescent="0.2">
      <c r="C348" s="1052"/>
      <c r="D348" s="1437" t="s">
        <v>134</v>
      </c>
      <c r="E348" s="1438"/>
      <c r="F348" s="1438"/>
      <c r="G348" s="1438"/>
      <c r="H348" s="1438"/>
      <c r="I348" s="1438"/>
      <c r="J348" s="1438"/>
      <c r="K348" s="966"/>
      <c r="L348" s="601" t="s">
        <v>455</v>
      </c>
      <c r="M348" s="967"/>
      <c r="N348" s="967"/>
      <c r="O348" s="967"/>
      <c r="P348" s="968"/>
      <c r="Q348" s="601" t="s">
        <v>465</v>
      </c>
      <c r="R348" s="967"/>
      <c r="S348" s="967"/>
      <c r="T348" s="1053"/>
      <c r="U348" s="1055"/>
      <c r="V348" s="1055"/>
      <c r="W348" s="1055"/>
      <c r="X348" s="987"/>
      <c r="Y348" s="987"/>
      <c r="Z348" s="987"/>
      <c r="AA348" s="987"/>
      <c r="AB348" s="987"/>
      <c r="AC348" s="1020"/>
      <c r="AD348" s="987"/>
      <c r="AE348" s="987"/>
      <c r="AF348" s="987"/>
      <c r="AG348" s="987"/>
      <c r="AH348" s="562"/>
      <c r="AI348" s="562"/>
      <c r="AL348" s="562"/>
      <c r="AT348" s="322"/>
      <c r="AU348" s="322"/>
      <c r="AV348" s="1055"/>
      <c r="AW348" s="1055"/>
    </row>
    <row r="349" spans="3:49" ht="13.15" customHeight="1" x14ac:dyDescent="0.2">
      <c r="C349" s="411"/>
      <c r="D349" s="974" t="s">
        <v>545</v>
      </c>
      <c r="E349" s="974" t="s">
        <v>96</v>
      </c>
      <c r="F349" s="975" t="s">
        <v>136</v>
      </c>
      <c r="G349" s="976" t="s">
        <v>137</v>
      </c>
      <c r="H349" s="975" t="s">
        <v>138</v>
      </c>
      <c r="I349" s="975" t="s">
        <v>139</v>
      </c>
      <c r="J349" s="977" t="s">
        <v>140</v>
      </c>
      <c r="K349" s="974"/>
      <c r="L349" s="823" t="s">
        <v>456</v>
      </c>
      <c r="M349" s="823" t="s">
        <v>459</v>
      </c>
      <c r="N349" s="823" t="s">
        <v>461</v>
      </c>
      <c r="O349" s="823" t="s">
        <v>458</v>
      </c>
      <c r="P349" s="978" t="s">
        <v>464</v>
      </c>
      <c r="Q349" s="823" t="s">
        <v>141</v>
      </c>
      <c r="R349" s="979" t="s">
        <v>468</v>
      </c>
      <c r="S349" s="980" t="s">
        <v>141</v>
      </c>
      <c r="T349" s="326"/>
      <c r="U349" s="1057"/>
      <c r="V349" s="1057"/>
      <c r="W349" s="1057"/>
      <c r="X349" s="984" t="s">
        <v>147</v>
      </c>
      <c r="Y349" s="985" t="s">
        <v>469</v>
      </c>
      <c r="Z349" s="608" t="s">
        <v>470</v>
      </c>
      <c r="AA349" s="608" t="s">
        <v>470</v>
      </c>
      <c r="AB349" s="608" t="s">
        <v>471</v>
      </c>
      <c r="AC349" s="983" t="s">
        <v>472</v>
      </c>
      <c r="AD349" s="608" t="s">
        <v>473</v>
      </c>
      <c r="AE349" s="608" t="s">
        <v>474</v>
      </c>
      <c r="AF349" s="608" t="s">
        <v>142</v>
      </c>
      <c r="AG349" s="980" t="s">
        <v>143</v>
      </c>
      <c r="AH349" s="986" t="s">
        <v>151</v>
      </c>
      <c r="AI349" s="986" t="s">
        <v>152</v>
      </c>
      <c r="AJ349" s="986" t="s">
        <v>153</v>
      </c>
      <c r="AK349" s="608" t="s">
        <v>154</v>
      </c>
      <c r="AL349" s="984" t="s">
        <v>1</v>
      </c>
      <c r="AT349" s="322"/>
      <c r="AU349" s="322"/>
      <c r="AV349" s="1055"/>
      <c r="AW349" s="1057"/>
    </row>
    <row r="350" spans="3:49" ht="13.15" customHeight="1" x14ac:dyDescent="0.2">
      <c r="C350" s="386"/>
      <c r="D350" s="990"/>
      <c r="E350" s="974"/>
      <c r="F350" s="975" t="s">
        <v>144</v>
      </c>
      <c r="G350" s="976" t="s">
        <v>145</v>
      </c>
      <c r="H350" s="975"/>
      <c r="I350" s="975"/>
      <c r="J350" s="977" t="s">
        <v>146</v>
      </c>
      <c r="K350" s="974"/>
      <c r="L350" s="823" t="s">
        <v>457</v>
      </c>
      <c r="M350" s="823" t="s">
        <v>460</v>
      </c>
      <c r="N350" s="823" t="s">
        <v>462</v>
      </c>
      <c r="O350" s="823" t="s">
        <v>463</v>
      </c>
      <c r="P350" s="978" t="s">
        <v>149</v>
      </c>
      <c r="Q350" s="608" t="s">
        <v>466</v>
      </c>
      <c r="R350" s="979" t="s">
        <v>467</v>
      </c>
      <c r="S350" s="991" t="s">
        <v>149</v>
      </c>
      <c r="T350" s="326"/>
      <c r="X350" s="608" t="s">
        <v>475</v>
      </c>
      <c r="Y350" s="992">
        <f>tab!$D$167</f>
        <v>0.6</v>
      </c>
      <c r="Z350" s="608" t="s">
        <v>476</v>
      </c>
      <c r="AA350" s="608" t="s">
        <v>477</v>
      </c>
      <c r="AB350" s="608" t="s">
        <v>478</v>
      </c>
      <c r="AC350" s="983" t="s">
        <v>479</v>
      </c>
      <c r="AD350" s="608" t="s">
        <v>479</v>
      </c>
      <c r="AE350" s="608" t="s">
        <v>480</v>
      </c>
      <c r="AF350" s="608"/>
      <c r="AG350" s="608" t="s">
        <v>148</v>
      </c>
      <c r="AH350" s="993" t="s">
        <v>155</v>
      </c>
      <c r="AI350" s="993" t="s">
        <v>155</v>
      </c>
      <c r="AJ350" s="986"/>
      <c r="AK350" s="608" t="s">
        <v>1</v>
      </c>
      <c r="AL350" s="984"/>
      <c r="AT350" s="322"/>
      <c r="AU350" s="322"/>
      <c r="AW350" s="1004"/>
    </row>
    <row r="351" spans="3:49" ht="13.15" customHeight="1" x14ac:dyDescent="0.2">
      <c r="C351" s="386"/>
      <c r="D351" s="339"/>
      <c r="E351" s="339"/>
      <c r="F351" s="339"/>
      <c r="G351" s="995"/>
      <c r="H351" s="996"/>
      <c r="I351" s="996"/>
      <c r="J351" s="997"/>
      <c r="K351" s="339"/>
      <c r="L351" s="998"/>
      <c r="M351" s="824"/>
      <c r="N351" s="824"/>
      <c r="O351" s="824"/>
      <c r="P351" s="999"/>
      <c r="Q351" s="1000"/>
      <c r="R351" s="824"/>
      <c r="S351" s="824"/>
      <c r="T351" s="339"/>
      <c r="X351" s="983"/>
      <c r="Y351" s="983"/>
      <c r="Z351" s="983"/>
      <c r="AA351" s="983"/>
      <c r="AB351" s="983"/>
      <c r="AC351" s="983"/>
      <c r="AD351" s="983"/>
      <c r="AE351" s="983"/>
      <c r="AF351" s="983"/>
      <c r="AG351" s="983"/>
      <c r="AL351" s="984"/>
      <c r="AT351" s="322"/>
      <c r="AU351" s="322"/>
      <c r="AW351" s="1004"/>
    </row>
    <row r="352" spans="3:49" ht="13.15" customHeight="1" x14ac:dyDescent="0.2">
      <c r="C352" s="386"/>
      <c r="D352" s="1005" t="str">
        <f>IF(op!D240=0,"",op!D240)</f>
        <v/>
      </c>
      <c r="E352" s="1005" t="str">
        <f>IF(op!E240=0,"",op!E240)</f>
        <v>piet</v>
      </c>
      <c r="F352" s="395" t="str">
        <f>IF(op!F240="","",op!F240+1)</f>
        <v/>
      </c>
      <c r="G352" s="1006">
        <f>IF(op!G240=0,"",op!G240)</f>
        <v>28505</v>
      </c>
      <c r="H352" s="395" t="str">
        <f>IF(op!H240="","",op!H240)</f>
        <v>L11</v>
      </c>
      <c r="I352" s="1007">
        <f t="shared" ref="I352:I383" si="185">IF(E352="","",IF(I240=VLOOKUP(H352,Schaal2016,22,FALSE),I240,I240+1))</f>
        <v>12</v>
      </c>
      <c r="J352" s="1008">
        <f>IF(op!J240="","",op!J240)</f>
        <v>1</v>
      </c>
      <c r="K352" s="339"/>
      <c r="L352" s="1260" t="str">
        <f>IF(op!L240="","",op!L240)</f>
        <v/>
      </c>
      <c r="M352" s="1260" t="str">
        <f>IF(op!M240="","",op!M240)</f>
        <v/>
      </c>
      <c r="N352" s="1009">
        <f>IF(J352="","",IF(J352*40&gt;40,40,J352*40))</f>
        <v>40</v>
      </c>
      <c r="O352" s="1010">
        <f>IF(H352="","",IF(I352&lt;4,IF(40*J352&gt;40,40,40*J352),0))</f>
        <v>0</v>
      </c>
      <c r="P352" s="1011">
        <f>IF(J352="","",SUM(L352:O352))</f>
        <v>40</v>
      </c>
      <c r="Q352" s="590">
        <f t="shared" ref="Q352:Q383" si="186">IF(J352="","",(1659*J352-P352)*AA352)</f>
        <v>71294.553345388791</v>
      </c>
      <c r="R352" s="1012">
        <f>IF(J352="","",(P352*AB352)+Z352*(AC352+AD352*(1-AE352)))</f>
        <v>1761.4466546112117</v>
      </c>
      <c r="S352" s="1013">
        <f t="shared" ref="S352:S383" si="187">IF(E352=0,0,SUM(Q352:R352))</f>
        <v>73056</v>
      </c>
      <c r="T352" s="339"/>
      <c r="X352" s="994">
        <f t="shared" ref="X352:X383" si="188">IF(H352="","",VLOOKUP(H352,Schaal2020,I352+1,FALSE))</f>
        <v>3805</v>
      </c>
      <c r="Y352" s="1015">
        <f>$Y$126</f>
        <v>0.6</v>
      </c>
      <c r="Z352" s="1016">
        <f>X352*12/1659</f>
        <v>27.522603978300182</v>
      </c>
      <c r="AA352" s="1016">
        <f>X352*12*(1+Y352)/1659</f>
        <v>44.036166365280287</v>
      </c>
      <c r="AB352" s="1016">
        <f>AA352-Z352</f>
        <v>16.513562386980105</v>
      </c>
      <c r="AC352" s="1017">
        <f t="shared" ref="AC352:AC383" si="189">N352+O352</f>
        <v>40</v>
      </c>
      <c r="AD352" s="1018">
        <f t="shared" ref="AD352:AD383" si="190">SUM(L352:M352)</f>
        <v>0</v>
      </c>
      <c r="AE352" s="1015">
        <f>IF(H352&gt;8,tab!D$168,tab!D$171)</f>
        <v>0.5</v>
      </c>
      <c r="AF352" s="1018">
        <f t="shared" ref="AF352:AF383" si="191">IF(F352&lt;25,0,IF(F352=25,25,IF(F352&lt;40,0,IF(F352=40,40,IF(F352&gt;=40,0)))))</f>
        <v>0</v>
      </c>
      <c r="AG352" s="994">
        <f t="shared" ref="AG352:AG383" si="192">IF(AF352=25,(X352*1.08*J352/2),IF(AF352=40,(Y352*1.08*J352),IF(AF352=0,0)))</f>
        <v>0</v>
      </c>
      <c r="AH352" s="1019" t="b">
        <f t="shared" ref="AH352:AH383" si="193">DATE(YEAR($E$345),MONTH(G352),DAY(G352))&gt;$E$345</f>
        <v>0</v>
      </c>
      <c r="AI352" s="863">
        <f t="shared" ref="AI352:AI383" si="194">YEAR($E$345)-YEAR(G352)-AH352</f>
        <v>42</v>
      </c>
      <c r="AJ352" s="562">
        <f t="shared" ref="AJ352:AJ383" si="195">IF((G352=""),30,AI352)</f>
        <v>42</v>
      </c>
      <c r="AK352" s="562">
        <f t="shared" ref="AK352:AK415" si="196">IF((AJ352)&gt;50,50,(AJ352))</f>
        <v>42</v>
      </c>
      <c r="AL352" s="1020">
        <f t="shared" ref="AL352:AL383" si="197">(AK352*(SUM(J352:J352)))</f>
        <v>42</v>
      </c>
      <c r="AN352" s="561">
        <f t="shared" ref="AN352:AN415" si="198">IF(AND(AL352&gt;0.01,AL352&lt;50.01),1,0)</f>
        <v>1</v>
      </c>
      <c r="AR352" s="1058"/>
    </row>
    <row r="353" spans="3:47" ht="13.15" customHeight="1" x14ac:dyDescent="0.2">
      <c r="C353" s="386"/>
      <c r="D353" s="1005" t="str">
        <f>IF(op!D241=0,"",op!D241)</f>
        <v/>
      </c>
      <c r="E353" s="1005" t="str">
        <f>IF(op!E241=0,"",op!E241)</f>
        <v/>
      </c>
      <c r="F353" s="395" t="str">
        <f>IF(op!F241="","",op!F241+1)</f>
        <v/>
      </c>
      <c r="G353" s="1006" t="str">
        <f>IF(op!G241=0,"",op!G241)</f>
        <v/>
      </c>
      <c r="H353" s="395" t="str">
        <f>IF(op!H241="","",op!H241)</f>
        <v/>
      </c>
      <c r="I353" s="1007" t="str">
        <f t="shared" si="185"/>
        <v/>
      </c>
      <c r="J353" s="1008" t="str">
        <f>IF(op!J241="","",op!J241)</f>
        <v/>
      </c>
      <c r="K353" s="339"/>
      <c r="L353" s="1260" t="str">
        <f>IF(op!L241="","",op!L241)</f>
        <v/>
      </c>
      <c r="M353" s="1260" t="str">
        <f>IF(op!M241="","",op!M241)</f>
        <v/>
      </c>
      <c r="N353" s="1009" t="str">
        <f t="shared" ref="N353:N416" si="199">IF(J353="","",IF(J353*40&gt;40,40,J353*40))</f>
        <v/>
      </c>
      <c r="O353" s="1010" t="str">
        <f t="shared" ref="O353:O416" si="200">IF(H353="","",IF(I353&lt;4,IF(40*J353&gt;40,40,40*J353),0))</f>
        <v/>
      </c>
      <c r="P353" s="1011" t="str">
        <f t="shared" ref="P353:P416" si="201">IF(J353="","",SUM(L353:O353))</f>
        <v/>
      </c>
      <c r="Q353" s="590" t="str">
        <f t="shared" si="186"/>
        <v/>
      </c>
      <c r="R353" s="1012" t="str">
        <f t="shared" ref="R353:R416" si="202">IF(J353="","",(P353*AB353)+Z353*(AC353+AD353*(1-AE353)))</f>
        <v/>
      </c>
      <c r="S353" s="1013">
        <f t="shared" si="187"/>
        <v>0</v>
      </c>
      <c r="T353" s="339"/>
      <c r="X353" s="994" t="str">
        <f t="shared" si="188"/>
        <v/>
      </c>
      <c r="Y353" s="1015">
        <f t="shared" ref="Y353:Y416" si="203">$Y$126</f>
        <v>0.6</v>
      </c>
      <c r="Z353" s="1016" t="e">
        <f t="shared" ref="Z353:Z416" si="204">X353*12/1659</f>
        <v>#VALUE!</v>
      </c>
      <c r="AA353" s="1016" t="e">
        <f t="shared" ref="AA353:AA416" si="205">X353*12*(1+Y353)/1659</f>
        <v>#VALUE!</v>
      </c>
      <c r="AB353" s="1016" t="e">
        <f t="shared" ref="AB353:AB416" si="206">AA353-Z353</f>
        <v>#VALUE!</v>
      </c>
      <c r="AC353" s="1017" t="e">
        <f t="shared" si="189"/>
        <v>#VALUE!</v>
      </c>
      <c r="AD353" s="1018">
        <f t="shared" si="190"/>
        <v>0</v>
      </c>
      <c r="AE353" s="1015">
        <f>IF(H353&gt;8,tab!D$168,tab!D$171)</f>
        <v>0.5</v>
      </c>
      <c r="AF353" s="1018">
        <f t="shared" si="191"/>
        <v>0</v>
      </c>
      <c r="AG353" s="994">
        <f t="shared" si="192"/>
        <v>0</v>
      </c>
      <c r="AH353" s="1019" t="e">
        <f t="shared" si="193"/>
        <v>#VALUE!</v>
      </c>
      <c r="AI353" s="863" t="e">
        <f t="shared" si="194"/>
        <v>#VALUE!</v>
      </c>
      <c r="AJ353" s="562">
        <f t="shared" si="195"/>
        <v>30</v>
      </c>
      <c r="AK353" s="562">
        <f t="shared" si="196"/>
        <v>30</v>
      </c>
      <c r="AL353" s="1020">
        <f t="shared" si="197"/>
        <v>0</v>
      </c>
      <c r="AN353" s="561">
        <f t="shared" si="198"/>
        <v>0</v>
      </c>
      <c r="AR353" s="1058"/>
      <c r="AT353" s="322"/>
      <c r="AU353" s="322"/>
    </row>
    <row r="354" spans="3:47" ht="13.15" customHeight="1" x14ac:dyDescent="0.2">
      <c r="C354" s="386"/>
      <c r="D354" s="1005" t="str">
        <f>IF(op!D242=0,"",op!D242)</f>
        <v/>
      </c>
      <c r="E354" s="1005" t="str">
        <f>IF(op!E242=0,"",op!E242)</f>
        <v/>
      </c>
      <c r="F354" s="395" t="str">
        <f>IF(op!F242="","",op!F242+1)</f>
        <v/>
      </c>
      <c r="G354" s="1006" t="str">
        <f>IF(op!G242=0,"",op!G242)</f>
        <v/>
      </c>
      <c r="H354" s="395" t="str">
        <f>IF(op!H242="","",op!H242)</f>
        <v/>
      </c>
      <c r="I354" s="1007" t="str">
        <f t="shared" si="185"/>
        <v/>
      </c>
      <c r="J354" s="1008" t="str">
        <f>IF(op!J242="","",op!J242)</f>
        <v/>
      </c>
      <c r="K354" s="339"/>
      <c r="L354" s="1260" t="str">
        <f>IF(op!L242="","",op!L242)</f>
        <v/>
      </c>
      <c r="M354" s="1260" t="str">
        <f>IF(op!M242="","",op!M242)</f>
        <v/>
      </c>
      <c r="N354" s="1009" t="str">
        <f t="shared" si="199"/>
        <v/>
      </c>
      <c r="O354" s="1010" t="str">
        <f t="shared" si="200"/>
        <v/>
      </c>
      <c r="P354" s="1011" t="str">
        <f t="shared" si="201"/>
        <v/>
      </c>
      <c r="Q354" s="590" t="str">
        <f t="shared" si="186"/>
        <v/>
      </c>
      <c r="R354" s="1012" t="str">
        <f t="shared" si="202"/>
        <v/>
      </c>
      <c r="S354" s="1013">
        <f t="shared" si="187"/>
        <v>0</v>
      </c>
      <c r="T354" s="339"/>
      <c r="X354" s="994" t="str">
        <f t="shared" si="188"/>
        <v/>
      </c>
      <c r="Y354" s="1015">
        <f t="shared" si="203"/>
        <v>0.6</v>
      </c>
      <c r="Z354" s="1016" t="e">
        <f t="shared" si="204"/>
        <v>#VALUE!</v>
      </c>
      <c r="AA354" s="1016" t="e">
        <f t="shared" si="205"/>
        <v>#VALUE!</v>
      </c>
      <c r="AB354" s="1016" t="e">
        <f t="shared" si="206"/>
        <v>#VALUE!</v>
      </c>
      <c r="AC354" s="1017" t="e">
        <f t="shared" si="189"/>
        <v>#VALUE!</v>
      </c>
      <c r="AD354" s="1018">
        <f t="shared" si="190"/>
        <v>0</v>
      </c>
      <c r="AE354" s="1015">
        <f>IF(H354&gt;8,tab!D$168,tab!D$171)</f>
        <v>0.5</v>
      </c>
      <c r="AF354" s="1018">
        <f t="shared" si="191"/>
        <v>0</v>
      </c>
      <c r="AG354" s="994">
        <f t="shared" si="192"/>
        <v>0</v>
      </c>
      <c r="AH354" s="1019" t="e">
        <f t="shared" si="193"/>
        <v>#VALUE!</v>
      </c>
      <c r="AI354" s="863" t="e">
        <f t="shared" si="194"/>
        <v>#VALUE!</v>
      </c>
      <c r="AJ354" s="562">
        <f t="shared" si="195"/>
        <v>30</v>
      </c>
      <c r="AK354" s="562">
        <f t="shared" si="196"/>
        <v>30</v>
      </c>
      <c r="AL354" s="1020">
        <f t="shared" si="197"/>
        <v>0</v>
      </c>
      <c r="AN354" s="561">
        <f t="shared" si="198"/>
        <v>0</v>
      </c>
      <c r="AR354" s="1058"/>
      <c r="AT354" s="322"/>
      <c r="AU354" s="322"/>
    </row>
    <row r="355" spans="3:47" ht="13.15" customHeight="1" x14ac:dyDescent="0.2">
      <c r="C355" s="386"/>
      <c r="D355" s="1005" t="str">
        <f>IF(op!D243=0,"",op!D243)</f>
        <v/>
      </c>
      <c r="E355" s="1005" t="str">
        <f>IF(op!E243=0,"",op!E243)</f>
        <v/>
      </c>
      <c r="F355" s="395" t="str">
        <f>IF(op!F243="","",op!F243+1)</f>
        <v/>
      </c>
      <c r="G355" s="1006" t="str">
        <f>IF(op!G243=0,"",op!G243)</f>
        <v/>
      </c>
      <c r="H355" s="395" t="str">
        <f>IF(op!H243="","",op!H243)</f>
        <v/>
      </c>
      <c r="I355" s="1007" t="str">
        <f t="shared" si="185"/>
        <v/>
      </c>
      <c r="J355" s="1008" t="str">
        <f>IF(op!J243="","",op!J243)</f>
        <v/>
      </c>
      <c r="K355" s="339"/>
      <c r="L355" s="1260" t="str">
        <f>IF(op!L243="","",op!L243)</f>
        <v/>
      </c>
      <c r="M355" s="1260" t="str">
        <f>IF(op!M243="","",op!M243)</f>
        <v/>
      </c>
      <c r="N355" s="1009" t="str">
        <f t="shared" si="199"/>
        <v/>
      </c>
      <c r="O355" s="1010" t="str">
        <f t="shared" si="200"/>
        <v/>
      </c>
      <c r="P355" s="1011" t="str">
        <f t="shared" si="201"/>
        <v/>
      </c>
      <c r="Q355" s="590" t="str">
        <f t="shared" si="186"/>
        <v/>
      </c>
      <c r="R355" s="1012" t="str">
        <f t="shared" si="202"/>
        <v/>
      </c>
      <c r="S355" s="1013">
        <f t="shared" si="187"/>
        <v>0</v>
      </c>
      <c r="T355" s="339"/>
      <c r="X355" s="994" t="str">
        <f t="shared" si="188"/>
        <v/>
      </c>
      <c r="Y355" s="1015">
        <f t="shared" si="203"/>
        <v>0.6</v>
      </c>
      <c r="Z355" s="1016" t="e">
        <f t="shared" si="204"/>
        <v>#VALUE!</v>
      </c>
      <c r="AA355" s="1016" t="e">
        <f t="shared" si="205"/>
        <v>#VALUE!</v>
      </c>
      <c r="AB355" s="1016" t="e">
        <f t="shared" si="206"/>
        <v>#VALUE!</v>
      </c>
      <c r="AC355" s="1017" t="e">
        <f t="shared" si="189"/>
        <v>#VALUE!</v>
      </c>
      <c r="AD355" s="1018">
        <f t="shared" si="190"/>
        <v>0</v>
      </c>
      <c r="AE355" s="1015">
        <f>IF(H355&gt;8,tab!D$168,tab!D$171)</f>
        <v>0.5</v>
      </c>
      <c r="AF355" s="1018">
        <f t="shared" si="191"/>
        <v>0</v>
      </c>
      <c r="AG355" s="994">
        <f t="shared" si="192"/>
        <v>0</v>
      </c>
      <c r="AH355" s="1019" t="e">
        <f t="shared" si="193"/>
        <v>#VALUE!</v>
      </c>
      <c r="AI355" s="863" t="e">
        <f t="shared" si="194"/>
        <v>#VALUE!</v>
      </c>
      <c r="AJ355" s="562">
        <f t="shared" si="195"/>
        <v>30</v>
      </c>
      <c r="AK355" s="562">
        <f t="shared" si="196"/>
        <v>30</v>
      </c>
      <c r="AL355" s="1020">
        <f t="shared" si="197"/>
        <v>0</v>
      </c>
      <c r="AN355" s="561">
        <f t="shared" si="198"/>
        <v>0</v>
      </c>
      <c r="AR355" s="1058"/>
      <c r="AT355" s="322"/>
      <c r="AU355" s="322"/>
    </row>
    <row r="356" spans="3:47" ht="13.15" customHeight="1" x14ac:dyDescent="0.2">
      <c r="C356" s="386"/>
      <c r="D356" s="1005" t="str">
        <f>IF(op!D244=0,"",op!D244)</f>
        <v/>
      </c>
      <c r="E356" s="1005" t="str">
        <f>IF(op!E244=0,"",op!E244)</f>
        <v/>
      </c>
      <c r="F356" s="395" t="str">
        <f>IF(op!F244="","",op!F244+1)</f>
        <v/>
      </c>
      <c r="G356" s="1006" t="str">
        <f>IF(op!G244=0,"",op!G244)</f>
        <v/>
      </c>
      <c r="H356" s="395" t="str">
        <f>IF(op!H244="","",op!H244)</f>
        <v/>
      </c>
      <c r="I356" s="1007" t="str">
        <f t="shared" si="185"/>
        <v/>
      </c>
      <c r="J356" s="1008" t="str">
        <f>IF(op!J244="","",op!J244)</f>
        <v/>
      </c>
      <c r="K356" s="339"/>
      <c r="L356" s="1260" t="str">
        <f>IF(op!L244="","",op!L244)</f>
        <v/>
      </c>
      <c r="M356" s="1260" t="str">
        <f>IF(op!M244="","",op!M244)</f>
        <v/>
      </c>
      <c r="N356" s="1009" t="str">
        <f t="shared" si="199"/>
        <v/>
      </c>
      <c r="O356" s="1010" t="str">
        <f t="shared" si="200"/>
        <v/>
      </c>
      <c r="P356" s="1011" t="str">
        <f t="shared" si="201"/>
        <v/>
      </c>
      <c r="Q356" s="590" t="str">
        <f t="shared" si="186"/>
        <v/>
      </c>
      <c r="R356" s="1012" t="str">
        <f t="shared" si="202"/>
        <v/>
      </c>
      <c r="S356" s="1013">
        <f t="shared" si="187"/>
        <v>0</v>
      </c>
      <c r="T356" s="339"/>
      <c r="X356" s="994" t="str">
        <f t="shared" si="188"/>
        <v/>
      </c>
      <c r="Y356" s="1015">
        <f t="shared" si="203"/>
        <v>0.6</v>
      </c>
      <c r="Z356" s="1016" t="e">
        <f t="shared" si="204"/>
        <v>#VALUE!</v>
      </c>
      <c r="AA356" s="1016" t="e">
        <f t="shared" si="205"/>
        <v>#VALUE!</v>
      </c>
      <c r="AB356" s="1016" t="e">
        <f t="shared" si="206"/>
        <v>#VALUE!</v>
      </c>
      <c r="AC356" s="1017" t="e">
        <f t="shared" si="189"/>
        <v>#VALUE!</v>
      </c>
      <c r="AD356" s="1018">
        <f t="shared" si="190"/>
        <v>0</v>
      </c>
      <c r="AE356" s="1015">
        <f>IF(H356&gt;8,tab!D$168,tab!D$171)</f>
        <v>0.5</v>
      </c>
      <c r="AF356" s="1018">
        <f t="shared" si="191"/>
        <v>0</v>
      </c>
      <c r="AG356" s="994">
        <f t="shared" si="192"/>
        <v>0</v>
      </c>
      <c r="AH356" s="1019" t="e">
        <f t="shared" si="193"/>
        <v>#VALUE!</v>
      </c>
      <c r="AI356" s="863" t="e">
        <f t="shared" si="194"/>
        <v>#VALUE!</v>
      </c>
      <c r="AJ356" s="562">
        <f t="shared" si="195"/>
        <v>30</v>
      </c>
      <c r="AK356" s="562">
        <f t="shared" si="196"/>
        <v>30</v>
      </c>
      <c r="AL356" s="1020">
        <f t="shared" si="197"/>
        <v>0</v>
      </c>
      <c r="AN356" s="561">
        <f t="shared" si="198"/>
        <v>0</v>
      </c>
      <c r="AR356" s="1058"/>
      <c r="AT356" s="322"/>
      <c r="AU356" s="322"/>
    </row>
    <row r="357" spans="3:47" ht="13.15" customHeight="1" x14ac:dyDescent="0.2">
      <c r="C357" s="386"/>
      <c r="D357" s="1005" t="str">
        <f>IF(op!D245=0,"",op!D245)</f>
        <v/>
      </c>
      <c r="E357" s="1005" t="str">
        <f>IF(op!E245=0,"",op!E245)</f>
        <v/>
      </c>
      <c r="F357" s="395" t="str">
        <f>IF(op!F245="","",op!F245+1)</f>
        <v/>
      </c>
      <c r="G357" s="1006" t="str">
        <f>IF(op!G245=0,"",op!G245)</f>
        <v/>
      </c>
      <c r="H357" s="395" t="str">
        <f>IF(op!H245="","",op!H245)</f>
        <v/>
      </c>
      <c r="I357" s="1007" t="str">
        <f t="shared" si="185"/>
        <v/>
      </c>
      <c r="J357" s="1008" t="str">
        <f>IF(op!J245="","",op!J245)</f>
        <v/>
      </c>
      <c r="K357" s="339"/>
      <c r="L357" s="1260" t="str">
        <f>IF(op!L245="","",op!L245)</f>
        <v/>
      </c>
      <c r="M357" s="1260" t="str">
        <f>IF(op!M245="","",op!M245)</f>
        <v/>
      </c>
      <c r="N357" s="1009" t="str">
        <f t="shared" si="199"/>
        <v/>
      </c>
      <c r="O357" s="1010" t="str">
        <f t="shared" si="200"/>
        <v/>
      </c>
      <c r="P357" s="1011" t="str">
        <f t="shared" si="201"/>
        <v/>
      </c>
      <c r="Q357" s="590" t="str">
        <f t="shared" si="186"/>
        <v/>
      </c>
      <c r="R357" s="1012" t="str">
        <f t="shared" si="202"/>
        <v/>
      </c>
      <c r="S357" s="1013">
        <f t="shared" si="187"/>
        <v>0</v>
      </c>
      <c r="T357" s="339"/>
      <c r="X357" s="994" t="str">
        <f t="shared" si="188"/>
        <v/>
      </c>
      <c r="Y357" s="1015">
        <f t="shared" si="203"/>
        <v>0.6</v>
      </c>
      <c r="Z357" s="1016" t="e">
        <f t="shared" si="204"/>
        <v>#VALUE!</v>
      </c>
      <c r="AA357" s="1016" t="e">
        <f t="shared" si="205"/>
        <v>#VALUE!</v>
      </c>
      <c r="AB357" s="1016" t="e">
        <f t="shared" si="206"/>
        <v>#VALUE!</v>
      </c>
      <c r="AC357" s="1017" t="e">
        <f t="shared" si="189"/>
        <v>#VALUE!</v>
      </c>
      <c r="AD357" s="1018">
        <f t="shared" si="190"/>
        <v>0</v>
      </c>
      <c r="AE357" s="1015">
        <f>IF(H357&gt;8,tab!D$168,tab!D$171)</f>
        <v>0.5</v>
      </c>
      <c r="AF357" s="1018">
        <f t="shared" si="191"/>
        <v>0</v>
      </c>
      <c r="AG357" s="994">
        <f t="shared" si="192"/>
        <v>0</v>
      </c>
      <c r="AH357" s="1019" t="e">
        <f t="shared" si="193"/>
        <v>#VALUE!</v>
      </c>
      <c r="AI357" s="863" t="e">
        <f t="shared" si="194"/>
        <v>#VALUE!</v>
      </c>
      <c r="AJ357" s="562">
        <f t="shared" si="195"/>
        <v>30</v>
      </c>
      <c r="AK357" s="562">
        <f t="shared" si="196"/>
        <v>30</v>
      </c>
      <c r="AL357" s="1020">
        <f t="shared" si="197"/>
        <v>0</v>
      </c>
      <c r="AN357" s="561">
        <f t="shared" si="198"/>
        <v>0</v>
      </c>
      <c r="AR357" s="1058"/>
      <c r="AT357" s="322"/>
      <c r="AU357" s="322"/>
    </row>
    <row r="358" spans="3:47" ht="13.15" customHeight="1" x14ac:dyDescent="0.2">
      <c r="C358" s="386"/>
      <c r="D358" s="1005" t="str">
        <f>IF(op!D246=0,"",op!D246)</f>
        <v/>
      </c>
      <c r="E358" s="1005" t="str">
        <f>IF(op!E246=0,"",op!E246)</f>
        <v/>
      </c>
      <c r="F358" s="395" t="str">
        <f>IF(op!F246="","",op!F246+1)</f>
        <v/>
      </c>
      <c r="G358" s="1006" t="str">
        <f>IF(op!G246=0,"",op!G246)</f>
        <v/>
      </c>
      <c r="H358" s="395" t="str">
        <f>IF(op!H246="","",op!H246)</f>
        <v/>
      </c>
      <c r="I358" s="1007" t="str">
        <f t="shared" si="185"/>
        <v/>
      </c>
      <c r="J358" s="1008" t="str">
        <f>IF(op!J246="","",op!J246)</f>
        <v/>
      </c>
      <c r="K358" s="339"/>
      <c r="L358" s="1260" t="str">
        <f>IF(op!L246="","",op!L246)</f>
        <v/>
      </c>
      <c r="M358" s="1260" t="str">
        <f>IF(op!M246="","",op!M246)</f>
        <v/>
      </c>
      <c r="N358" s="1009" t="str">
        <f t="shared" si="199"/>
        <v/>
      </c>
      <c r="O358" s="1010" t="str">
        <f t="shared" si="200"/>
        <v/>
      </c>
      <c r="P358" s="1011" t="str">
        <f t="shared" si="201"/>
        <v/>
      </c>
      <c r="Q358" s="590" t="str">
        <f t="shared" si="186"/>
        <v/>
      </c>
      <c r="R358" s="1012" t="str">
        <f t="shared" si="202"/>
        <v/>
      </c>
      <c r="S358" s="1013">
        <f t="shared" si="187"/>
        <v>0</v>
      </c>
      <c r="T358" s="339"/>
      <c r="X358" s="994" t="str">
        <f t="shared" si="188"/>
        <v/>
      </c>
      <c r="Y358" s="1015">
        <f t="shared" si="203"/>
        <v>0.6</v>
      </c>
      <c r="Z358" s="1016" t="e">
        <f t="shared" si="204"/>
        <v>#VALUE!</v>
      </c>
      <c r="AA358" s="1016" t="e">
        <f t="shared" si="205"/>
        <v>#VALUE!</v>
      </c>
      <c r="AB358" s="1016" t="e">
        <f t="shared" si="206"/>
        <v>#VALUE!</v>
      </c>
      <c r="AC358" s="1017" t="e">
        <f t="shared" si="189"/>
        <v>#VALUE!</v>
      </c>
      <c r="AD358" s="1018">
        <f t="shared" si="190"/>
        <v>0</v>
      </c>
      <c r="AE358" s="1015">
        <f>IF(H358&gt;8,tab!D$168,tab!D$171)</f>
        <v>0.5</v>
      </c>
      <c r="AF358" s="1018">
        <f t="shared" si="191"/>
        <v>0</v>
      </c>
      <c r="AG358" s="994">
        <f t="shared" si="192"/>
        <v>0</v>
      </c>
      <c r="AH358" s="1019" t="e">
        <f t="shared" si="193"/>
        <v>#VALUE!</v>
      </c>
      <c r="AI358" s="863" t="e">
        <f t="shared" si="194"/>
        <v>#VALUE!</v>
      </c>
      <c r="AJ358" s="562">
        <f t="shared" si="195"/>
        <v>30</v>
      </c>
      <c r="AK358" s="562">
        <f t="shared" si="196"/>
        <v>30</v>
      </c>
      <c r="AL358" s="1020">
        <f t="shared" si="197"/>
        <v>0</v>
      </c>
      <c r="AN358" s="561">
        <f t="shared" si="198"/>
        <v>0</v>
      </c>
      <c r="AR358" s="1058"/>
      <c r="AT358" s="322"/>
      <c r="AU358" s="322"/>
    </row>
    <row r="359" spans="3:47" ht="13.15" customHeight="1" x14ac:dyDescent="0.2">
      <c r="C359" s="386"/>
      <c r="D359" s="1005" t="str">
        <f>IF(op!D247=0,"",op!D247)</f>
        <v/>
      </c>
      <c r="E359" s="1005" t="str">
        <f>IF(op!E247=0,"",op!E247)</f>
        <v/>
      </c>
      <c r="F359" s="395" t="str">
        <f>IF(op!F247="","",op!F247+1)</f>
        <v/>
      </c>
      <c r="G359" s="1006" t="str">
        <f>IF(op!G247=0,"",op!G247)</f>
        <v/>
      </c>
      <c r="H359" s="395" t="str">
        <f>IF(op!H247="","",op!H247)</f>
        <v/>
      </c>
      <c r="I359" s="1007" t="str">
        <f t="shared" si="185"/>
        <v/>
      </c>
      <c r="J359" s="1008" t="str">
        <f>IF(op!J247="","",op!J247)</f>
        <v/>
      </c>
      <c r="K359" s="339"/>
      <c r="L359" s="1260" t="str">
        <f>IF(op!L247="","",op!L247)</f>
        <v/>
      </c>
      <c r="M359" s="1260" t="str">
        <f>IF(op!M247="","",op!M247)</f>
        <v/>
      </c>
      <c r="N359" s="1009" t="str">
        <f t="shared" si="199"/>
        <v/>
      </c>
      <c r="O359" s="1010" t="str">
        <f t="shared" si="200"/>
        <v/>
      </c>
      <c r="P359" s="1011" t="str">
        <f t="shared" si="201"/>
        <v/>
      </c>
      <c r="Q359" s="590" t="str">
        <f t="shared" si="186"/>
        <v/>
      </c>
      <c r="R359" s="1012" t="str">
        <f t="shared" si="202"/>
        <v/>
      </c>
      <c r="S359" s="1013">
        <f t="shared" si="187"/>
        <v>0</v>
      </c>
      <c r="T359" s="339"/>
      <c r="X359" s="994" t="str">
        <f t="shared" si="188"/>
        <v/>
      </c>
      <c r="Y359" s="1015">
        <f t="shared" si="203"/>
        <v>0.6</v>
      </c>
      <c r="Z359" s="1016" t="e">
        <f t="shared" si="204"/>
        <v>#VALUE!</v>
      </c>
      <c r="AA359" s="1016" t="e">
        <f t="shared" si="205"/>
        <v>#VALUE!</v>
      </c>
      <c r="AB359" s="1016" t="e">
        <f t="shared" si="206"/>
        <v>#VALUE!</v>
      </c>
      <c r="AC359" s="1017" t="e">
        <f t="shared" si="189"/>
        <v>#VALUE!</v>
      </c>
      <c r="AD359" s="1018">
        <f t="shared" si="190"/>
        <v>0</v>
      </c>
      <c r="AE359" s="1015">
        <f>IF(H359&gt;8,tab!D$168,tab!D$171)</f>
        <v>0.5</v>
      </c>
      <c r="AF359" s="1018">
        <f t="shared" si="191"/>
        <v>0</v>
      </c>
      <c r="AG359" s="994">
        <f t="shared" si="192"/>
        <v>0</v>
      </c>
      <c r="AH359" s="1019" t="e">
        <f t="shared" si="193"/>
        <v>#VALUE!</v>
      </c>
      <c r="AI359" s="863" t="e">
        <f t="shared" si="194"/>
        <v>#VALUE!</v>
      </c>
      <c r="AJ359" s="562">
        <f t="shared" si="195"/>
        <v>30</v>
      </c>
      <c r="AK359" s="562">
        <f t="shared" si="196"/>
        <v>30</v>
      </c>
      <c r="AL359" s="1020">
        <f t="shared" si="197"/>
        <v>0</v>
      </c>
      <c r="AN359" s="561">
        <f t="shared" si="198"/>
        <v>0</v>
      </c>
      <c r="AR359" s="1058"/>
      <c r="AT359" s="322"/>
      <c r="AU359" s="322"/>
    </row>
    <row r="360" spans="3:47" ht="13.15" customHeight="1" x14ac:dyDescent="0.2">
      <c r="C360" s="386"/>
      <c r="D360" s="1005" t="str">
        <f>IF(op!D248=0,"",op!D248)</f>
        <v/>
      </c>
      <c r="E360" s="1005" t="str">
        <f>IF(op!E248=0,"",op!E248)</f>
        <v/>
      </c>
      <c r="F360" s="395" t="str">
        <f>IF(op!F248="","",op!F248+1)</f>
        <v/>
      </c>
      <c r="G360" s="1006" t="str">
        <f>IF(op!G248=0,"",op!G248)</f>
        <v/>
      </c>
      <c r="H360" s="395" t="str">
        <f>IF(op!H248="","",op!H248)</f>
        <v/>
      </c>
      <c r="I360" s="1007" t="str">
        <f t="shared" si="185"/>
        <v/>
      </c>
      <c r="J360" s="1008" t="str">
        <f>IF(op!J248="","",op!J248)</f>
        <v/>
      </c>
      <c r="K360" s="339"/>
      <c r="L360" s="1260" t="str">
        <f>IF(op!L248="","",op!L248)</f>
        <v/>
      </c>
      <c r="M360" s="1260" t="str">
        <f>IF(op!M248="","",op!M248)</f>
        <v/>
      </c>
      <c r="N360" s="1009" t="str">
        <f t="shared" si="199"/>
        <v/>
      </c>
      <c r="O360" s="1010" t="str">
        <f t="shared" si="200"/>
        <v/>
      </c>
      <c r="P360" s="1011" t="str">
        <f t="shared" si="201"/>
        <v/>
      </c>
      <c r="Q360" s="590" t="str">
        <f t="shared" si="186"/>
        <v/>
      </c>
      <c r="R360" s="1012" t="str">
        <f t="shared" si="202"/>
        <v/>
      </c>
      <c r="S360" s="1013">
        <f t="shared" si="187"/>
        <v>0</v>
      </c>
      <c r="T360" s="339"/>
      <c r="X360" s="994" t="str">
        <f t="shared" si="188"/>
        <v/>
      </c>
      <c r="Y360" s="1015">
        <f t="shared" si="203"/>
        <v>0.6</v>
      </c>
      <c r="Z360" s="1016" t="e">
        <f t="shared" si="204"/>
        <v>#VALUE!</v>
      </c>
      <c r="AA360" s="1016" t="e">
        <f t="shared" si="205"/>
        <v>#VALUE!</v>
      </c>
      <c r="AB360" s="1016" t="e">
        <f t="shared" si="206"/>
        <v>#VALUE!</v>
      </c>
      <c r="AC360" s="1017" t="e">
        <f t="shared" si="189"/>
        <v>#VALUE!</v>
      </c>
      <c r="AD360" s="1018">
        <f t="shared" si="190"/>
        <v>0</v>
      </c>
      <c r="AE360" s="1015">
        <f>IF(H360&gt;8,tab!D$168,tab!D$171)</f>
        <v>0.5</v>
      </c>
      <c r="AF360" s="1018">
        <f t="shared" si="191"/>
        <v>0</v>
      </c>
      <c r="AG360" s="994">
        <f t="shared" si="192"/>
        <v>0</v>
      </c>
      <c r="AH360" s="1019" t="e">
        <f t="shared" si="193"/>
        <v>#VALUE!</v>
      </c>
      <c r="AI360" s="863" t="e">
        <f t="shared" si="194"/>
        <v>#VALUE!</v>
      </c>
      <c r="AJ360" s="562">
        <f t="shared" si="195"/>
        <v>30</v>
      </c>
      <c r="AK360" s="562">
        <f t="shared" si="196"/>
        <v>30</v>
      </c>
      <c r="AL360" s="1020">
        <f t="shared" si="197"/>
        <v>0</v>
      </c>
      <c r="AN360" s="561">
        <f t="shared" si="198"/>
        <v>0</v>
      </c>
      <c r="AR360" s="1058"/>
      <c r="AT360" s="322"/>
      <c r="AU360" s="322"/>
    </row>
    <row r="361" spans="3:47" ht="13.15" customHeight="1" x14ac:dyDescent="0.2">
      <c r="C361" s="386"/>
      <c r="D361" s="1005" t="str">
        <f>IF(op!D249=0,"",op!D249)</f>
        <v/>
      </c>
      <c r="E361" s="1005" t="str">
        <f>IF(op!E249=0,"",op!E249)</f>
        <v/>
      </c>
      <c r="F361" s="395" t="str">
        <f>IF(op!F249="","",op!F249+1)</f>
        <v/>
      </c>
      <c r="G361" s="1006" t="str">
        <f>IF(op!G249=0,"",op!G249)</f>
        <v/>
      </c>
      <c r="H361" s="395" t="str">
        <f>IF(op!H249="","",op!H249)</f>
        <v/>
      </c>
      <c r="I361" s="1007" t="str">
        <f t="shared" si="185"/>
        <v/>
      </c>
      <c r="J361" s="1008" t="str">
        <f>IF(op!J249="","",op!J249)</f>
        <v/>
      </c>
      <c r="K361" s="339"/>
      <c r="L361" s="1260" t="str">
        <f>IF(op!L249="","",op!L249)</f>
        <v/>
      </c>
      <c r="M361" s="1260" t="str">
        <f>IF(op!M249="","",op!M249)</f>
        <v/>
      </c>
      <c r="N361" s="1009" t="str">
        <f t="shared" si="199"/>
        <v/>
      </c>
      <c r="O361" s="1010" t="str">
        <f t="shared" si="200"/>
        <v/>
      </c>
      <c r="P361" s="1011" t="str">
        <f t="shared" si="201"/>
        <v/>
      </c>
      <c r="Q361" s="590" t="str">
        <f t="shared" si="186"/>
        <v/>
      </c>
      <c r="R361" s="1012" t="str">
        <f t="shared" si="202"/>
        <v/>
      </c>
      <c r="S361" s="1013">
        <f t="shared" si="187"/>
        <v>0</v>
      </c>
      <c r="T361" s="339"/>
      <c r="X361" s="994" t="str">
        <f t="shared" si="188"/>
        <v/>
      </c>
      <c r="Y361" s="1015">
        <f t="shared" si="203"/>
        <v>0.6</v>
      </c>
      <c r="Z361" s="1016" t="e">
        <f t="shared" si="204"/>
        <v>#VALUE!</v>
      </c>
      <c r="AA361" s="1016" t="e">
        <f t="shared" si="205"/>
        <v>#VALUE!</v>
      </c>
      <c r="AB361" s="1016" t="e">
        <f t="shared" si="206"/>
        <v>#VALUE!</v>
      </c>
      <c r="AC361" s="1017" t="e">
        <f t="shared" si="189"/>
        <v>#VALUE!</v>
      </c>
      <c r="AD361" s="1018">
        <f t="shared" si="190"/>
        <v>0</v>
      </c>
      <c r="AE361" s="1015">
        <f>IF(H361&gt;8,tab!D$168,tab!D$171)</f>
        <v>0.5</v>
      </c>
      <c r="AF361" s="1018">
        <f t="shared" si="191"/>
        <v>0</v>
      </c>
      <c r="AG361" s="994">
        <f t="shared" si="192"/>
        <v>0</v>
      </c>
      <c r="AH361" s="1019" t="e">
        <f t="shared" si="193"/>
        <v>#VALUE!</v>
      </c>
      <c r="AI361" s="863" t="e">
        <f t="shared" si="194"/>
        <v>#VALUE!</v>
      </c>
      <c r="AJ361" s="562">
        <f t="shared" si="195"/>
        <v>30</v>
      </c>
      <c r="AK361" s="562">
        <f t="shared" si="196"/>
        <v>30</v>
      </c>
      <c r="AL361" s="1020">
        <f t="shared" si="197"/>
        <v>0</v>
      </c>
      <c r="AN361" s="561">
        <f t="shared" si="198"/>
        <v>0</v>
      </c>
      <c r="AR361" s="1058"/>
      <c r="AT361" s="322"/>
      <c r="AU361" s="322"/>
    </row>
    <row r="362" spans="3:47" ht="13.15" customHeight="1" x14ac:dyDescent="0.2">
      <c r="C362" s="386"/>
      <c r="D362" s="1005" t="str">
        <f>IF(op!D250=0,"",op!D250)</f>
        <v/>
      </c>
      <c r="E362" s="1005" t="str">
        <f>IF(op!E250=0,"",op!E250)</f>
        <v/>
      </c>
      <c r="F362" s="395" t="str">
        <f>IF(op!F250="","",op!F250+1)</f>
        <v/>
      </c>
      <c r="G362" s="1006" t="str">
        <f>IF(op!G250=0,"",op!G250)</f>
        <v/>
      </c>
      <c r="H362" s="395" t="str">
        <f>IF(op!H250="","",op!H250)</f>
        <v/>
      </c>
      <c r="I362" s="1007" t="str">
        <f t="shared" si="185"/>
        <v/>
      </c>
      <c r="J362" s="1008" t="str">
        <f>IF(op!J250="","",op!J250)</f>
        <v/>
      </c>
      <c r="K362" s="339"/>
      <c r="L362" s="1260" t="str">
        <f>IF(op!L250="","",op!L250)</f>
        <v/>
      </c>
      <c r="M362" s="1260" t="str">
        <f>IF(op!M250="","",op!M250)</f>
        <v/>
      </c>
      <c r="N362" s="1009" t="str">
        <f t="shared" si="199"/>
        <v/>
      </c>
      <c r="O362" s="1010" t="str">
        <f t="shared" si="200"/>
        <v/>
      </c>
      <c r="P362" s="1011" t="str">
        <f t="shared" si="201"/>
        <v/>
      </c>
      <c r="Q362" s="590" t="str">
        <f t="shared" si="186"/>
        <v/>
      </c>
      <c r="R362" s="1012" t="str">
        <f t="shared" si="202"/>
        <v/>
      </c>
      <c r="S362" s="1013">
        <f t="shared" si="187"/>
        <v>0</v>
      </c>
      <c r="T362" s="339"/>
      <c r="X362" s="994" t="str">
        <f t="shared" si="188"/>
        <v/>
      </c>
      <c r="Y362" s="1015">
        <f t="shared" si="203"/>
        <v>0.6</v>
      </c>
      <c r="Z362" s="1016" t="e">
        <f t="shared" si="204"/>
        <v>#VALUE!</v>
      </c>
      <c r="AA362" s="1016" t="e">
        <f t="shared" si="205"/>
        <v>#VALUE!</v>
      </c>
      <c r="AB362" s="1016" t="e">
        <f t="shared" si="206"/>
        <v>#VALUE!</v>
      </c>
      <c r="AC362" s="1017" t="e">
        <f t="shared" si="189"/>
        <v>#VALUE!</v>
      </c>
      <c r="AD362" s="1018">
        <f t="shared" si="190"/>
        <v>0</v>
      </c>
      <c r="AE362" s="1015">
        <f>IF(H362&gt;8,tab!D$168,tab!D$171)</f>
        <v>0.5</v>
      </c>
      <c r="AF362" s="1018">
        <f t="shared" si="191"/>
        <v>0</v>
      </c>
      <c r="AG362" s="994">
        <f t="shared" si="192"/>
        <v>0</v>
      </c>
      <c r="AH362" s="1019" t="e">
        <f t="shared" si="193"/>
        <v>#VALUE!</v>
      </c>
      <c r="AI362" s="863" t="e">
        <f t="shared" si="194"/>
        <v>#VALUE!</v>
      </c>
      <c r="AJ362" s="562">
        <f t="shared" si="195"/>
        <v>30</v>
      </c>
      <c r="AK362" s="562">
        <f t="shared" si="196"/>
        <v>30</v>
      </c>
      <c r="AL362" s="1020">
        <f t="shared" si="197"/>
        <v>0</v>
      </c>
      <c r="AN362" s="561">
        <f t="shared" si="198"/>
        <v>0</v>
      </c>
      <c r="AR362" s="1058"/>
      <c r="AT362" s="322"/>
      <c r="AU362" s="322"/>
    </row>
    <row r="363" spans="3:47" ht="13.15" customHeight="1" x14ac:dyDescent="0.2">
      <c r="C363" s="386"/>
      <c r="D363" s="1005" t="str">
        <f>IF(op!D251=0,"",op!D251)</f>
        <v/>
      </c>
      <c r="E363" s="1005" t="str">
        <f>IF(op!E251=0,"",op!E251)</f>
        <v/>
      </c>
      <c r="F363" s="395" t="str">
        <f>IF(op!F251="","",op!F251+1)</f>
        <v/>
      </c>
      <c r="G363" s="1006" t="str">
        <f>IF(op!G251=0,"",op!G251)</f>
        <v/>
      </c>
      <c r="H363" s="395" t="str">
        <f>IF(op!H251="","",op!H251)</f>
        <v/>
      </c>
      <c r="I363" s="1007" t="str">
        <f t="shared" si="185"/>
        <v/>
      </c>
      <c r="J363" s="1008" t="str">
        <f>IF(op!J251="","",op!J251)</f>
        <v/>
      </c>
      <c r="K363" s="339"/>
      <c r="L363" s="1260" t="str">
        <f>IF(op!L251="","",op!L251)</f>
        <v/>
      </c>
      <c r="M363" s="1260" t="str">
        <f>IF(op!M251="","",op!M251)</f>
        <v/>
      </c>
      <c r="N363" s="1009" t="str">
        <f t="shared" si="199"/>
        <v/>
      </c>
      <c r="O363" s="1010" t="str">
        <f t="shared" si="200"/>
        <v/>
      </c>
      <c r="P363" s="1011" t="str">
        <f t="shared" si="201"/>
        <v/>
      </c>
      <c r="Q363" s="590" t="str">
        <f t="shared" si="186"/>
        <v/>
      </c>
      <c r="R363" s="1012" t="str">
        <f t="shared" si="202"/>
        <v/>
      </c>
      <c r="S363" s="1013">
        <f t="shared" si="187"/>
        <v>0</v>
      </c>
      <c r="T363" s="339"/>
      <c r="X363" s="994" t="str">
        <f t="shared" si="188"/>
        <v/>
      </c>
      <c r="Y363" s="1015">
        <f t="shared" si="203"/>
        <v>0.6</v>
      </c>
      <c r="Z363" s="1016" t="e">
        <f t="shared" si="204"/>
        <v>#VALUE!</v>
      </c>
      <c r="AA363" s="1016" t="e">
        <f t="shared" si="205"/>
        <v>#VALUE!</v>
      </c>
      <c r="AB363" s="1016" t="e">
        <f t="shared" si="206"/>
        <v>#VALUE!</v>
      </c>
      <c r="AC363" s="1017" t="e">
        <f t="shared" si="189"/>
        <v>#VALUE!</v>
      </c>
      <c r="AD363" s="1018">
        <f t="shared" si="190"/>
        <v>0</v>
      </c>
      <c r="AE363" s="1015">
        <f>IF(H363&gt;8,tab!D$168,tab!D$171)</f>
        <v>0.5</v>
      </c>
      <c r="AF363" s="1018">
        <f t="shared" si="191"/>
        <v>0</v>
      </c>
      <c r="AG363" s="994">
        <f t="shared" si="192"/>
        <v>0</v>
      </c>
      <c r="AH363" s="1019" t="e">
        <f t="shared" si="193"/>
        <v>#VALUE!</v>
      </c>
      <c r="AI363" s="863" t="e">
        <f t="shared" si="194"/>
        <v>#VALUE!</v>
      </c>
      <c r="AJ363" s="562">
        <f t="shared" si="195"/>
        <v>30</v>
      </c>
      <c r="AK363" s="562">
        <f t="shared" si="196"/>
        <v>30</v>
      </c>
      <c r="AL363" s="1020">
        <f t="shared" si="197"/>
        <v>0</v>
      </c>
      <c r="AN363" s="561">
        <f t="shared" si="198"/>
        <v>0</v>
      </c>
      <c r="AR363" s="1058"/>
      <c r="AT363" s="322"/>
      <c r="AU363" s="322"/>
    </row>
    <row r="364" spans="3:47" ht="13.15" customHeight="1" x14ac:dyDescent="0.2">
      <c r="C364" s="386"/>
      <c r="D364" s="1005" t="str">
        <f>IF(op!D252=0,"",op!D252)</f>
        <v/>
      </c>
      <c r="E364" s="1005" t="str">
        <f>IF(op!E252=0,"",op!E252)</f>
        <v/>
      </c>
      <c r="F364" s="395" t="str">
        <f>IF(op!F252="","",op!F252+1)</f>
        <v/>
      </c>
      <c r="G364" s="1006" t="str">
        <f>IF(op!G252=0,"",op!G252)</f>
        <v/>
      </c>
      <c r="H364" s="395" t="str">
        <f>IF(op!H252="","",op!H252)</f>
        <v/>
      </c>
      <c r="I364" s="1007" t="str">
        <f t="shared" si="185"/>
        <v/>
      </c>
      <c r="J364" s="1008" t="str">
        <f>IF(op!J252="","",op!J252)</f>
        <v/>
      </c>
      <c r="K364" s="339"/>
      <c r="L364" s="1260" t="str">
        <f>IF(op!L252="","",op!L252)</f>
        <v/>
      </c>
      <c r="M364" s="1260" t="str">
        <f>IF(op!M252="","",op!M252)</f>
        <v/>
      </c>
      <c r="N364" s="1009" t="str">
        <f t="shared" si="199"/>
        <v/>
      </c>
      <c r="O364" s="1010" t="str">
        <f t="shared" si="200"/>
        <v/>
      </c>
      <c r="P364" s="1011" t="str">
        <f t="shared" si="201"/>
        <v/>
      </c>
      <c r="Q364" s="590" t="str">
        <f t="shared" si="186"/>
        <v/>
      </c>
      <c r="R364" s="1012" t="str">
        <f t="shared" si="202"/>
        <v/>
      </c>
      <c r="S364" s="1013">
        <f t="shared" si="187"/>
        <v>0</v>
      </c>
      <c r="T364" s="339"/>
      <c r="X364" s="994" t="str">
        <f t="shared" si="188"/>
        <v/>
      </c>
      <c r="Y364" s="1015">
        <f t="shared" si="203"/>
        <v>0.6</v>
      </c>
      <c r="Z364" s="1016" t="e">
        <f t="shared" si="204"/>
        <v>#VALUE!</v>
      </c>
      <c r="AA364" s="1016" t="e">
        <f t="shared" si="205"/>
        <v>#VALUE!</v>
      </c>
      <c r="AB364" s="1016" t="e">
        <f t="shared" si="206"/>
        <v>#VALUE!</v>
      </c>
      <c r="AC364" s="1017" t="e">
        <f t="shared" si="189"/>
        <v>#VALUE!</v>
      </c>
      <c r="AD364" s="1018">
        <f t="shared" si="190"/>
        <v>0</v>
      </c>
      <c r="AE364" s="1015">
        <f>IF(H364&gt;8,tab!D$168,tab!D$171)</f>
        <v>0.5</v>
      </c>
      <c r="AF364" s="1018">
        <f t="shared" si="191"/>
        <v>0</v>
      </c>
      <c r="AG364" s="994">
        <f t="shared" si="192"/>
        <v>0</v>
      </c>
      <c r="AH364" s="1019" t="e">
        <f t="shared" si="193"/>
        <v>#VALUE!</v>
      </c>
      <c r="AI364" s="863" t="e">
        <f t="shared" si="194"/>
        <v>#VALUE!</v>
      </c>
      <c r="AJ364" s="562">
        <f t="shared" si="195"/>
        <v>30</v>
      </c>
      <c r="AK364" s="562">
        <f t="shared" si="196"/>
        <v>30</v>
      </c>
      <c r="AL364" s="1020">
        <f t="shared" si="197"/>
        <v>0</v>
      </c>
      <c r="AN364" s="561">
        <f t="shared" si="198"/>
        <v>0</v>
      </c>
      <c r="AR364" s="1058"/>
      <c r="AT364" s="322"/>
      <c r="AU364" s="322"/>
    </row>
    <row r="365" spans="3:47" ht="13.15" customHeight="1" x14ac:dyDescent="0.2">
      <c r="C365" s="386"/>
      <c r="D365" s="1005" t="str">
        <f>IF(op!D253=0,"",op!D253)</f>
        <v/>
      </c>
      <c r="E365" s="1005" t="str">
        <f>IF(op!E253=0,"",op!E253)</f>
        <v/>
      </c>
      <c r="F365" s="395" t="str">
        <f>IF(op!F253="","",op!F253+1)</f>
        <v/>
      </c>
      <c r="G365" s="1006" t="str">
        <f>IF(op!G253=0,"",op!G253)</f>
        <v/>
      </c>
      <c r="H365" s="395" t="str">
        <f>IF(op!H253="","",op!H253)</f>
        <v/>
      </c>
      <c r="I365" s="1007" t="str">
        <f t="shared" si="185"/>
        <v/>
      </c>
      <c r="J365" s="1008" t="str">
        <f>IF(op!J253="","",op!J253)</f>
        <v/>
      </c>
      <c r="K365" s="339"/>
      <c r="L365" s="1260" t="str">
        <f>IF(op!L253="","",op!L253)</f>
        <v/>
      </c>
      <c r="M365" s="1260" t="str">
        <f>IF(op!M253="","",op!M253)</f>
        <v/>
      </c>
      <c r="N365" s="1009" t="str">
        <f t="shared" si="199"/>
        <v/>
      </c>
      <c r="O365" s="1010" t="str">
        <f t="shared" si="200"/>
        <v/>
      </c>
      <c r="P365" s="1011" t="str">
        <f t="shared" si="201"/>
        <v/>
      </c>
      <c r="Q365" s="590" t="str">
        <f t="shared" si="186"/>
        <v/>
      </c>
      <c r="R365" s="1012" t="str">
        <f t="shared" si="202"/>
        <v/>
      </c>
      <c r="S365" s="1013">
        <f t="shared" si="187"/>
        <v>0</v>
      </c>
      <c r="T365" s="339"/>
      <c r="X365" s="994" t="str">
        <f t="shared" si="188"/>
        <v/>
      </c>
      <c r="Y365" s="1015">
        <f t="shared" si="203"/>
        <v>0.6</v>
      </c>
      <c r="Z365" s="1016" t="e">
        <f t="shared" si="204"/>
        <v>#VALUE!</v>
      </c>
      <c r="AA365" s="1016" t="e">
        <f t="shared" si="205"/>
        <v>#VALUE!</v>
      </c>
      <c r="AB365" s="1016" t="e">
        <f t="shared" si="206"/>
        <v>#VALUE!</v>
      </c>
      <c r="AC365" s="1017" t="e">
        <f t="shared" si="189"/>
        <v>#VALUE!</v>
      </c>
      <c r="AD365" s="1018">
        <f t="shared" si="190"/>
        <v>0</v>
      </c>
      <c r="AE365" s="1015">
        <f>IF(H365&gt;8,tab!D$168,tab!D$171)</f>
        <v>0.5</v>
      </c>
      <c r="AF365" s="1018">
        <f t="shared" si="191"/>
        <v>0</v>
      </c>
      <c r="AG365" s="994">
        <f t="shared" si="192"/>
        <v>0</v>
      </c>
      <c r="AH365" s="1019" t="e">
        <f t="shared" si="193"/>
        <v>#VALUE!</v>
      </c>
      <c r="AI365" s="863" t="e">
        <f t="shared" si="194"/>
        <v>#VALUE!</v>
      </c>
      <c r="AJ365" s="562">
        <f t="shared" si="195"/>
        <v>30</v>
      </c>
      <c r="AK365" s="562">
        <f t="shared" si="196"/>
        <v>30</v>
      </c>
      <c r="AL365" s="1020">
        <f t="shared" si="197"/>
        <v>0</v>
      </c>
      <c r="AN365" s="561">
        <f t="shared" si="198"/>
        <v>0</v>
      </c>
      <c r="AR365" s="1058"/>
      <c r="AT365" s="322"/>
      <c r="AU365" s="322"/>
    </row>
    <row r="366" spans="3:47" ht="13.15" customHeight="1" x14ac:dyDescent="0.2">
      <c r="C366" s="386"/>
      <c r="D366" s="1005" t="str">
        <f>IF(op!D254=0,"",op!D254)</f>
        <v/>
      </c>
      <c r="E366" s="1005" t="str">
        <f>IF(op!E254=0,"",op!E254)</f>
        <v/>
      </c>
      <c r="F366" s="395" t="str">
        <f>IF(op!F254="","",op!F254+1)</f>
        <v/>
      </c>
      <c r="G366" s="1006" t="str">
        <f>IF(op!G254=0,"",op!G254)</f>
        <v/>
      </c>
      <c r="H366" s="395" t="str">
        <f>IF(op!H254="","",op!H254)</f>
        <v/>
      </c>
      <c r="I366" s="1007" t="str">
        <f t="shared" si="185"/>
        <v/>
      </c>
      <c r="J366" s="1008" t="str">
        <f>IF(op!J254="","",op!J254)</f>
        <v/>
      </c>
      <c r="K366" s="339"/>
      <c r="L366" s="1260" t="str">
        <f>IF(op!L254="","",op!L254)</f>
        <v/>
      </c>
      <c r="M366" s="1260" t="str">
        <f>IF(op!M254="","",op!M254)</f>
        <v/>
      </c>
      <c r="N366" s="1009" t="str">
        <f t="shared" si="199"/>
        <v/>
      </c>
      <c r="O366" s="1010" t="str">
        <f t="shared" si="200"/>
        <v/>
      </c>
      <c r="P366" s="1011" t="str">
        <f t="shared" si="201"/>
        <v/>
      </c>
      <c r="Q366" s="590" t="str">
        <f t="shared" si="186"/>
        <v/>
      </c>
      <c r="R366" s="1012" t="str">
        <f t="shared" si="202"/>
        <v/>
      </c>
      <c r="S366" s="1013">
        <f t="shared" si="187"/>
        <v>0</v>
      </c>
      <c r="T366" s="339"/>
      <c r="X366" s="994" t="str">
        <f t="shared" si="188"/>
        <v/>
      </c>
      <c r="Y366" s="1015">
        <f t="shared" si="203"/>
        <v>0.6</v>
      </c>
      <c r="Z366" s="1016" t="e">
        <f t="shared" si="204"/>
        <v>#VALUE!</v>
      </c>
      <c r="AA366" s="1016" t="e">
        <f t="shared" si="205"/>
        <v>#VALUE!</v>
      </c>
      <c r="AB366" s="1016" t="e">
        <f t="shared" si="206"/>
        <v>#VALUE!</v>
      </c>
      <c r="AC366" s="1017" t="e">
        <f t="shared" si="189"/>
        <v>#VALUE!</v>
      </c>
      <c r="AD366" s="1018">
        <f t="shared" si="190"/>
        <v>0</v>
      </c>
      <c r="AE366" s="1015">
        <f>IF(H366&gt;8,tab!D$168,tab!D$171)</f>
        <v>0.5</v>
      </c>
      <c r="AF366" s="1018">
        <f t="shared" si="191"/>
        <v>0</v>
      </c>
      <c r="AG366" s="994">
        <f t="shared" si="192"/>
        <v>0</v>
      </c>
      <c r="AH366" s="1019" t="e">
        <f t="shared" si="193"/>
        <v>#VALUE!</v>
      </c>
      <c r="AI366" s="863" t="e">
        <f t="shared" si="194"/>
        <v>#VALUE!</v>
      </c>
      <c r="AJ366" s="562">
        <f t="shared" si="195"/>
        <v>30</v>
      </c>
      <c r="AK366" s="562">
        <f t="shared" si="196"/>
        <v>30</v>
      </c>
      <c r="AL366" s="1020">
        <f t="shared" si="197"/>
        <v>0</v>
      </c>
      <c r="AN366" s="561">
        <f t="shared" si="198"/>
        <v>0</v>
      </c>
      <c r="AR366" s="1058"/>
      <c r="AT366" s="322"/>
      <c r="AU366" s="322"/>
    </row>
    <row r="367" spans="3:47" ht="13.15" customHeight="1" x14ac:dyDescent="0.2">
      <c r="C367" s="386"/>
      <c r="D367" s="1005" t="str">
        <f>IF(op!D255=0,"",op!D255)</f>
        <v/>
      </c>
      <c r="E367" s="1005" t="str">
        <f>IF(op!E255=0,"",op!E255)</f>
        <v/>
      </c>
      <c r="F367" s="395" t="str">
        <f>IF(op!F255="","",op!F255+1)</f>
        <v/>
      </c>
      <c r="G367" s="1006" t="str">
        <f>IF(op!G255=0,"",op!G255)</f>
        <v/>
      </c>
      <c r="H367" s="395" t="str">
        <f>IF(op!H255="","",op!H255)</f>
        <v/>
      </c>
      <c r="I367" s="1007" t="str">
        <f t="shared" si="185"/>
        <v/>
      </c>
      <c r="J367" s="1008" t="str">
        <f>IF(op!J255="","",op!J255)</f>
        <v/>
      </c>
      <c r="K367" s="339"/>
      <c r="L367" s="1260" t="str">
        <f>IF(op!L255="","",op!L255)</f>
        <v/>
      </c>
      <c r="M367" s="1260" t="str">
        <f>IF(op!M255="","",op!M255)</f>
        <v/>
      </c>
      <c r="N367" s="1009" t="str">
        <f t="shared" si="199"/>
        <v/>
      </c>
      <c r="O367" s="1010" t="str">
        <f t="shared" si="200"/>
        <v/>
      </c>
      <c r="P367" s="1011" t="str">
        <f t="shared" si="201"/>
        <v/>
      </c>
      <c r="Q367" s="590" t="str">
        <f t="shared" si="186"/>
        <v/>
      </c>
      <c r="R367" s="1012" t="str">
        <f t="shared" si="202"/>
        <v/>
      </c>
      <c r="S367" s="1013">
        <f t="shared" si="187"/>
        <v>0</v>
      </c>
      <c r="T367" s="339"/>
      <c r="X367" s="994" t="str">
        <f t="shared" si="188"/>
        <v/>
      </c>
      <c r="Y367" s="1015">
        <f t="shared" si="203"/>
        <v>0.6</v>
      </c>
      <c r="Z367" s="1016" t="e">
        <f t="shared" si="204"/>
        <v>#VALUE!</v>
      </c>
      <c r="AA367" s="1016" t="e">
        <f t="shared" si="205"/>
        <v>#VALUE!</v>
      </c>
      <c r="AB367" s="1016" t="e">
        <f t="shared" si="206"/>
        <v>#VALUE!</v>
      </c>
      <c r="AC367" s="1017" t="e">
        <f t="shared" si="189"/>
        <v>#VALUE!</v>
      </c>
      <c r="AD367" s="1018">
        <f t="shared" si="190"/>
        <v>0</v>
      </c>
      <c r="AE367" s="1015">
        <f>IF(H367&gt;8,tab!D$168,tab!D$171)</f>
        <v>0.5</v>
      </c>
      <c r="AF367" s="1018">
        <f t="shared" si="191"/>
        <v>0</v>
      </c>
      <c r="AG367" s="994">
        <f t="shared" si="192"/>
        <v>0</v>
      </c>
      <c r="AH367" s="1019" t="e">
        <f t="shared" si="193"/>
        <v>#VALUE!</v>
      </c>
      <c r="AI367" s="863" t="e">
        <f t="shared" si="194"/>
        <v>#VALUE!</v>
      </c>
      <c r="AJ367" s="562">
        <f t="shared" si="195"/>
        <v>30</v>
      </c>
      <c r="AK367" s="562">
        <f t="shared" si="196"/>
        <v>30</v>
      </c>
      <c r="AL367" s="1020">
        <f t="shared" si="197"/>
        <v>0</v>
      </c>
      <c r="AN367" s="561">
        <f t="shared" si="198"/>
        <v>0</v>
      </c>
      <c r="AR367" s="1058"/>
      <c r="AT367" s="322"/>
      <c r="AU367" s="322"/>
    </row>
    <row r="368" spans="3:47" ht="13.15" customHeight="1" x14ac:dyDescent="0.2">
      <c r="C368" s="386"/>
      <c r="D368" s="1005" t="str">
        <f>IF(op!D256=0,"",op!D256)</f>
        <v/>
      </c>
      <c r="E368" s="1005" t="str">
        <f>IF(op!E256=0,"",op!E256)</f>
        <v/>
      </c>
      <c r="F368" s="395" t="str">
        <f>IF(op!F256="","",op!F256+1)</f>
        <v/>
      </c>
      <c r="G368" s="1006" t="str">
        <f>IF(op!G256=0,"",op!G256)</f>
        <v/>
      </c>
      <c r="H368" s="395" t="str">
        <f>IF(op!H256="","",op!H256)</f>
        <v/>
      </c>
      <c r="I368" s="1007" t="str">
        <f t="shared" si="185"/>
        <v/>
      </c>
      <c r="J368" s="1008" t="str">
        <f>IF(op!J256="","",op!J256)</f>
        <v/>
      </c>
      <c r="K368" s="339"/>
      <c r="L368" s="1260" t="str">
        <f>IF(op!L256="","",op!L256)</f>
        <v/>
      </c>
      <c r="M368" s="1260" t="str">
        <f>IF(op!M256="","",op!M256)</f>
        <v/>
      </c>
      <c r="N368" s="1009" t="str">
        <f t="shared" si="199"/>
        <v/>
      </c>
      <c r="O368" s="1010" t="str">
        <f t="shared" si="200"/>
        <v/>
      </c>
      <c r="P368" s="1011" t="str">
        <f t="shared" si="201"/>
        <v/>
      </c>
      <c r="Q368" s="590" t="str">
        <f t="shared" si="186"/>
        <v/>
      </c>
      <c r="R368" s="1012" t="str">
        <f t="shared" si="202"/>
        <v/>
      </c>
      <c r="S368" s="1013">
        <f t="shared" si="187"/>
        <v>0</v>
      </c>
      <c r="T368" s="339"/>
      <c r="X368" s="994" t="str">
        <f t="shared" si="188"/>
        <v/>
      </c>
      <c r="Y368" s="1015">
        <f t="shared" si="203"/>
        <v>0.6</v>
      </c>
      <c r="Z368" s="1016" t="e">
        <f t="shared" si="204"/>
        <v>#VALUE!</v>
      </c>
      <c r="AA368" s="1016" t="e">
        <f t="shared" si="205"/>
        <v>#VALUE!</v>
      </c>
      <c r="AB368" s="1016" t="e">
        <f t="shared" si="206"/>
        <v>#VALUE!</v>
      </c>
      <c r="AC368" s="1017" t="e">
        <f t="shared" si="189"/>
        <v>#VALUE!</v>
      </c>
      <c r="AD368" s="1018">
        <f t="shared" si="190"/>
        <v>0</v>
      </c>
      <c r="AE368" s="1015">
        <f>IF(H368&gt;8,tab!D$168,tab!D$171)</f>
        <v>0.5</v>
      </c>
      <c r="AF368" s="1018">
        <f t="shared" si="191"/>
        <v>0</v>
      </c>
      <c r="AG368" s="994">
        <f t="shared" si="192"/>
        <v>0</v>
      </c>
      <c r="AH368" s="1019" t="e">
        <f t="shared" si="193"/>
        <v>#VALUE!</v>
      </c>
      <c r="AI368" s="863" t="e">
        <f t="shared" si="194"/>
        <v>#VALUE!</v>
      </c>
      <c r="AJ368" s="562">
        <f t="shared" si="195"/>
        <v>30</v>
      </c>
      <c r="AK368" s="562">
        <f t="shared" si="196"/>
        <v>30</v>
      </c>
      <c r="AL368" s="1020">
        <f t="shared" si="197"/>
        <v>0</v>
      </c>
      <c r="AN368" s="561">
        <f t="shared" si="198"/>
        <v>0</v>
      </c>
      <c r="AR368" s="1058"/>
      <c r="AT368" s="322"/>
      <c r="AU368" s="322"/>
    </row>
    <row r="369" spans="3:47" ht="13.15" customHeight="1" x14ac:dyDescent="0.2">
      <c r="C369" s="386"/>
      <c r="D369" s="1005" t="str">
        <f>IF(op!D257=0,"",op!D257)</f>
        <v/>
      </c>
      <c r="E369" s="1005" t="str">
        <f>IF(op!E257=0,"",op!E257)</f>
        <v/>
      </c>
      <c r="F369" s="395" t="str">
        <f>IF(op!F257="","",op!F257+1)</f>
        <v/>
      </c>
      <c r="G369" s="1006" t="str">
        <f>IF(op!G257=0,"",op!G257)</f>
        <v/>
      </c>
      <c r="H369" s="395" t="str">
        <f>IF(op!H257="","",op!H257)</f>
        <v/>
      </c>
      <c r="I369" s="1007" t="str">
        <f t="shared" si="185"/>
        <v/>
      </c>
      <c r="J369" s="1008" t="str">
        <f>IF(op!J257="","",op!J257)</f>
        <v/>
      </c>
      <c r="K369" s="339"/>
      <c r="L369" s="1260" t="str">
        <f>IF(op!L257="","",op!L257)</f>
        <v/>
      </c>
      <c r="M369" s="1260" t="str">
        <f>IF(op!M257="","",op!M257)</f>
        <v/>
      </c>
      <c r="N369" s="1009" t="str">
        <f t="shared" si="199"/>
        <v/>
      </c>
      <c r="O369" s="1010" t="str">
        <f t="shared" si="200"/>
        <v/>
      </c>
      <c r="P369" s="1011" t="str">
        <f t="shared" si="201"/>
        <v/>
      </c>
      <c r="Q369" s="590" t="str">
        <f t="shared" si="186"/>
        <v/>
      </c>
      <c r="R369" s="1012" t="str">
        <f t="shared" si="202"/>
        <v/>
      </c>
      <c r="S369" s="1013">
        <f t="shared" si="187"/>
        <v>0</v>
      </c>
      <c r="T369" s="339"/>
      <c r="X369" s="994" t="str">
        <f t="shared" si="188"/>
        <v/>
      </c>
      <c r="Y369" s="1015">
        <f t="shared" si="203"/>
        <v>0.6</v>
      </c>
      <c r="Z369" s="1016" t="e">
        <f t="shared" si="204"/>
        <v>#VALUE!</v>
      </c>
      <c r="AA369" s="1016" t="e">
        <f t="shared" si="205"/>
        <v>#VALUE!</v>
      </c>
      <c r="AB369" s="1016" t="e">
        <f t="shared" si="206"/>
        <v>#VALUE!</v>
      </c>
      <c r="AC369" s="1017" t="e">
        <f t="shared" si="189"/>
        <v>#VALUE!</v>
      </c>
      <c r="AD369" s="1018">
        <f t="shared" si="190"/>
        <v>0</v>
      </c>
      <c r="AE369" s="1015">
        <f>IF(H369&gt;8,tab!D$168,tab!D$171)</f>
        <v>0.5</v>
      </c>
      <c r="AF369" s="1018">
        <f t="shared" si="191"/>
        <v>0</v>
      </c>
      <c r="AG369" s="994">
        <f t="shared" si="192"/>
        <v>0</v>
      </c>
      <c r="AH369" s="1019" t="e">
        <f t="shared" si="193"/>
        <v>#VALUE!</v>
      </c>
      <c r="AI369" s="863" t="e">
        <f t="shared" si="194"/>
        <v>#VALUE!</v>
      </c>
      <c r="AJ369" s="562">
        <f t="shared" si="195"/>
        <v>30</v>
      </c>
      <c r="AK369" s="562">
        <f t="shared" si="196"/>
        <v>30</v>
      </c>
      <c r="AL369" s="1020">
        <f t="shared" si="197"/>
        <v>0</v>
      </c>
      <c r="AN369" s="561">
        <f t="shared" si="198"/>
        <v>0</v>
      </c>
      <c r="AR369" s="1058"/>
      <c r="AT369" s="322"/>
      <c r="AU369" s="322"/>
    </row>
    <row r="370" spans="3:47" ht="13.15" customHeight="1" x14ac:dyDescent="0.2">
      <c r="C370" s="386"/>
      <c r="D370" s="1005" t="str">
        <f>IF(op!D258=0,"",op!D258)</f>
        <v/>
      </c>
      <c r="E370" s="1005" t="str">
        <f>IF(op!E258=0,"",op!E258)</f>
        <v/>
      </c>
      <c r="F370" s="395" t="str">
        <f>IF(op!F258="","",op!F258+1)</f>
        <v/>
      </c>
      <c r="G370" s="1006" t="str">
        <f>IF(op!G258=0,"",op!G258)</f>
        <v/>
      </c>
      <c r="H370" s="395" t="str">
        <f>IF(op!H258="","",op!H258)</f>
        <v/>
      </c>
      <c r="I370" s="1007" t="str">
        <f t="shared" si="185"/>
        <v/>
      </c>
      <c r="J370" s="1008" t="str">
        <f>IF(op!J258="","",op!J258)</f>
        <v/>
      </c>
      <c r="K370" s="339"/>
      <c r="L370" s="1260" t="str">
        <f>IF(op!L258="","",op!L258)</f>
        <v/>
      </c>
      <c r="M370" s="1260" t="str">
        <f>IF(op!M258="","",op!M258)</f>
        <v/>
      </c>
      <c r="N370" s="1009" t="str">
        <f t="shared" si="199"/>
        <v/>
      </c>
      <c r="O370" s="1010" t="str">
        <f t="shared" si="200"/>
        <v/>
      </c>
      <c r="P370" s="1011" t="str">
        <f t="shared" si="201"/>
        <v/>
      </c>
      <c r="Q370" s="590" t="str">
        <f t="shared" si="186"/>
        <v/>
      </c>
      <c r="R370" s="1012" t="str">
        <f t="shared" si="202"/>
        <v/>
      </c>
      <c r="S370" s="1013">
        <f t="shared" si="187"/>
        <v>0</v>
      </c>
      <c r="T370" s="339"/>
      <c r="X370" s="994" t="str">
        <f t="shared" si="188"/>
        <v/>
      </c>
      <c r="Y370" s="1015">
        <f t="shared" si="203"/>
        <v>0.6</v>
      </c>
      <c r="Z370" s="1016" t="e">
        <f t="shared" si="204"/>
        <v>#VALUE!</v>
      </c>
      <c r="AA370" s="1016" t="e">
        <f t="shared" si="205"/>
        <v>#VALUE!</v>
      </c>
      <c r="AB370" s="1016" t="e">
        <f t="shared" si="206"/>
        <v>#VALUE!</v>
      </c>
      <c r="AC370" s="1017" t="e">
        <f t="shared" si="189"/>
        <v>#VALUE!</v>
      </c>
      <c r="AD370" s="1018">
        <f t="shared" si="190"/>
        <v>0</v>
      </c>
      <c r="AE370" s="1015">
        <f>IF(H370&gt;8,tab!D$168,tab!D$171)</f>
        <v>0.5</v>
      </c>
      <c r="AF370" s="1018">
        <f t="shared" si="191"/>
        <v>0</v>
      </c>
      <c r="AG370" s="994">
        <f t="shared" si="192"/>
        <v>0</v>
      </c>
      <c r="AH370" s="1019" t="e">
        <f t="shared" si="193"/>
        <v>#VALUE!</v>
      </c>
      <c r="AI370" s="863" t="e">
        <f t="shared" si="194"/>
        <v>#VALUE!</v>
      </c>
      <c r="AJ370" s="562">
        <f t="shared" si="195"/>
        <v>30</v>
      </c>
      <c r="AK370" s="562">
        <f t="shared" si="196"/>
        <v>30</v>
      </c>
      <c r="AL370" s="1020">
        <f t="shared" si="197"/>
        <v>0</v>
      </c>
      <c r="AN370" s="561">
        <f t="shared" si="198"/>
        <v>0</v>
      </c>
      <c r="AR370" s="1058"/>
      <c r="AT370" s="322"/>
      <c r="AU370" s="322"/>
    </row>
    <row r="371" spans="3:47" ht="13.15" customHeight="1" x14ac:dyDescent="0.2">
      <c r="C371" s="386"/>
      <c r="D371" s="1005" t="str">
        <f>IF(op!D259=0,"",op!D259)</f>
        <v/>
      </c>
      <c r="E371" s="1005" t="str">
        <f>IF(op!E259=0,"",op!E259)</f>
        <v/>
      </c>
      <c r="F371" s="395" t="str">
        <f>IF(op!F259="","",op!F259+1)</f>
        <v/>
      </c>
      <c r="G371" s="1006" t="str">
        <f>IF(op!G259=0,"",op!G259)</f>
        <v/>
      </c>
      <c r="H371" s="395" t="str">
        <f>IF(op!H259="","",op!H259)</f>
        <v/>
      </c>
      <c r="I371" s="1007" t="str">
        <f t="shared" si="185"/>
        <v/>
      </c>
      <c r="J371" s="1008" t="str">
        <f>IF(op!J259="","",op!J259)</f>
        <v/>
      </c>
      <c r="K371" s="339"/>
      <c r="L371" s="1260" t="str">
        <f>IF(op!L259="","",op!L259)</f>
        <v/>
      </c>
      <c r="M371" s="1260" t="str">
        <f>IF(op!M259="","",op!M259)</f>
        <v/>
      </c>
      <c r="N371" s="1009" t="str">
        <f t="shared" si="199"/>
        <v/>
      </c>
      <c r="O371" s="1010" t="str">
        <f t="shared" si="200"/>
        <v/>
      </c>
      <c r="P371" s="1011" t="str">
        <f t="shared" si="201"/>
        <v/>
      </c>
      <c r="Q371" s="590" t="str">
        <f t="shared" si="186"/>
        <v/>
      </c>
      <c r="R371" s="1012" t="str">
        <f t="shared" si="202"/>
        <v/>
      </c>
      <c r="S371" s="1013">
        <f t="shared" si="187"/>
        <v>0</v>
      </c>
      <c r="T371" s="339"/>
      <c r="X371" s="994" t="str">
        <f t="shared" si="188"/>
        <v/>
      </c>
      <c r="Y371" s="1015">
        <f t="shared" si="203"/>
        <v>0.6</v>
      </c>
      <c r="Z371" s="1016" t="e">
        <f t="shared" si="204"/>
        <v>#VALUE!</v>
      </c>
      <c r="AA371" s="1016" t="e">
        <f t="shared" si="205"/>
        <v>#VALUE!</v>
      </c>
      <c r="AB371" s="1016" t="e">
        <f t="shared" si="206"/>
        <v>#VALUE!</v>
      </c>
      <c r="AC371" s="1017" t="e">
        <f t="shared" si="189"/>
        <v>#VALUE!</v>
      </c>
      <c r="AD371" s="1018">
        <f t="shared" si="190"/>
        <v>0</v>
      </c>
      <c r="AE371" s="1015">
        <f>IF(H371&gt;8,tab!D$168,tab!D$171)</f>
        <v>0.5</v>
      </c>
      <c r="AF371" s="1018">
        <f t="shared" si="191"/>
        <v>0</v>
      </c>
      <c r="AG371" s="994">
        <f t="shared" si="192"/>
        <v>0</v>
      </c>
      <c r="AH371" s="1019" t="e">
        <f t="shared" si="193"/>
        <v>#VALUE!</v>
      </c>
      <c r="AI371" s="863" t="e">
        <f t="shared" si="194"/>
        <v>#VALUE!</v>
      </c>
      <c r="AJ371" s="562">
        <f t="shared" si="195"/>
        <v>30</v>
      </c>
      <c r="AK371" s="562">
        <f t="shared" si="196"/>
        <v>30</v>
      </c>
      <c r="AL371" s="1020">
        <f t="shared" si="197"/>
        <v>0</v>
      </c>
      <c r="AN371" s="561">
        <f t="shared" si="198"/>
        <v>0</v>
      </c>
      <c r="AR371" s="1058"/>
      <c r="AT371" s="322"/>
      <c r="AU371" s="322"/>
    </row>
    <row r="372" spans="3:47" ht="13.15" customHeight="1" x14ac:dyDescent="0.2">
      <c r="C372" s="386"/>
      <c r="D372" s="1005" t="str">
        <f>IF(op!D260=0,"",op!D260)</f>
        <v/>
      </c>
      <c r="E372" s="1005" t="str">
        <f>IF(op!E260=0,"",op!E260)</f>
        <v/>
      </c>
      <c r="F372" s="395" t="str">
        <f>IF(op!F260="","",op!F260+1)</f>
        <v/>
      </c>
      <c r="G372" s="1006" t="str">
        <f>IF(op!G260=0,"",op!G260)</f>
        <v/>
      </c>
      <c r="H372" s="395" t="str">
        <f>IF(op!H260="","",op!H260)</f>
        <v/>
      </c>
      <c r="I372" s="1007" t="str">
        <f t="shared" si="185"/>
        <v/>
      </c>
      <c r="J372" s="1008" t="str">
        <f>IF(op!J260="","",op!J260)</f>
        <v/>
      </c>
      <c r="K372" s="339"/>
      <c r="L372" s="1260" t="str">
        <f>IF(op!L260="","",op!L260)</f>
        <v/>
      </c>
      <c r="M372" s="1260" t="str">
        <f>IF(op!M260="","",op!M260)</f>
        <v/>
      </c>
      <c r="N372" s="1009" t="str">
        <f t="shared" si="199"/>
        <v/>
      </c>
      <c r="O372" s="1010" t="str">
        <f t="shared" si="200"/>
        <v/>
      </c>
      <c r="P372" s="1011" t="str">
        <f t="shared" si="201"/>
        <v/>
      </c>
      <c r="Q372" s="590" t="str">
        <f t="shared" si="186"/>
        <v/>
      </c>
      <c r="R372" s="1012" t="str">
        <f t="shared" si="202"/>
        <v/>
      </c>
      <c r="S372" s="1013">
        <f t="shared" si="187"/>
        <v>0</v>
      </c>
      <c r="T372" s="339"/>
      <c r="X372" s="994" t="str">
        <f t="shared" si="188"/>
        <v/>
      </c>
      <c r="Y372" s="1015">
        <f t="shared" si="203"/>
        <v>0.6</v>
      </c>
      <c r="Z372" s="1016" t="e">
        <f t="shared" si="204"/>
        <v>#VALUE!</v>
      </c>
      <c r="AA372" s="1016" t="e">
        <f t="shared" si="205"/>
        <v>#VALUE!</v>
      </c>
      <c r="AB372" s="1016" t="e">
        <f t="shared" si="206"/>
        <v>#VALUE!</v>
      </c>
      <c r="AC372" s="1017" t="e">
        <f t="shared" si="189"/>
        <v>#VALUE!</v>
      </c>
      <c r="AD372" s="1018">
        <f t="shared" si="190"/>
        <v>0</v>
      </c>
      <c r="AE372" s="1015">
        <f>IF(H372&gt;8,tab!D$168,tab!D$171)</f>
        <v>0.5</v>
      </c>
      <c r="AF372" s="1018">
        <f t="shared" si="191"/>
        <v>0</v>
      </c>
      <c r="AG372" s="994">
        <f t="shared" si="192"/>
        <v>0</v>
      </c>
      <c r="AH372" s="1019" t="e">
        <f t="shared" si="193"/>
        <v>#VALUE!</v>
      </c>
      <c r="AI372" s="863" t="e">
        <f t="shared" si="194"/>
        <v>#VALUE!</v>
      </c>
      <c r="AJ372" s="562">
        <f t="shared" si="195"/>
        <v>30</v>
      </c>
      <c r="AK372" s="562">
        <f t="shared" si="196"/>
        <v>30</v>
      </c>
      <c r="AL372" s="1020">
        <f t="shared" si="197"/>
        <v>0</v>
      </c>
      <c r="AN372" s="561">
        <f t="shared" si="198"/>
        <v>0</v>
      </c>
      <c r="AR372" s="1058"/>
      <c r="AT372" s="322"/>
      <c r="AU372" s="322"/>
    </row>
    <row r="373" spans="3:47" ht="13.15" customHeight="1" x14ac:dyDescent="0.2">
      <c r="C373" s="386"/>
      <c r="D373" s="1005" t="str">
        <f>IF(op!D261=0,"",op!D261)</f>
        <v/>
      </c>
      <c r="E373" s="1005" t="str">
        <f>IF(op!E261=0,"",op!E261)</f>
        <v/>
      </c>
      <c r="F373" s="395" t="str">
        <f>IF(op!F261="","",op!F261+1)</f>
        <v/>
      </c>
      <c r="G373" s="1006" t="str">
        <f>IF(op!G261=0,"",op!G261)</f>
        <v/>
      </c>
      <c r="H373" s="395" t="str">
        <f>IF(op!H261="","",op!H261)</f>
        <v/>
      </c>
      <c r="I373" s="1007" t="str">
        <f t="shared" si="185"/>
        <v/>
      </c>
      <c r="J373" s="1008" t="str">
        <f>IF(op!J261="","",op!J261)</f>
        <v/>
      </c>
      <c r="K373" s="339"/>
      <c r="L373" s="1260" t="str">
        <f>IF(op!L261="","",op!L261)</f>
        <v/>
      </c>
      <c r="M373" s="1260" t="str">
        <f>IF(op!M261="","",op!M261)</f>
        <v/>
      </c>
      <c r="N373" s="1009" t="str">
        <f t="shared" si="199"/>
        <v/>
      </c>
      <c r="O373" s="1010" t="str">
        <f t="shared" si="200"/>
        <v/>
      </c>
      <c r="P373" s="1011" t="str">
        <f t="shared" si="201"/>
        <v/>
      </c>
      <c r="Q373" s="590" t="str">
        <f t="shared" si="186"/>
        <v/>
      </c>
      <c r="R373" s="1012" t="str">
        <f t="shared" si="202"/>
        <v/>
      </c>
      <c r="S373" s="1013">
        <f t="shared" si="187"/>
        <v>0</v>
      </c>
      <c r="T373" s="339"/>
      <c r="X373" s="994" t="str">
        <f t="shared" si="188"/>
        <v/>
      </c>
      <c r="Y373" s="1015">
        <f t="shared" si="203"/>
        <v>0.6</v>
      </c>
      <c r="Z373" s="1016" t="e">
        <f t="shared" si="204"/>
        <v>#VALUE!</v>
      </c>
      <c r="AA373" s="1016" t="e">
        <f t="shared" si="205"/>
        <v>#VALUE!</v>
      </c>
      <c r="AB373" s="1016" t="e">
        <f t="shared" si="206"/>
        <v>#VALUE!</v>
      </c>
      <c r="AC373" s="1017" t="e">
        <f t="shared" si="189"/>
        <v>#VALUE!</v>
      </c>
      <c r="AD373" s="1018">
        <f t="shared" si="190"/>
        <v>0</v>
      </c>
      <c r="AE373" s="1015">
        <f>IF(H373&gt;8,tab!D$168,tab!D$171)</f>
        <v>0.5</v>
      </c>
      <c r="AF373" s="1018">
        <f t="shared" si="191"/>
        <v>0</v>
      </c>
      <c r="AG373" s="994">
        <f t="shared" si="192"/>
        <v>0</v>
      </c>
      <c r="AH373" s="1019" t="e">
        <f t="shared" si="193"/>
        <v>#VALUE!</v>
      </c>
      <c r="AI373" s="863" t="e">
        <f t="shared" si="194"/>
        <v>#VALUE!</v>
      </c>
      <c r="AJ373" s="562">
        <f t="shared" si="195"/>
        <v>30</v>
      </c>
      <c r="AK373" s="562">
        <f t="shared" si="196"/>
        <v>30</v>
      </c>
      <c r="AL373" s="1020">
        <f t="shared" si="197"/>
        <v>0</v>
      </c>
      <c r="AN373" s="561">
        <f t="shared" si="198"/>
        <v>0</v>
      </c>
      <c r="AR373" s="1058"/>
      <c r="AT373" s="322"/>
      <c r="AU373" s="322"/>
    </row>
    <row r="374" spans="3:47" ht="13.15" customHeight="1" x14ac:dyDescent="0.2">
      <c r="C374" s="386"/>
      <c r="D374" s="1005" t="str">
        <f>IF(op!D262=0,"",op!D262)</f>
        <v/>
      </c>
      <c r="E374" s="1005" t="str">
        <f>IF(op!E262=0,"",op!E262)</f>
        <v/>
      </c>
      <c r="F374" s="395" t="str">
        <f>IF(op!F262="","",op!F262+1)</f>
        <v/>
      </c>
      <c r="G374" s="1006" t="str">
        <f>IF(op!G262=0,"",op!G262)</f>
        <v/>
      </c>
      <c r="H374" s="395" t="str">
        <f>IF(op!H262="","",op!H262)</f>
        <v/>
      </c>
      <c r="I374" s="1007" t="str">
        <f t="shared" si="185"/>
        <v/>
      </c>
      <c r="J374" s="1008" t="str">
        <f>IF(op!J262="","",op!J262)</f>
        <v/>
      </c>
      <c r="K374" s="339"/>
      <c r="L374" s="1260" t="str">
        <f>IF(op!L262="","",op!L262)</f>
        <v/>
      </c>
      <c r="M374" s="1260" t="str">
        <f>IF(op!M262="","",op!M262)</f>
        <v/>
      </c>
      <c r="N374" s="1009" t="str">
        <f t="shared" si="199"/>
        <v/>
      </c>
      <c r="O374" s="1010" t="str">
        <f t="shared" si="200"/>
        <v/>
      </c>
      <c r="P374" s="1011" t="str">
        <f t="shared" si="201"/>
        <v/>
      </c>
      <c r="Q374" s="590" t="str">
        <f t="shared" si="186"/>
        <v/>
      </c>
      <c r="R374" s="1012" t="str">
        <f t="shared" si="202"/>
        <v/>
      </c>
      <c r="S374" s="1013">
        <f t="shared" si="187"/>
        <v>0</v>
      </c>
      <c r="T374" s="339"/>
      <c r="X374" s="994" t="str">
        <f t="shared" si="188"/>
        <v/>
      </c>
      <c r="Y374" s="1015">
        <f t="shared" si="203"/>
        <v>0.6</v>
      </c>
      <c r="Z374" s="1016" t="e">
        <f t="shared" si="204"/>
        <v>#VALUE!</v>
      </c>
      <c r="AA374" s="1016" t="e">
        <f t="shared" si="205"/>
        <v>#VALUE!</v>
      </c>
      <c r="AB374" s="1016" t="e">
        <f t="shared" si="206"/>
        <v>#VALUE!</v>
      </c>
      <c r="AC374" s="1017" t="e">
        <f t="shared" si="189"/>
        <v>#VALUE!</v>
      </c>
      <c r="AD374" s="1018">
        <f t="shared" si="190"/>
        <v>0</v>
      </c>
      <c r="AE374" s="1015">
        <f>IF(H374&gt;8,tab!D$168,tab!D$171)</f>
        <v>0.5</v>
      </c>
      <c r="AF374" s="1018">
        <f t="shared" si="191"/>
        <v>0</v>
      </c>
      <c r="AG374" s="994">
        <f t="shared" si="192"/>
        <v>0</v>
      </c>
      <c r="AH374" s="1019" t="e">
        <f t="shared" si="193"/>
        <v>#VALUE!</v>
      </c>
      <c r="AI374" s="863" t="e">
        <f t="shared" si="194"/>
        <v>#VALUE!</v>
      </c>
      <c r="AJ374" s="562">
        <f t="shared" si="195"/>
        <v>30</v>
      </c>
      <c r="AK374" s="562">
        <f t="shared" si="196"/>
        <v>30</v>
      </c>
      <c r="AL374" s="1020">
        <f t="shared" si="197"/>
        <v>0</v>
      </c>
      <c r="AN374" s="561">
        <f t="shared" si="198"/>
        <v>0</v>
      </c>
      <c r="AR374" s="1058"/>
      <c r="AT374" s="322"/>
      <c r="AU374" s="322"/>
    </row>
    <row r="375" spans="3:47" ht="13.15" customHeight="1" x14ac:dyDescent="0.2">
      <c r="C375" s="386"/>
      <c r="D375" s="1005" t="str">
        <f>IF(op!D263=0,"",op!D263)</f>
        <v/>
      </c>
      <c r="E375" s="1005" t="str">
        <f>IF(op!E263=0,"",op!E263)</f>
        <v/>
      </c>
      <c r="F375" s="395" t="str">
        <f>IF(op!F263="","",op!F263+1)</f>
        <v/>
      </c>
      <c r="G375" s="1006" t="str">
        <f>IF(op!G263=0,"",op!G263)</f>
        <v/>
      </c>
      <c r="H375" s="395" t="str">
        <f>IF(op!H263="","",op!H263)</f>
        <v/>
      </c>
      <c r="I375" s="1007" t="str">
        <f t="shared" si="185"/>
        <v/>
      </c>
      <c r="J375" s="1008" t="str">
        <f>IF(op!J263="","",op!J263)</f>
        <v/>
      </c>
      <c r="K375" s="339"/>
      <c r="L375" s="1260" t="str">
        <f>IF(op!L263="","",op!L263)</f>
        <v/>
      </c>
      <c r="M375" s="1260" t="str">
        <f>IF(op!M263="","",op!M263)</f>
        <v/>
      </c>
      <c r="N375" s="1009" t="str">
        <f t="shared" si="199"/>
        <v/>
      </c>
      <c r="O375" s="1010" t="str">
        <f t="shared" si="200"/>
        <v/>
      </c>
      <c r="P375" s="1011" t="str">
        <f t="shared" si="201"/>
        <v/>
      </c>
      <c r="Q375" s="590" t="str">
        <f t="shared" si="186"/>
        <v/>
      </c>
      <c r="R375" s="1012" t="str">
        <f t="shared" si="202"/>
        <v/>
      </c>
      <c r="S375" s="1013">
        <f t="shared" si="187"/>
        <v>0</v>
      </c>
      <c r="T375" s="339"/>
      <c r="X375" s="994" t="str">
        <f t="shared" si="188"/>
        <v/>
      </c>
      <c r="Y375" s="1015">
        <f t="shared" si="203"/>
        <v>0.6</v>
      </c>
      <c r="Z375" s="1016" t="e">
        <f t="shared" si="204"/>
        <v>#VALUE!</v>
      </c>
      <c r="AA375" s="1016" t="e">
        <f t="shared" si="205"/>
        <v>#VALUE!</v>
      </c>
      <c r="AB375" s="1016" t="e">
        <f t="shared" si="206"/>
        <v>#VALUE!</v>
      </c>
      <c r="AC375" s="1017" t="e">
        <f t="shared" si="189"/>
        <v>#VALUE!</v>
      </c>
      <c r="AD375" s="1018">
        <f t="shared" si="190"/>
        <v>0</v>
      </c>
      <c r="AE375" s="1015">
        <f>IF(H375&gt;8,tab!D$168,tab!D$171)</f>
        <v>0.5</v>
      </c>
      <c r="AF375" s="1018">
        <f t="shared" si="191"/>
        <v>0</v>
      </c>
      <c r="AG375" s="994">
        <f t="shared" si="192"/>
        <v>0</v>
      </c>
      <c r="AH375" s="1019" t="e">
        <f t="shared" si="193"/>
        <v>#VALUE!</v>
      </c>
      <c r="AI375" s="863" t="e">
        <f t="shared" si="194"/>
        <v>#VALUE!</v>
      </c>
      <c r="AJ375" s="562">
        <f t="shared" si="195"/>
        <v>30</v>
      </c>
      <c r="AK375" s="562">
        <f t="shared" si="196"/>
        <v>30</v>
      </c>
      <c r="AL375" s="1020">
        <f t="shared" si="197"/>
        <v>0</v>
      </c>
      <c r="AN375" s="561">
        <f t="shared" si="198"/>
        <v>0</v>
      </c>
      <c r="AR375" s="1058"/>
      <c r="AT375" s="322"/>
      <c r="AU375" s="322"/>
    </row>
    <row r="376" spans="3:47" ht="13.15" customHeight="1" x14ac:dyDescent="0.2">
      <c r="C376" s="386"/>
      <c r="D376" s="1005" t="str">
        <f>IF(op!D264=0,"",op!D264)</f>
        <v/>
      </c>
      <c r="E376" s="1005" t="str">
        <f>IF(op!E264=0,"",op!E264)</f>
        <v/>
      </c>
      <c r="F376" s="395" t="str">
        <f>IF(op!F264="","",op!F264+1)</f>
        <v/>
      </c>
      <c r="G376" s="1006" t="str">
        <f>IF(op!G264=0,"",op!G264)</f>
        <v/>
      </c>
      <c r="H376" s="395" t="str">
        <f>IF(op!H264="","",op!H264)</f>
        <v/>
      </c>
      <c r="I376" s="1007" t="str">
        <f t="shared" si="185"/>
        <v/>
      </c>
      <c r="J376" s="1008" t="str">
        <f>IF(op!J264="","",op!J264)</f>
        <v/>
      </c>
      <c r="K376" s="339"/>
      <c r="L376" s="1260" t="str">
        <f>IF(op!L264="","",op!L264)</f>
        <v/>
      </c>
      <c r="M376" s="1260" t="str">
        <f>IF(op!M264="","",op!M264)</f>
        <v/>
      </c>
      <c r="N376" s="1009" t="str">
        <f t="shared" si="199"/>
        <v/>
      </c>
      <c r="O376" s="1010" t="str">
        <f t="shared" si="200"/>
        <v/>
      </c>
      <c r="P376" s="1011" t="str">
        <f t="shared" si="201"/>
        <v/>
      </c>
      <c r="Q376" s="590" t="str">
        <f t="shared" si="186"/>
        <v/>
      </c>
      <c r="R376" s="1012" t="str">
        <f t="shared" si="202"/>
        <v/>
      </c>
      <c r="S376" s="1013">
        <f t="shared" si="187"/>
        <v>0</v>
      </c>
      <c r="T376" s="339"/>
      <c r="X376" s="994" t="str">
        <f t="shared" si="188"/>
        <v/>
      </c>
      <c r="Y376" s="1015">
        <f t="shared" si="203"/>
        <v>0.6</v>
      </c>
      <c r="Z376" s="1016" t="e">
        <f t="shared" si="204"/>
        <v>#VALUE!</v>
      </c>
      <c r="AA376" s="1016" t="e">
        <f t="shared" si="205"/>
        <v>#VALUE!</v>
      </c>
      <c r="AB376" s="1016" t="e">
        <f t="shared" si="206"/>
        <v>#VALUE!</v>
      </c>
      <c r="AC376" s="1017" t="e">
        <f t="shared" si="189"/>
        <v>#VALUE!</v>
      </c>
      <c r="AD376" s="1018">
        <f t="shared" si="190"/>
        <v>0</v>
      </c>
      <c r="AE376" s="1015">
        <f>IF(H376&gt;8,tab!D$168,tab!D$171)</f>
        <v>0.5</v>
      </c>
      <c r="AF376" s="1018">
        <f t="shared" si="191"/>
        <v>0</v>
      </c>
      <c r="AG376" s="994">
        <f t="shared" si="192"/>
        <v>0</v>
      </c>
      <c r="AH376" s="1019" t="e">
        <f t="shared" si="193"/>
        <v>#VALUE!</v>
      </c>
      <c r="AI376" s="863" t="e">
        <f t="shared" si="194"/>
        <v>#VALUE!</v>
      </c>
      <c r="AJ376" s="562">
        <f t="shared" si="195"/>
        <v>30</v>
      </c>
      <c r="AK376" s="562">
        <f t="shared" si="196"/>
        <v>30</v>
      </c>
      <c r="AL376" s="1020">
        <f t="shared" si="197"/>
        <v>0</v>
      </c>
      <c r="AN376" s="561">
        <f t="shared" si="198"/>
        <v>0</v>
      </c>
      <c r="AR376" s="1058"/>
      <c r="AT376" s="322"/>
      <c r="AU376" s="322"/>
    </row>
    <row r="377" spans="3:47" ht="13.15" customHeight="1" x14ac:dyDescent="0.2">
      <c r="C377" s="386"/>
      <c r="D377" s="1005" t="str">
        <f>IF(op!D265=0,"",op!D265)</f>
        <v/>
      </c>
      <c r="E377" s="1005" t="str">
        <f>IF(op!E265=0,"",op!E265)</f>
        <v/>
      </c>
      <c r="F377" s="395" t="str">
        <f>IF(op!F265="","",op!F265+1)</f>
        <v/>
      </c>
      <c r="G377" s="1006" t="str">
        <f>IF(op!G265=0,"",op!G265)</f>
        <v/>
      </c>
      <c r="H377" s="395" t="str">
        <f>IF(op!H265="","",op!H265)</f>
        <v/>
      </c>
      <c r="I377" s="1007" t="str">
        <f t="shared" si="185"/>
        <v/>
      </c>
      <c r="J377" s="1008" t="str">
        <f>IF(op!J265="","",op!J265)</f>
        <v/>
      </c>
      <c r="K377" s="339"/>
      <c r="L377" s="1260" t="str">
        <f>IF(op!L265="","",op!L265)</f>
        <v/>
      </c>
      <c r="M377" s="1260" t="str">
        <f>IF(op!M265="","",op!M265)</f>
        <v/>
      </c>
      <c r="N377" s="1009" t="str">
        <f t="shared" si="199"/>
        <v/>
      </c>
      <c r="O377" s="1010" t="str">
        <f t="shared" si="200"/>
        <v/>
      </c>
      <c r="P377" s="1011" t="str">
        <f t="shared" si="201"/>
        <v/>
      </c>
      <c r="Q377" s="590" t="str">
        <f t="shared" si="186"/>
        <v/>
      </c>
      <c r="R377" s="1012" t="str">
        <f t="shared" si="202"/>
        <v/>
      </c>
      <c r="S377" s="1013">
        <f t="shared" si="187"/>
        <v>0</v>
      </c>
      <c r="T377" s="339"/>
      <c r="X377" s="994" t="str">
        <f t="shared" si="188"/>
        <v/>
      </c>
      <c r="Y377" s="1015">
        <f t="shared" si="203"/>
        <v>0.6</v>
      </c>
      <c r="Z377" s="1016" t="e">
        <f t="shared" si="204"/>
        <v>#VALUE!</v>
      </c>
      <c r="AA377" s="1016" t="e">
        <f t="shared" si="205"/>
        <v>#VALUE!</v>
      </c>
      <c r="AB377" s="1016" t="e">
        <f t="shared" si="206"/>
        <v>#VALUE!</v>
      </c>
      <c r="AC377" s="1017" t="e">
        <f t="shared" si="189"/>
        <v>#VALUE!</v>
      </c>
      <c r="AD377" s="1018">
        <f t="shared" si="190"/>
        <v>0</v>
      </c>
      <c r="AE377" s="1015">
        <f>IF(H377&gt;8,tab!D$168,tab!D$171)</f>
        <v>0.5</v>
      </c>
      <c r="AF377" s="1018">
        <f t="shared" si="191"/>
        <v>0</v>
      </c>
      <c r="AG377" s="994">
        <f t="shared" si="192"/>
        <v>0</v>
      </c>
      <c r="AH377" s="1019" t="e">
        <f t="shared" si="193"/>
        <v>#VALUE!</v>
      </c>
      <c r="AI377" s="863" t="e">
        <f t="shared" si="194"/>
        <v>#VALUE!</v>
      </c>
      <c r="AJ377" s="562">
        <f t="shared" si="195"/>
        <v>30</v>
      </c>
      <c r="AK377" s="562">
        <f t="shared" si="196"/>
        <v>30</v>
      </c>
      <c r="AL377" s="1020">
        <f t="shared" si="197"/>
        <v>0</v>
      </c>
      <c r="AN377" s="561">
        <f t="shared" si="198"/>
        <v>0</v>
      </c>
      <c r="AR377" s="1058"/>
      <c r="AT377" s="322"/>
      <c r="AU377" s="322"/>
    </row>
    <row r="378" spans="3:47" ht="13.15" customHeight="1" x14ac:dyDescent="0.2">
      <c r="C378" s="386"/>
      <c r="D378" s="1005" t="str">
        <f>IF(op!D266=0,"",op!D266)</f>
        <v/>
      </c>
      <c r="E378" s="1005" t="str">
        <f>IF(op!E266=0,"",op!E266)</f>
        <v/>
      </c>
      <c r="F378" s="395" t="str">
        <f>IF(op!F266="","",op!F266+1)</f>
        <v/>
      </c>
      <c r="G378" s="1006" t="str">
        <f>IF(op!G266=0,"",op!G266)</f>
        <v/>
      </c>
      <c r="H378" s="395" t="str">
        <f>IF(op!H266="","",op!H266)</f>
        <v/>
      </c>
      <c r="I378" s="1007" t="str">
        <f t="shared" si="185"/>
        <v/>
      </c>
      <c r="J378" s="1008" t="str">
        <f>IF(op!J266="","",op!J266)</f>
        <v/>
      </c>
      <c r="K378" s="339"/>
      <c r="L378" s="1260" t="str">
        <f>IF(op!L266="","",op!L266)</f>
        <v/>
      </c>
      <c r="M378" s="1260" t="str">
        <f>IF(op!M266="","",op!M266)</f>
        <v/>
      </c>
      <c r="N378" s="1009" t="str">
        <f t="shared" si="199"/>
        <v/>
      </c>
      <c r="O378" s="1010" t="str">
        <f t="shared" si="200"/>
        <v/>
      </c>
      <c r="P378" s="1011" t="str">
        <f t="shared" si="201"/>
        <v/>
      </c>
      <c r="Q378" s="590" t="str">
        <f t="shared" si="186"/>
        <v/>
      </c>
      <c r="R378" s="1012" t="str">
        <f t="shared" si="202"/>
        <v/>
      </c>
      <c r="S378" s="1013">
        <f t="shared" si="187"/>
        <v>0</v>
      </c>
      <c r="T378" s="339"/>
      <c r="X378" s="994" t="str">
        <f t="shared" si="188"/>
        <v/>
      </c>
      <c r="Y378" s="1015">
        <f t="shared" si="203"/>
        <v>0.6</v>
      </c>
      <c r="Z378" s="1016" t="e">
        <f t="shared" si="204"/>
        <v>#VALUE!</v>
      </c>
      <c r="AA378" s="1016" t="e">
        <f t="shared" si="205"/>
        <v>#VALUE!</v>
      </c>
      <c r="AB378" s="1016" t="e">
        <f t="shared" si="206"/>
        <v>#VALUE!</v>
      </c>
      <c r="AC378" s="1017" t="e">
        <f t="shared" si="189"/>
        <v>#VALUE!</v>
      </c>
      <c r="AD378" s="1018">
        <f t="shared" si="190"/>
        <v>0</v>
      </c>
      <c r="AE378" s="1015">
        <f>IF(H378&gt;8,tab!D$168,tab!D$171)</f>
        <v>0.5</v>
      </c>
      <c r="AF378" s="1018">
        <f t="shared" si="191"/>
        <v>0</v>
      </c>
      <c r="AG378" s="994">
        <f t="shared" si="192"/>
        <v>0</v>
      </c>
      <c r="AH378" s="1019" t="e">
        <f t="shared" si="193"/>
        <v>#VALUE!</v>
      </c>
      <c r="AI378" s="863" t="e">
        <f t="shared" si="194"/>
        <v>#VALUE!</v>
      </c>
      <c r="AJ378" s="562">
        <f t="shared" si="195"/>
        <v>30</v>
      </c>
      <c r="AK378" s="562">
        <f t="shared" si="196"/>
        <v>30</v>
      </c>
      <c r="AL378" s="1020">
        <f t="shared" si="197"/>
        <v>0</v>
      </c>
      <c r="AN378" s="561">
        <f t="shared" si="198"/>
        <v>0</v>
      </c>
      <c r="AR378" s="1058"/>
      <c r="AT378" s="322"/>
      <c r="AU378" s="322"/>
    </row>
    <row r="379" spans="3:47" ht="13.15" customHeight="1" x14ac:dyDescent="0.2">
      <c r="C379" s="386"/>
      <c r="D379" s="1005" t="str">
        <f>IF(op!D267=0,"",op!D267)</f>
        <v/>
      </c>
      <c r="E379" s="1005" t="str">
        <f>IF(op!E267=0,"",op!E267)</f>
        <v/>
      </c>
      <c r="F379" s="395" t="str">
        <f>IF(op!F267="","",op!F267+1)</f>
        <v/>
      </c>
      <c r="G379" s="1006" t="str">
        <f>IF(op!G267=0,"",op!G267)</f>
        <v/>
      </c>
      <c r="H379" s="395" t="str">
        <f>IF(op!H267="","",op!H267)</f>
        <v/>
      </c>
      <c r="I379" s="1007" t="str">
        <f t="shared" si="185"/>
        <v/>
      </c>
      <c r="J379" s="1008" t="str">
        <f>IF(op!J267="","",op!J267)</f>
        <v/>
      </c>
      <c r="K379" s="339"/>
      <c r="L379" s="1260" t="str">
        <f>IF(op!L267="","",op!L267)</f>
        <v/>
      </c>
      <c r="M379" s="1260" t="str">
        <f>IF(op!M267="","",op!M267)</f>
        <v/>
      </c>
      <c r="N379" s="1009" t="str">
        <f t="shared" si="199"/>
        <v/>
      </c>
      <c r="O379" s="1010" t="str">
        <f t="shared" si="200"/>
        <v/>
      </c>
      <c r="P379" s="1011" t="str">
        <f t="shared" si="201"/>
        <v/>
      </c>
      <c r="Q379" s="590" t="str">
        <f t="shared" si="186"/>
        <v/>
      </c>
      <c r="R379" s="1012" t="str">
        <f t="shared" si="202"/>
        <v/>
      </c>
      <c r="S379" s="1013">
        <f t="shared" si="187"/>
        <v>0</v>
      </c>
      <c r="T379" s="339"/>
      <c r="X379" s="994" t="str">
        <f t="shared" si="188"/>
        <v/>
      </c>
      <c r="Y379" s="1015">
        <f t="shared" si="203"/>
        <v>0.6</v>
      </c>
      <c r="Z379" s="1016" t="e">
        <f t="shared" si="204"/>
        <v>#VALUE!</v>
      </c>
      <c r="AA379" s="1016" t="e">
        <f t="shared" si="205"/>
        <v>#VALUE!</v>
      </c>
      <c r="AB379" s="1016" t="e">
        <f t="shared" si="206"/>
        <v>#VALUE!</v>
      </c>
      <c r="AC379" s="1017" t="e">
        <f t="shared" si="189"/>
        <v>#VALUE!</v>
      </c>
      <c r="AD379" s="1018">
        <f t="shared" si="190"/>
        <v>0</v>
      </c>
      <c r="AE379" s="1015">
        <f>IF(H379&gt;8,tab!D$168,tab!D$171)</f>
        <v>0.5</v>
      </c>
      <c r="AF379" s="1018">
        <f t="shared" si="191"/>
        <v>0</v>
      </c>
      <c r="AG379" s="994">
        <f t="shared" si="192"/>
        <v>0</v>
      </c>
      <c r="AH379" s="1019" t="e">
        <f t="shared" si="193"/>
        <v>#VALUE!</v>
      </c>
      <c r="AI379" s="863" t="e">
        <f t="shared" si="194"/>
        <v>#VALUE!</v>
      </c>
      <c r="AJ379" s="562">
        <f t="shared" si="195"/>
        <v>30</v>
      </c>
      <c r="AK379" s="562">
        <f t="shared" si="196"/>
        <v>30</v>
      </c>
      <c r="AL379" s="1020">
        <f t="shared" si="197"/>
        <v>0</v>
      </c>
      <c r="AN379" s="561">
        <f t="shared" si="198"/>
        <v>0</v>
      </c>
      <c r="AR379" s="1058"/>
      <c r="AT379" s="322"/>
      <c r="AU379" s="322"/>
    </row>
    <row r="380" spans="3:47" ht="13.15" customHeight="1" x14ac:dyDescent="0.2">
      <c r="C380" s="386"/>
      <c r="D380" s="1005" t="str">
        <f>IF(op!D268=0,"",op!D268)</f>
        <v/>
      </c>
      <c r="E380" s="1005" t="str">
        <f>IF(op!E268=0,"",op!E268)</f>
        <v/>
      </c>
      <c r="F380" s="395" t="str">
        <f>IF(op!F268="","",op!F268+1)</f>
        <v/>
      </c>
      <c r="G380" s="1006" t="str">
        <f>IF(op!G268=0,"",op!G268)</f>
        <v/>
      </c>
      <c r="H380" s="395" t="str">
        <f>IF(op!H268="","",op!H268)</f>
        <v/>
      </c>
      <c r="I380" s="1007" t="str">
        <f t="shared" si="185"/>
        <v/>
      </c>
      <c r="J380" s="1008" t="str">
        <f>IF(op!J268="","",op!J268)</f>
        <v/>
      </c>
      <c r="K380" s="339"/>
      <c r="L380" s="1260" t="str">
        <f>IF(op!L268="","",op!L268)</f>
        <v/>
      </c>
      <c r="M380" s="1260" t="str">
        <f>IF(op!M268="","",op!M268)</f>
        <v/>
      </c>
      <c r="N380" s="1009" t="str">
        <f t="shared" si="199"/>
        <v/>
      </c>
      <c r="O380" s="1010" t="str">
        <f t="shared" si="200"/>
        <v/>
      </c>
      <c r="P380" s="1011" t="str">
        <f t="shared" si="201"/>
        <v/>
      </c>
      <c r="Q380" s="590" t="str">
        <f t="shared" si="186"/>
        <v/>
      </c>
      <c r="R380" s="1012" t="str">
        <f t="shared" si="202"/>
        <v/>
      </c>
      <c r="S380" s="1013">
        <f t="shared" si="187"/>
        <v>0</v>
      </c>
      <c r="T380" s="339"/>
      <c r="X380" s="994" t="str">
        <f t="shared" si="188"/>
        <v/>
      </c>
      <c r="Y380" s="1015">
        <f t="shared" si="203"/>
        <v>0.6</v>
      </c>
      <c r="Z380" s="1016" t="e">
        <f t="shared" si="204"/>
        <v>#VALUE!</v>
      </c>
      <c r="AA380" s="1016" t="e">
        <f t="shared" si="205"/>
        <v>#VALUE!</v>
      </c>
      <c r="AB380" s="1016" t="e">
        <f t="shared" si="206"/>
        <v>#VALUE!</v>
      </c>
      <c r="AC380" s="1017" t="e">
        <f t="shared" si="189"/>
        <v>#VALUE!</v>
      </c>
      <c r="AD380" s="1018">
        <f t="shared" si="190"/>
        <v>0</v>
      </c>
      <c r="AE380" s="1015">
        <f>IF(H380&gt;8,tab!D$168,tab!D$171)</f>
        <v>0.5</v>
      </c>
      <c r="AF380" s="1018">
        <f t="shared" si="191"/>
        <v>0</v>
      </c>
      <c r="AG380" s="994">
        <f t="shared" si="192"/>
        <v>0</v>
      </c>
      <c r="AH380" s="1019" t="e">
        <f t="shared" si="193"/>
        <v>#VALUE!</v>
      </c>
      <c r="AI380" s="863" t="e">
        <f t="shared" si="194"/>
        <v>#VALUE!</v>
      </c>
      <c r="AJ380" s="562">
        <f t="shared" si="195"/>
        <v>30</v>
      </c>
      <c r="AK380" s="562">
        <f t="shared" si="196"/>
        <v>30</v>
      </c>
      <c r="AL380" s="1020">
        <f t="shared" si="197"/>
        <v>0</v>
      </c>
      <c r="AN380" s="561">
        <f t="shared" si="198"/>
        <v>0</v>
      </c>
      <c r="AR380" s="1058"/>
      <c r="AT380" s="322"/>
      <c r="AU380" s="322"/>
    </row>
    <row r="381" spans="3:47" ht="13.15" customHeight="1" x14ac:dyDescent="0.2">
      <c r="C381" s="386"/>
      <c r="D381" s="1005" t="str">
        <f>IF(op!D269=0,"",op!D269)</f>
        <v/>
      </c>
      <c r="E381" s="1005" t="str">
        <f>IF(op!E269=0,"",op!E269)</f>
        <v/>
      </c>
      <c r="F381" s="395" t="str">
        <f>IF(op!F269="","",op!F269+1)</f>
        <v/>
      </c>
      <c r="G381" s="1006" t="str">
        <f>IF(op!G269=0,"",op!G269)</f>
        <v/>
      </c>
      <c r="H381" s="395" t="str">
        <f>IF(op!H269="","",op!H269)</f>
        <v/>
      </c>
      <c r="I381" s="1007" t="str">
        <f t="shared" si="185"/>
        <v/>
      </c>
      <c r="J381" s="1008" t="str">
        <f>IF(op!J269="","",op!J269)</f>
        <v/>
      </c>
      <c r="K381" s="339"/>
      <c r="L381" s="1260" t="str">
        <f>IF(op!L269="","",op!L269)</f>
        <v/>
      </c>
      <c r="M381" s="1260" t="str">
        <f>IF(op!M269="","",op!M269)</f>
        <v/>
      </c>
      <c r="N381" s="1009" t="str">
        <f t="shared" si="199"/>
        <v/>
      </c>
      <c r="O381" s="1010" t="str">
        <f t="shared" si="200"/>
        <v/>
      </c>
      <c r="P381" s="1011" t="str">
        <f t="shared" si="201"/>
        <v/>
      </c>
      <c r="Q381" s="590" t="str">
        <f t="shared" si="186"/>
        <v/>
      </c>
      <c r="R381" s="1012" t="str">
        <f t="shared" si="202"/>
        <v/>
      </c>
      <c r="S381" s="1013">
        <f t="shared" si="187"/>
        <v>0</v>
      </c>
      <c r="T381" s="339"/>
      <c r="X381" s="994" t="str">
        <f t="shared" si="188"/>
        <v/>
      </c>
      <c r="Y381" s="1015">
        <f t="shared" si="203"/>
        <v>0.6</v>
      </c>
      <c r="Z381" s="1016" t="e">
        <f t="shared" si="204"/>
        <v>#VALUE!</v>
      </c>
      <c r="AA381" s="1016" t="e">
        <f t="shared" si="205"/>
        <v>#VALUE!</v>
      </c>
      <c r="AB381" s="1016" t="e">
        <f t="shared" si="206"/>
        <v>#VALUE!</v>
      </c>
      <c r="AC381" s="1017" t="e">
        <f t="shared" si="189"/>
        <v>#VALUE!</v>
      </c>
      <c r="AD381" s="1018">
        <f t="shared" si="190"/>
        <v>0</v>
      </c>
      <c r="AE381" s="1015">
        <f>IF(H381&gt;8,tab!D$168,tab!D$171)</f>
        <v>0.5</v>
      </c>
      <c r="AF381" s="1018">
        <f t="shared" si="191"/>
        <v>0</v>
      </c>
      <c r="AG381" s="994">
        <f t="shared" si="192"/>
        <v>0</v>
      </c>
      <c r="AH381" s="1019" t="e">
        <f t="shared" si="193"/>
        <v>#VALUE!</v>
      </c>
      <c r="AI381" s="863" t="e">
        <f t="shared" si="194"/>
        <v>#VALUE!</v>
      </c>
      <c r="AJ381" s="562">
        <f t="shared" si="195"/>
        <v>30</v>
      </c>
      <c r="AK381" s="562">
        <f t="shared" si="196"/>
        <v>30</v>
      </c>
      <c r="AL381" s="1020">
        <f t="shared" si="197"/>
        <v>0</v>
      </c>
      <c r="AN381" s="561">
        <f t="shared" si="198"/>
        <v>0</v>
      </c>
      <c r="AR381" s="1058"/>
      <c r="AT381" s="322"/>
      <c r="AU381" s="322"/>
    </row>
    <row r="382" spans="3:47" ht="13.15" customHeight="1" x14ac:dyDescent="0.2">
      <c r="C382" s="386"/>
      <c r="D382" s="1005" t="str">
        <f>IF(op!D270=0,"",op!D270)</f>
        <v/>
      </c>
      <c r="E382" s="1005" t="str">
        <f>IF(op!E270=0,"",op!E270)</f>
        <v/>
      </c>
      <c r="F382" s="395" t="str">
        <f>IF(op!F270="","",op!F270+1)</f>
        <v/>
      </c>
      <c r="G382" s="1006" t="str">
        <f>IF(op!G270=0,"",op!G270)</f>
        <v/>
      </c>
      <c r="H382" s="395" t="str">
        <f>IF(op!H270="","",op!H270)</f>
        <v/>
      </c>
      <c r="I382" s="1007" t="str">
        <f t="shared" si="185"/>
        <v/>
      </c>
      <c r="J382" s="1008" t="str">
        <f>IF(op!J270="","",op!J270)</f>
        <v/>
      </c>
      <c r="K382" s="339"/>
      <c r="L382" s="1260" t="str">
        <f>IF(op!L270="","",op!L270)</f>
        <v/>
      </c>
      <c r="M382" s="1260" t="str">
        <f>IF(op!M270="","",op!M270)</f>
        <v/>
      </c>
      <c r="N382" s="1009" t="str">
        <f t="shared" si="199"/>
        <v/>
      </c>
      <c r="O382" s="1010" t="str">
        <f t="shared" si="200"/>
        <v/>
      </c>
      <c r="P382" s="1011" t="str">
        <f t="shared" si="201"/>
        <v/>
      </c>
      <c r="Q382" s="590" t="str">
        <f t="shared" si="186"/>
        <v/>
      </c>
      <c r="R382" s="1012" t="str">
        <f t="shared" si="202"/>
        <v/>
      </c>
      <c r="S382" s="1013">
        <f t="shared" si="187"/>
        <v>0</v>
      </c>
      <c r="T382" s="339"/>
      <c r="X382" s="994" t="str">
        <f t="shared" si="188"/>
        <v/>
      </c>
      <c r="Y382" s="1015">
        <f t="shared" si="203"/>
        <v>0.6</v>
      </c>
      <c r="Z382" s="1016" t="e">
        <f t="shared" si="204"/>
        <v>#VALUE!</v>
      </c>
      <c r="AA382" s="1016" t="e">
        <f t="shared" si="205"/>
        <v>#VALUE!</v>
      </c>
      <c r="AB382" s="1016" t="e">
        <f t="shared" si="206"/>
        <v>#VALUE!</v>
      </c>
      <c r="AC382" s="1017" t="e">
        <f t="shared" si="189"/>
        <v>#VALUE!</v>
      </c>
      <c r="AD382" s="1018">
        <f t="shared" si="190"/>
        <v>0</v>
      </c>
      <c r="AE382" s="1015">
        <f>IF(H382&gt;8,tab!D$168,tab!D$171)</f>
        <v>0.5</v>
      </c>
      <c r="AF382" s="1018">
        <f t="shared" si="191"/>
        <v>0</v>
      </c>
      <c r="AG382" s="994">
        <f t="shared" si="192"/>
        <v>0</v>
      </c>
      <c r="AH382" s="1019" t="e">
        <f t="shared" si="193"/>
        <v>#VALUE!</v>
      </c>
      <c r="AI382" s="863" t="e">
        <f t="shared" si="194"/>
        <v>#VALUE!</v>
      </c>
      <c r="AJ382" s="562">
        <f t="shared" si="195"/>
        <v>30</v>
      </c>
      <c r="AK382" s="562">
        <f t="shared" si="196"/>
        <v>30</v>
      </c>
      <c r="AL382" s="1020">
        <f t="shared" si="197"/>
        <v>0</v>
      </c>
      <c r="AN382" s="561">
        <f t="shared" si="198"/>
        <v>0</v>
      </c>
      <c r="AR382" s="1058"/>
      <c r="AT382" s="322"/>
      <c r="AU382" s="322"/>
    </row>
    <row r="383" spans="3:47" ht="13.15" customHeight="1" x14ac:dyDescent="0.2">
      <c r="C383" s="386"/>
      <c r="D383" s="1005" t="str">
        <f>IF(op!D271=0,"",op!D271)</f>
        <v/>
      </c>
      <c r="E383" s="1005" t="str">
        <f>IF(op!E271=0,"",op!E271)</f>
        <v/>
      </c>
      <c r="F383" s="395" t="str">
        <f>IF(op!F271="","",op!F271+1)</f>
        <v/>
      </c>
      <c r="G383" s="1006" t="str">
        <f>IF(op!G271=0,"",op!G271)</f>
        <v/>
      </c>
      <c r="H383" s="395" t="str">
        <f>IF(op!H271="","",op!H271)</f>
        <v/>
      </c>
      <c r="I383" s="1007" t="str">
        <f t="shared" si="185"/>
        <v/>
      </c>
      <c r="J383" s="1008" t="str">
        <f>IF(op!J271="","",op!J271)</f>
        <v/>
      </c>
      <c r="K383" s="339"/>
      <c r="L383" s="1260" t="str">
        <f>IF(op!L271="","",op!L271)</f>
        <v/>
      </c>
      <c r="M383" s="1260" t="str">
        <f>IF(op!M271="","",op!M271)</f>
        <v/>
      </c>
      <c r="N383" s="1009" t="str">
        <f t="shared" si="199"/>
        <v/>
      </c>
      <c r="O383" s="1010" t="str">
        <f t="shared" si="200"/>
        <v/>
      </c>
      <c r="P383" s="1011" t="str">
        <f t="shared" si="201"/>
        <v/>
      </c>
      <c r="Q383" s="590" t="str">
        <f t="shared" si="186"/>
        <v/>
      </c>
      <c r="R383" s="1012" t="str">
        <f t="shared" si="202"/>
        <v/>
      </c>
      <c r="S383" s="1013">
        <f t="shared" si="187"/>
        <v>0</v>
      </c>
      <c r="T383" s="339"/>
      <c r="X383" s="994" t="str">
        <f t="shared" si="188"/>
        <v/>
      </c>
      <c r="Y383" s="1015">
        <f t="shared" si="203"/>
        <v>0.6</v>
      </c>
      <c r="Z383" s="1016" t="e">
        <f t="shared" si="204"/>
        <v>#VALUE!</v>
      </c>
      <c r="AA383" s="1016" t="e">
        <f t="shared" si="205"/>
        <v>#VALUE!</v>
      </c>
      <c r="AB383" s="1016" t="e">
        <f t="shared" si="206"/>
        <v>#VALUE!</v>
      </c>
      <c r="AC383" s="1017" t="e">
        <f t="shared" si="189"/>
        <v>#VALUE!</v>
      </c>
      <c r="AD383" s="1018">
        <f t="shared" si="190"/>
        <v>0</v>
      </c>
      <c r="AE383" s="1015">
        <f>IF(H383&gt;8,tab!D$168,tab!D$171)</f>
        <v>0.5</v>
      </c>
      <c r="AF383" s="1018">
        <f t="shared" si="191"/>
        <v>0</v>
      </c>
      <c r="AG383" s="994">
        <f t="shared" si="192"/>
        <v>0</v>
      </c>
      <c r="AH383" s="1019" t="e">
        <f t="shared" si="193"/>
        <v>#VALUE!</v>
      </c>
      <c r="AI383" s="863" t="e">
        <f t="shared" si="194"/>
        <v>#VALUE!</v>
      </c>
      <c r="AJ383" s="562">
        <f t="shared" si="195"/>
        <v>30</v>
      </c>
      <c r="AK383" s="562">
        <f t="shared" si="196"/>
        <v>30</v>
      </c>
      <c r="AL383" s="1020">
        <f t="shared" si="197"/>
        <v>0</v>
      </c>
      <c r="AN383" s="561">
        <f t="shared" si="198"/>
        <v>0</v>
      </c>
      <c r="AR383" s="1058"/>
      <c r="AT383" s="322"/>
      <c r="AU383" s="322"/>
    </row>
    <row r="384" spans="3:47" ht="13.15" customHeight="1" x14ac:dyDescent="0.2">
      <c r="C384" s="386"/>
      <c r="D384" s="1005" t="str">
        <f>IF(op!D272=0,"",op!D272)</f>
        <v/>
      </c>
      <c r="E384" s="1005" t="str">
        <f>IF(op!E272=0,"",op!E272)</f>
        <v/>
      </c>
      <c r="F384" s="395" t="str">
        <f>IF(op!F272="","",op!F272+1)</f>
        <v/>
      </c>
      <c r="G384" s="1006" t="str">
        <f>IF(op!G272=0,"",op!G272)</f>
        <v/>
      </c>
      <c r="H384" s="395" t="str">
        <f>IF(op!H272="","",op!H272)</f>
        <v/>
      </c>
      <c r="I384" s="1007" t="str">
        <f t="shared" ref="I384:I415" si="207">IF(E384="","",IF(I272=VLOOKUP(H384,Schaal2016,22,FALSE),I272,I272+1))</f>
        <v/>
      </c>
      <c r="J384" s="1008" t="str">
        <f>IF(op!J272="","",op!J272)</f>
        <v/>
      </c>
      <c r="K384" s="339"/>
      <c r="L384" s="1260" t="str">
        <f>IF(op!L272="","",op!L272)</f>
        <v/>
      </c>
      <c r="M384" s="1260" t="str">
        <f>IF(op!M272="","",op!M272)</f>
        <v/>
      </c>
      <c r="N384" s="1009" t="str">
        <f t="shared" si="199"/>
        <v/>
      </c>
      <c r="O384" s="1010" t="str">
        <f t="shared" si="200"/>
        <v/>
      </c>
      <c r="P384" s="1011" t="str">
        <f t="shared" si="201"/>
        <v/>
      </c>
      <c r="Q384" s="590" t="str">
        <f t="shared" ref="Q384:Q415" si="208">IF(J384="","",(1659*J384-P384)*AA384)</f>
        <v/>
      </c>
      <c r="R384" s="1012" t="str">
        <f t="shared" si="202"/>
        <v/>
      </c>
      <c r="S384" s="1013">
        <f t="shared" ref="S384:S415" si="209">IF(E384=0,0,SUM(Q384:R384))</f>
        <v>0</v>
      </c>
      <c r="T384" s="339"/>
      <c r="X384" s="994" t="str">
        <f t="shared" ref="X384:X415" si="210">IF(H384="","",VLOOKUP(H384,Schaal2020,I384+1,FALSE))</f>
        <v/>
      </c>
      <c r="Y384" s="1015">
        <f t="shared" si="203"/>
        <v>0.6</v>
      </c>
      <c r="Z384" s="1016" t="e">
        <f t="shared" si="204"/>
        <v>#VALUE!</v>
      </c>
      <c r="AA384" s="1016" t="e">
        <f t="shared" si="205"/>
        <v>#VALUE!</v>
      </c>
      <c r="AB384" s="1016" t="e">
        <f t="shared" si="206"/>
        <v>#VALUE!</v>
      </c>
      <c r="AC384" s="1017" t="e">
        <f t="shared" ref="AC384:AC415" si="211">N384+O384</f>
        <v>#VALUE!</v>
      </c>
      <c r="AD384" s="1018">
        <f t="shared" ref="AD384:AD415" si="212">SUM(L384:M384)</f>
        <v>0</v>
      </c>
      <c r="AE384" s="1015">
        <f>IF(H384&gt;8,tab!D$168,tab!D$171)</f>
        <v>0.5</v>
      </c>
      <c r="AF384" s="1018">
        <f t="shared" ref="AF384:AF415" si="213">IF(F384&lt;25,0,IF(F384=25,25,IF(F384&lt;40,0,IF(F384=40,40,IF(F384&gt;=40,0)))))</f>
        <v>0</v>
      </c>
      <c r="AG384" s="994">
        <f t="shared" ref="AG384:AG415" si="214">IF(AF384=25,(X384*1.08*J384/2),IF(AF384=40,(Y384*1.08*J384),IF(AF384=0,0)))</f>
        <v>0</v>
      </c>
      <c r="AH384" s="1019" t="e">
        <f t="shared" ref="AH384:AH415" si="215">DATE(YEAR($E$345),MONTH(G384),DAY(G384))&gt;$E$345</f>
        <v>#VALUE!</v>
      </c>
      <c r="AI384" s="863" t="e">
        <f t="shared" ref="AI384:AI415" si="216">YEAR($E$345)-YEAR(G384)-AH384</f>
        <v>#VALUE!</v>
      </c>
      <c r="AJ384" s="562">
        <f t="shared" ref="AJ384:AJ415" si="217">IF((G384=""),30,AI384)</f>
        <v>30</v>
      </c>
      <c r="AK384" s="562">
        <f t="shared" si="196"/>
        <v>30</v>
      </c>
      <c r="AL384" s="1020">
        <f t="shared" ref="AL384:AL415" si="218">(AK384*(SUM(J384:J384)))</f>
        <v>0</v>
      </c>
      <c r="AN384" s="561">
        <f t="shared" si="198"/>
        <v>0</v>
      </c>
      <c r="AR384" s="1058"/>
      <c r="AT384" s="322"/>
      <c r="AU384" s="322"/>
    </row>
    <row r="385" spans="3:47" ht="13.15" customHeight="1" x14ac:dyDescent="0.2">
      <c r="C385" s="386"/>
      <c r="D385" s="1005" t="str">
        <f>IF(op!D273=0,"",op!D273)</f>
        <v/>
      </c>
      <c r="E385" s="1005" t="str">
        <f>IF(op!E273=0,"",op!E273)</f>
        <v/>
      </c>
      <c r="F385" s="395" t="str">
        <f>IF(op!F273="","",op!F273+1)</f>
        <v/>
      </c>
      <c r="G385" s="1006" t="str">
        <f>IF(op!G273=0,"",op!G273)</f>
        <v/>
      </c>
      <c r="H385" s="395" t="str">
        <f>IF(op!H273="","",op!H273)</f>
        <v/>
      </c>
      <c r="I385" s="1007" t="str">
        <f t="shared" si="207"/>
        <v/>
      </c>
      <c r="J385" s="1008" t="str">
        <f>IF(op!J273="","",op!J273)</f>
        <v/>
      </c>
      <c r="K385" s="339"/>
      <c r="L385" s="1260" t="str">
        <f>IF(op!L273="","",op!L273)</f>
        <v/>
      </c>
      <c r="M385" s="1260" t="str">
        <f>IF(op!M273="","",op!M273)</f>
        <v/>
      </c>
      <c r="N385" s="1009" t="str">
        <f t="shared" si="199"/>
        <v/>
      </c>
      <c r="O385" s="1010" t="str">
        <f t="shared" si="200"/>
        <v/>
      </c>
      <c r="P385" s="1011" t="str">
        <f t="shared" si="201"/>
        <v/>
      </c>
      <c r="Q385" s="590" t="str">
        <f t="shared" si="208"/>
        <v/>
      </c>
      <c r="R385" s="1012" t="str">
        <f t="shared" si="202"/>
        <v/>
      </c>
      <c r="S385" s="1013">
        <f t="shared" si="209"/>
        <v>0</v>
      </c>
      <c r="T385" s="339"/>
      <c r="X385" s="994" t="str">
        <f t="shared" si="210"/>
        <v/>
      </c>
      <c r="Y385" s="1015">
        <f t="shared" si="203"/>
        <v>0.6</v>
      </c>
      <c r="Z385" s="1016" t="e">
        <f t="shared" si="204"/>
        <v>#VALUE!</v>
      </c>
      <c r="AA385" s="1016" t="e">
        <f t="shared" si="205"/>
        <v>#VALUE!</v>
      </c>
      <c r="AB385" s="1016" t="e">
        <f t="shared" si="206"/>
        <v>#VALUE!</v>
      </c>
      <c r="AC385" s="1017" t="e">
        <f t="shared" si="211"/>
        <v>#VALUE!</v>
      </c>
      <c r="AD385" s="1018">
        <f t="shared" si="212"/>
        <v>0</v>
      </c>
      <c r="AE385" s="1015">
        <f>IF(H385&gt;8,tab!D$168,tab!D$171)</f>
        <v>0.5</v>
      </c>
      <c r="AF385" s="1018">
        <f t="shared" si="213"/>
        <v>0</v>
      </c>
      <c r="AG385" s="994">
        <f t="shared" si="214"/>
        <v>0</v>
      </c>
      <c r="AH385" s="1019" t="e">
        <f t="shared" si="215"/>
        <v>#VALUE!</v>
      </c>
      <c r="AI385" s="863" t="e">
        <f t="shared" si="216"/>
        <v>#VALUE!</v>
      </c>
      <c r="AJ385" s="562">
        <f t="shared" si="217"/>
        <v>30</v>
      </c>
      <c r="AK385" s="562">
        <f t="shared" si="196"/>
        <v>30</v>
      </c>
      <c r="AL385" s="1020">
        <f t="shared" si="218"/>
        <v>0</v>
      </c>
      <c r="AN385" s="561">
        <f t="shared" si="198"/>
        <v>0</v>
      </c>
      <c r="AR385" s="1058"/>
      <c r="AT385" s="322"/>
      <c r="AU385" s="322"/>
    </row>
    <row r="386" spans="3:47" ht="13.15" customHeight="1" x14ac:dyDescent="0.2">
      <c r="C386" s="386"/>
      <c r="D386" s="1005" t="str">
        <f>IF(op!D274=0,"",op!D274)</f>
        <v/>
      </c>
      <c r="E386" s="1005" t="str">
        <f>IF(op!E274=0,"",op!E274)</f>
        <v/>
      </c>
      <c r="F386" s="395" t="str">
        <f>IF(op!F274="","",op!F274+1)</f>
        <v/>
      </c>
      <c r="G386" s="1006" t="str">
        <f>IF(op!G274=0,"",op!G274)</f>
        <v/>
      </c>
      <c r="H386" s="395" t="str">
        <f>IF(op!H274="","",op!H274)</f>
        <v/>
      </c>
      <c r="I386" s="1007" t="str">
        <f t="shared" si="207"/>
        <v/>
      </c>
      <c r="J386" s="1008" t="str">
        <f>IF(op!J274="","",op!J274)</f>
        <v/>
      </c>
      <c r="K386" s="339"/>
      <c r="L386" s="1260" t="str">
        <f>IF(op!L274="","",op!L274)</f>
        <v/>
      </c>
      <c r="M386" s="1260" t="str">
        <f>IF(op!M274="","",op!M274)</f>
        <v/>
      </c>
      <c r="N386" s="1009" t="str">
        <f t="shared" si="199"/>
        <v/>
      </c>
      <c r="O386" s="1010" t="str">
        <f t="shared" si="200"/>
        <v/>
      </c>
      <c r="P386" s="1011" t="str">
        <f t="shared" si="201"/>
        <v/>
      </c>
      <c r="Q386" s="590" t="str">
        <f t="shared" si="208"/>
        <v/>
      </c>
      <c r="R386" s="1012" t="str">
        <f t="shared" si="202"/>
        <v/>
      </c>
      <c r="S386" s="1013">
        <f t="shared" si="209"/>
        <v>0</v>
      </c>
      <c r="T386" s="339"/>
      <c r="X386" s="994" t="str">
        <f t="shared" si="210"/>
        <v/>
      </c>
      <c r="Y386" s="1015">
        <f t="shared" si="203"/>
        <v>0.6</v>
      </c>
      <c r="Z386" s="1016" t="e">
        <f t="shared" si="204"/>
        <v>#VALUE!</v>
      </c>
      <c r="AA386" s="1016" t="e">
        <f t="shared" si="205"/>
        <v>#VALUE!</v>
      </c>
      <c r="AB386" s="1016" t="e">
        <f t="shared" si="206"/>
        <v>#VALUE!</v>
      </c>
      <c r="AC386" s="1017" t="e">
        <f t="shared" si="211"/>
        <v>#VALUE!</v>
      </c>
      <c r="AD386" s="1018">
        <f t="shared" si="212"/>
        <v>0</v>
      </c>
      <c r="AE386" s="1015">
        <f>IF(H386&gt;8,tab!D$168,tab!D$171)</f>
        <v>0.5</v>
      </c>
      <c r="AF386" s="1018">
        <f t="shared" si="213"/>
        <v>0</v>
      </c>
      <c r="AG386" s="994">
        <f t="shared" si="214"/>
        <v>0</v>
      </c>
      <c r="AH386" s="1019" t="e">
        <f t="shared" si="215"/>
        <v>#VALUE!</v>
      </c>
      <c r="AI386" s="863" t="e">
        <f t="shared" si="216"/>
        <v>#VALUE!</v>
      </c>
      <c r="AJ386" s="562">
        <f t="shared" si="217"/>
        <v>30</v>
      </c>
      <c r="AK386" s="562">
        <f t="shared" si="196"/>
        <v>30</v>
      </c>
      <c r="AL386" s="1020">
        <f t="shared" si="218"/>
        <v>0</v>
      </c>
      <c r="AN386" s="561">
        <f t="shared" si="198"/>
        <v>0</v>
      </c>
      <c r="AR386" s="1058"/>
      <c r="AT386" s="322"/>
      <c r="AU386" s="322"/>
    </row>
    <row r="387" spans="3:47" ht="13.15" customHeight="1" x14ac:dyDescent="0.2">
      <c r="C387" s="386"/>
      <c r="D387" s="1005" t="str">
        <f>IF(op!D275=0,"",op!D275)</f>
        <v/>
      </c>
      <c r="E387" s="1005" t="str">
        <f>IF(op!E275=0,"",op!E275)</f>
        <v/>
      </c>
      <c r="F387" s="395" t="str">
        <f>IF(op!F275="","",op!F275+1)</f>
        <v/>
      </c>
      <c r="G387" s="1006" t="str">
        <f>IF(op!G275=0,"",op!G275)</f>
        <v/>
      </c>
      <c r="H387" s="395" t="str">
        <f>IF(op!H275="","",op!H275)</f>
        <v/>
      </c>
      <c r="I387" s="1007" t="str">
        <f t="shared" si="207"/>
        <v/>
      </c>
      <c r="J387" s="1008" t="str">
        <f>IF(op!J275="","",op!J275)</f>
        <v/>
      </c>
      <c r="K387" s="339"/>
      <c r="L387" s="1260" t="str">
        <f>IF(op!L275="","",op!L275)</f>
        <v/>
      </c>
      <c r="M387" s="1260" t="str">
        <f>IF(op!M275="","",op!M275)</f>
        <v/>
      </c>
      <c r="N387" s="1009" t="str">
        <f t="shared" si="199"/>
        <v/>
      </c>
      <c r="O387" s="1010" t="str">
        <f t="shared" si="200"/>
        <v/>
      </c>
      <c r="P387" s="1011" t="str">
        <f t="shared" si="201"/>
        <v/>
      </c>
      <c r="Q387" s="590" t="str">
        <f t="shared" si="208"/>
        <v/>
      </c>
      <c r="R387" s="1012" t="str">
        <f t="shared" si="202"/>
        <v/>
      </c>
      <c r="S387" s="1013">
        <f t="shared" si="209"/>
        <v>0</v>
      </c>
      <c r="T387" s="339"/>
      <c r="X387" s="994" t="str">
        <f t="shared" si="210"/>
        <v/>
      </c>
      <c r="Y387" s="1015">
        <f t="shared" si="203"/>
        <v>0.6</v>
      </c>
      <c r="Z387" s="1016" t="e">
        <f t="shared" si="204"/>
        <v>#VALUE!</v>
      </c>
      <c r="AA387" s="1016" t="e">
        <f t="shared" si="205"/>
        <v>#VALUE!</v>
      </c>
      <c r="AB387" s="1016" t="e">
        <f t="shared" si="206"/>
        <v>#VALUE!</v>
      </c>
      <c r="AC387" s="1017" t="e">
        <f t="shared" si="211"/>
        <v>#VALUE!</v>
      </c>
      <c r="AD387" s="1018">
        <f t="shared" si="212"/>
        <v>0</v>
      </c>
      <c r="AE387" s="1015">
        <f>IF(H387&gt;8,tab!D$168,tab!D$171)</f>
        <v>0.5</v>
      </c>
      <c r="AF387" s="1018">
        <f t="shared" si="213"/>
        <v>0</v>
      </c>
      <c r="AG387" s="994">
        <f t="shared" si="214"/>
        <v>0</v>
      </c>
      <c r="AH387" s="1019" t="e">
        <f t="shared" si="215"/>
        <v>#VALUE!</v>
      </c>
      <c r="AI387" s="863" t="e">
        <f t="shared" si="216"/>
        <v>#VALUE!</v>
      </c>
      <c r="AJ387" s="562">
        <f t="shared" si="217"/>
        <v>30</v>
      </c>
      <c r="AK387" s="562">
        <f t="shared" si="196"/>
        <v>30</v>
      </c>
      <c r="AL387" s="1020">
        <f t="shared" si="218"/>
        <v>0</v>
      </c>
      <c r="AN387" s="561">
        <f t="shared" si="198"/>
        <v>0</v>
      </c>
      <c r="AR387" s="1058"/>
      <c r="AT387" s="322"/>
      <c r="AU387" s="322"/>
    </row>
    <row r="388" spans="3:47" ht="13.15" customHeight="1" x14ac:dyDescent="0.2">
      <c r="C388" s="386"/>
      <c r="D388" s="1005" t="str">
        <f>IF(op!D276=0,"",op!D276)</f>
        <v/>
      </c>
      <c r="E388" s="1005" t="str">
        <f>IF(op!E276=0,"",op!E276)</f>
        <v/>
      </c>
      <c r="F388" s="395" t="str">
        <f>IF(op!F276="","",op!F276+1)</f>
        <v/>
      </c>
      <c r="G388" s="1006" t="str">
        <f>IF(op!G276=0,"",op!G276)</f>
        <v/>
      </c>
      <c r="H388" s="395" t="str">
        <f>IF(op!H276="","",op!H276)</f>
        <v/>
      </c>
      <c r="I388" s="1007" t="str">
        <f t="shared" si="207"/>
        <v/>
      </c>
      <c r="J388" s="1008" t="str">
        <f>IF(op!J276="","",op!J276)</f>
        <v/>
      </c>
      <c r="K388" s="339"/>
      <c r="L388" s="1260" t="str">
        <f>IF(op!L276="","",op!L276)</f>
        <v/>
      </c>
      <c r="M388" s="1260" t="str">
        <f>IF(op!M276="","",op!M276)</f>
        <v/>
      </c>
      <c r="N388" s="1009" t="str">
        <f t="shared" si="199"/>
        <v/>
      </c>
      <c r="O388" s="1010" t="str">
        <f t="shared" si="200"/>
        <v/>
      </c>
      <c r="P388" s="1011" t="str">
        <f t="shared" si="201"/>
        <v/>
      </c>
      <c r="Q388" s="590" t="str">
        <f t="shared" si="208"/>
        <v/>
      </c>
      <c r="R388" s="1012" t="str">
        <f t="shared" si="202"/>
        <v/>
      </c>
      <c r="S388" s="1013">
        <f t="shared" si="209"/>
        <v>0</v>
      </c>
      <c r="T388" s="339"/>
      <c r="X388" s="994" t="str">
        <f t="shared" si="210"/>
        <v/>
      </c>
      <c r="Y388" s="1015">
        <f t="shared" si="203"/>
        <v>0.6</v>
      </c>
      <c r="Z388" s="1016" t="e">
        <f t="shared" si="204"/>
        <v>#VALUE!</v>
      </c>
      <c r="AA388" s="1016" t="e">
        <f t="shared" si="205"/>
        <v>#VALUE!</v>
      </c>
      <c r="AB388" s="1016" t="e">
        <f t="shared" si="206"/>
        <v>#VALUE!</v>
      </c>
      <c r="AC388" s="1017" t="e">
        <f t="shared" si="211"/>
        <v>#VALUE!</v>
      </c>
      <c r="AD388" s="1018">
        <f t="shared" si="212"/>
        <v>0</v>
      </c>
      <c r="AE388" s="1015">
        <f>IF(H388&gt;8,tab!D$168,tab!D$171)</f>
        <v>0.5</v>
      </c>
      <c r="AF388" s="1018">
        <f t="shared" si="213"/>
        <v>0</v>
      </c>
      <c r="AG388" s="994">
        <f t="shared" si="214"/>
        <v>0</v>
      </c>
      <c r="AH388" s="1019" t="e">
        <f t="shared" si="215"/>
        <v>#VALUE!</v>
      </c>
      <c r="AI388" s="863" t="e">
        <f t="shared" si="216"/>
        <v>#VALUE!</v>
      </c>
      <c r="AJ388" s="562">
        <f t="shared" si="217"/>
        <v>30</v>
      </c>
      <c r="AK388" s="562">
        <f t="shared" si="196"/>
        <v>30</v>
      </c>
      <c r="AL388" s="1020">
        <f t="shared" si="218"/>
        <v>0</v>
      </c>
      <c r="AN388" s="561">
        <f t="shared" si="198"/>
        <v>0</v>
      </c>
      <c r="AR388" s="1058"/>
      <c r="AT388" s="322"/>
      <c r="AU388" s="322"/>
    </row>
    <row r="389" spans="3:47" ht="13.15" customHeight="1" x14ac:dyDescent="0.2">
      <c r="C389" s="386"/>
      <c r="D389" s="1005" t="str">
        <f>IF(op!D277=0,"",op!D277)</f>
        <v/>
      </c>
      <c r="E389" s="1005" t="str">
        <f>IF(op!E277=0,"",op!E277)</f>
        <v/>
      </c>
      <c r="F389" s="395" t="str">
        <f>IF(op!F277="","",op!F277+1)</f>
        <v/>
      </c>
      <c r="G389" s="1006" t="str">
        <f>IF(op!G277=0,"",op!G277)</f>
        <v/>
      </c>
      <c r="H389" s="395" t="str">
        <f>IF(op!H277="","",op!H277)</f>
        <v/>
      </c>
      <c r="I389" s="1007" t="str">
        <f t="shared" si="207"/>
        <v/>
      </c>
      <c r="J389" s="1008" t="str">
        <f>IF(op!J277="","",op!J277)</f>
        <v/>
      </c>
      <c r="K389" s="339"/>
      <c r="L389" s="1260" t="str">
        <f>IF(op!L277="","",op!L277)</f>
        <v/>
      </c>
      <c r="M389" s="1260" t="str">
        <f>IF(op!M277="","",op!M277)</f>
        <v/>
      </c>
      <c r="N389" s="1009" t="str">
        <f t="shared" si="199"/>
        <v/>
      </c>
      <c r="O389" s="1010" t="str">
        <f t="shared" si="200"/>
        <v/>
      </c>
      <c r="P389" s="1011" t="str">
        <f t="shared" si="201"/>
        <v/>
      </c>
      <c r="Q389" s="590" t="str">
        <f t="shared" si="208"/>
        <v/>
      </c>
      <c r="R389" s="1012" t="str">
        <f t="shared" si="202"/>
        <v/>
      </c>
      <c r="S389" s="1013">
        <f t="shared" si="209"/>
        <v>0</v>
      </c>
      <c r="T389" s="339"/>
      <c r="X389" s="994" t="str">
        <f t="shared" si="210"/>
        <v/>
      </c>
      <c r="Y389" s="1015">
        <f t="shared" si="203"/>
        <v>0.6</v>
      </c>
      <c r="Z389" s="1016" t="e">
        <f t="shared" si="204"/>
        <v>#VALUE!</v>
      </c>
      <c r="AA389" s="1016" t="e">
        <f t="shared" si="205"/>
        <v>#VALUE!</v>
      </c>
      <c r="AB389" s="1016" t="e">
        <f t="shared" si="206"/>
        <v>#VALUE!</v>
      </c>
      <c r="AC389" s="1017" t="e">
        <f t="shared" si="211"/>
        <v>#VALUE!</v>
      </c>
      <c r="AD389" s="1018">
        <f t="shared" si="212"/>
        <v>0</v>
      </c>
      <c r="AE389" s="1015">
        <f>IF(H389&gt;8,tab!D$168,tab!D$171)</f>
        <v>0.5</v>
      </c>
      <c r="AF389" s="1018">
        <f t="shared" si="213"/>
        <v>0</v>
      </c>
      <c r="AG389" s="994">
        <f t="shared" si="214"/>
        <v>0</v>
      </c>
      <c r="AH389" s="1019" t="e">
        <f t="shared" si="215"/>
        <v>#VALUE!</v>
      </c>
      <c r="AI389" s="863" t="e">
        <f t="shared" si="216"/>
        <v>#VALUE!</v>
      </c>
      <c r="AJ389" s="562">
        <f t="shared" si="217"/>
        <v>30</v>
      </c>
      <c r="AK389" s="562">
        <f t="shared" si="196"/>
        <v>30</v>
      </c>
      <c r="AL389" s="1020">
        <f t="shared" si="218"/>
        <v>0</v>
      </c>
      <c r="AN389" s="561">
        <f t="shared" si="198"/>
        <v>0</v>
      </c>
      <c r="AR389" s="1058"/>
      <c r="AT389" s="322"/>
      <c r="AU389" s="322"/>
    </row>
    <row r="390" spans="3:47" ht="13.15" customHeight="1" x14ac:dyDescent="0.2">
      <c r="C390" s="386"/>
      <c r="D390" s="1005" t="str">
        <f>IF(op!D278=0,"",op!D278)</f>
        <v/>
      </c>
      <c r="E390" s="1005" t="str">
        <f>IF(op!E278=0,"",op!E278)</f>
        <v/>
      </c>
      <c r="F390" s="395" t="str">
        <f>IF(op!F278="","",op!F278+1)</f>
        <v/>
      </c>
      <c r="G390" s="1006" t="str">
        <f>IF(op!G278=0,"",op!G278)</f>
        <v/>
      </c>
      <c r="H390" s="395" t="str">
        <f>IF(op!H278="","",op!H278)</f>
        <v/>
      </c>
      <c r="I390" s="1007" t="str">
        <f t="shared" si="207"/>
        <v/>
      </c>
      <c r="J390" s="1008" t="str">
        <f>IF(op!J278="","",op!J278)</f>
        <v/>
      </c>
      <c r="K390" s="339"/>
      <c r="L390" s="1260" t="str">
        <f>IF(op!L278="","",op!L278)</f>
        <v/>
      </c>
      <c r="M390" s="1260" t="str">
        <f>IF(op!M278="","",op!M278)</f>
        <v/>
      </c>
      <c r="N390" s="1009" t="str">
        <f t="shared" si="199"/>
        <v/>
      </c>
      <c r="O390" s="1010" t="str">
        <f t="shared" si="200"/>
        <v/>
      </c>
      <c r="P390" s="1011" t="str">
        <f t="shared" si="201"/>
        <v/>
      </c>
      <c r="Q390" s="590" t="str">
        <f t="shared" si="208"/>
        <v/>
      </c>
      <c r="R390" s="1012" t="str">
        <f t="shared" si="202"/>
        <v/>
      </c>
      <c r="S390" s="1013">
        <f t="shared" si="209"/>
        <v>0</v>
      </c>
      <c r="T390" s="339"/>
      <c r="X390" s="994" t="str">
        <f t="shared" si="210"/>
        <v/>
      </c>
      <c r="Y390" s="1015">
        <f t="shared" si="203"/>
        <v>0.6</v>
      </c>
      <c r="Z390" s="1016" t="e">
        <f t="shared" si="204"/>
        <v>#VALUE!</v>
      </c>
      <c r="AA390" s="1016" t="e">
        <f t="shared" si="205"/>
        <v>#VALUE!</v>
      </c>
      <c r="AB390" s="1016" t="e">
        <f t="shared" si="206"/>
        <v>#VALUE!</v>
      </c>
      <c r="AC390" s="1017" t="e">
        <f t="shared" si="211"/>
        <v>#VALUE!</v>
      </c>
      <c r="AD390" s="1018">
        <f t="shared" si="212"/>
        <v>0</v>
      </c>
      <c r="AE390" s="1015">
        <f>IF(H390&gt;8,tab!D$168,tab!D$171)</f>
        <v>0.5</v>
      </c>
      <c r="AF390" s="1018">
        <f t="shared" si="213"/>
        <v>0</v>
      </c>
      <c r="AG390" s="994">
        <f t="shared" si="214"/>
        <v>0</v>
      </c>
      <c r="AH390" s="1019" t="e">
        <f t="shared" si="215"/>
        <v>#VALUE!</v>
      </c>
      <c r="AI390" s="863" t="e">
        <f t="shared" si="216"/>
        <v>#VALUE!</v>
      </c>
      <c r="AJ390" s="562">
        <f t="shared" si="217"/>
        <v>30</v>
      </c>
      <c r="AK390" s="562">
        <f t="shared" si="196"/>
        <v>30</v>
      </c>
      <c r="AL390" s="1020">
        <f t="shared" si="218"/>
        <v>0</v>
      </c>
      <c r="AN390" s="561">
        <f t="shared" si="198"/>
        <v>0</v>
      </c>
      <c r="AR390" s="1058"/>
      <c r="AT390" s="322"/>
      <c r="AU390" s="322"/>
    </row>
    <row r="391" spans="3:47" ht="13.15" customHeight="1" x14ac:dyDescent="0.2">
      <c r="C391" s="386"/>
      <c r="D391" s="1005" t="str">
        <f>IF(op!D279=0,"",op!D279)</f>
        <v/>
      </c>
      <c r="E391" s="1005" t="str">
        <f>IF(op!E279=0,"",op!E279)</f>
        <v/>
      </c>
      <c r="F391" s="395" t="str">
        <f>IF(op!F279="","",op!F279+1)</f>
        <v/>
      </c>
      <c r="G391" s="1006" t="str">
        <f>IF(op!G279=0,"",op!G279)</f>
        <v/>
      </c>
      <c r="H391" s="395" t="str">
        <f>IF(op!H279="","",op!H279)</f>
        <v/>
      </c>
      <c r="I391" s="1007" t="str">
        <f t="shared" si="207"/>
        <v/>
      </c>
      <c r="J391" s="1008" t="str">
        <f>IF(op!J279="","",op!J279)</f>
        <v/>
      </c>
      <c r="K391" s="339"/>
      <c r="L391" s="1260" t="str">
        <f>IF(op!L279="","",op!L279)</f>
        <v/>
      </c>
      <c r="M391" s="1260" t="str">
        <f>IF(op!M279="","",op!M279)</f>
        <v/>
      </c>
      <c r="N391" s="1009" t="str">
        <f t="shared" si="199"/>
        <v/>
      </c>
      <c r="O391" s="1010" t="str">
        <f t="shared" si="200"/>
        <v/>
      </c>
      <c r="P391" s="1011" t="str">
        <f t="shared" si="201"/>
        <v/>
      </c>
      <c r="Q391" s="590" t="str">
        <f t="shared" si="208"/>
        <v/>
      </c>
      <c r="R391" s="1012" t="str">
        <f t="shared" si="202"/>
        <v/>
      </c>
      <c r="S391" s="1013">
        <f t="shared" si="209"/>
        <v>0</v>
      </c>
      <c r="T391" s="339"/>
      <c r="X391" s="994" t="str">
        <f t="shared" si="210"/>
        <v/>
      </c>
      <c r="Y391" s="1015">
        <f t="shared" si="203"/>
        <v>0.6</v>
      </c>
      <c r="Z391" s="1016" t="e">
        <f t="shared" si="204"/>
        <v>#VALUE!</v>
      </c>
      <c r="AA391" s="1016" t="e">
        <f t="shared" si="205"/>
        <v>#VALUE!</v>
      </c>
      <c r="AB391" s="1016" t="e">
        <f t="shared" si="206"/>
        <v>#VALUE!</v>
      </c>
      <c r="AC391" s="1017" t="e">
        <f t="shared" si="211"/>
        <v>#VALUE!</v>
      </c>
      <c r="AD391" s="1018">
        <f t="shared" si="212"/>
        <v>0</v>
      </c>
      <c r="AE391" s="1015">
        <f>IF(H391&gt;8,tab!D$168,tab!D$171)</f>
        <v>0.5</v>
      </c>
      <c r="AF391" s="1018">
        <f t="shared" si="213"/>
        <v>0</v>
      </c>
      <c r="AG391" s="994">
        <f t="shared" si="214"/>
        <v>0</v>
      </c>
      <c r="AH391" s="1019" t="e">
        <f t="shared" si="215"/>
        <v>#VALUE!</v>
      </c>
      <c r="AI391" s="863" t="e">
        <f t="shared" si="216"/>
        <v>#VALUE!</v>
      </c>
      <c r="AJ391" s="562">
        <f t="shared" si="217"/>
        <v>30</v>
      </c>
      <c r="AK391" s="562">
        <f t="shared" si="196"/>
        <v>30</v>
      </c>
      <c r="AL391" s="1020">
        <f t="shared" si="218"/>
        <v>0</v>
      </c>
      <c r="AN391" s="561">
        <f t="shared" si="198"/>
        <v>0</v>
      </c>
      <c r="AR391" s="1058"/>
      <c r="AT391" s="322"/>
      <c r="AU391" s="322"/>
    </row>
    <row r="392" spans="3:47" ht="13.15" customHeight="1" x14ac:dyDescent="0.2">
      <c r="C392" s="386"/>
      <c r="D392" s="1005" t="str">
        <f>IF(op!D280=0,"",op!D280)</f>
        <v/>
      </c>
      <c r="E392" s="1005" t="str">
        <f>IF(op!E280=0,"",op!E280)</f>
        <v/>
      </c>
      <c r="F392" s="395" t="str">
        <f>IF(op!F280="","",op!F280+1)</f>
        <v/>
      </c>
      <c r="G392" s="1006" t="str">
        <f>IF(op!G280=0,"",op!G280)</f>
        <v/>
      </c>
      <c r="H392" s="395" t="str">
        <f>IF(op!H280="","",op!H280)</f>
        <v/>
      </c>
      <c r="I392" s="1007" t="str">
        <f t="shared" si="207"/>
        <v/>
      </c>
      <c r="J392" s="1008" t="str">
        <f>IF(op!J280="","",op!J280)</f>
        <v/>
      </c>
      <c r="K392" s="339"/>
      <c r="L392" s="1260" t="str">
        <f>IF(op!L280="","",op!L280)</f>
        <v/>
      </c>
      <c r="M392" s="1260" t="str">
        <f>IF(op!M280="","",op!M280)</f>
        <v/>
      </c>
      <c r="N392" s="1009" t="str">
        <f t="shared" si="199"/>
        <v/>
      </c>
      <c r="O392" s="1010" t="str">
        <f t="shared" si="200"/>
        <v/>
      </c>
      <c r="P392" s="1011" t="str">
        <f t="shared" si="201"/>
        <v/>
      </c>
      <c r="Q392" s="590" t="str">
        <f t="shared" si="208"/>
        <v/>
      </c>
      <c r="R392" s="1012" t="str">
        <f t="shared" si="202"/>
        <v/>
      </c>
      <c r="S392" s="1013">
        <f t="shared" si="209"/>
        <v>0</v>
      </c>
      <c r="T392" s="339"/>
      <c r="X392" s="994" t="str">
        <f t="shared" si="210"/>
        <v/>
      </c>
      <c r="Y392" s="1015">
        <f t="shared" si="203"/>
        <v>0.6</v>
      </c>
      <c r="Z392" s="1016" t="e">
        <f t="shared" si="204"/>
        <v>#VALUE!</v>
      </c>
      <c r="AA392" s="1016" t="e">
        <f t="shared" si="205"/>
        <v>#VALUE!</v>
      </c>
      <c r="AB392" s="1016" t="e">
        <f t="shared" si="206"/>
        <v>#VALUE!</v>
      </c>
      <c r="AC392" s="1017" t="e">
        <f t="shared" si="211"/>
        <v>#VALUE!</v>
      </c>
      <c r="AD392" s="1018">
        <f t="shared" si="212"/>
        <v>0</v>
      </c>
      <c r="AE392" s="1015">
        <f>IF(H392&gt;8,tab!D$168,tab!D$171)</f>
        <v>0.5</v>
      </c>
      <c r="AF392" s="1018">
        <f t="shared" si="213"/>
        <v>0</v>
      </c>
      <c r="AG392" s="994">
        <f t="shared" si="214"/>
        <v>0</v>
      </c>
      <c r="AH392" s="1019" t="e">
        <f t="shared" si="215"/>
        <v>#VALUE!</v>
      </c>
      <c r="AI392" s="863" t="e">
        <f t="shared" si="216"/>
        <v>#VALUE!</v>
      </c>
      <c r="AJ392" s="562">
        <f t="shared" si="217"/>
        <v>30</v>
      </c>
      <c r="AK392" s="562">
        <f t="shared" si="196"/>
        <v>30</v>
      </c>
      <c r="AL392" s="1020">
        <f t="shared" si="218"/>
        <v>0</v>
      </c>
      <c r="AN392" s="561">
        <f t="shared" si="198"/>
        <v>0</v>
      </c>
      <c r="AR392" s="1058"/>
      <c r="AT392" s="322"/>
      <c r="AU392" s="322"/>
    </row>
    <row r="393" spans="3:47" ht="13.15" customHeight="1" x14ac:dyDescent="0.2">
      <c r="C393" s="386"/>
      <c r="D393" s="1005" t="str">
        <f>IF(op!D281=0,"",op!D281)</f>
        <v/>
      </c>
      <c r="E393" s="1005" t="str">
        <f>IF(op!E281=0,"",op!E281)</f>
        <v/>
      </c>
      <c r="F393" s="395" t="str">
        <f>IF(op!F281="","",op!F281+1)</f>
        <v/>
      </c>
      <c r="G393" s="1006" t="str">
        <f>IF(op!G281=0,"",op!G281)</f>
        <v/>
      </c>
      <c r="H393" s="395" t="str">
        <f>IF(op!H281="","",op!H281)</f>
        <v/>
      </c>
      <c r="I393" s="1007" t="str">
        <f t="shared" si="207"/>
        <v/>
      </c>
      <c r="J393" s="1008" t="str">
        <f>IF(op!J281="","",op!J281)</f>
        <v/>
      </c>
      <c r="K393" s="339"/>
      <c r="L393" s="1260" t="str">
        <f>IF(op!L281="","",op!L281)</f>
        <v/>
      </c>
      <c r="M393" s="1260" t="str">
        <f>IF(op!M281="","",op!M281)</f>
        <v/>
      </c>
      <c r="N393" s="1009" t="str">
        <f t="shared" si="199"/>
        <v/>
      </c>
      <c r="O393" s="1010" t="str">
        <f t="shared" si="200"/>
        <v/>
      </c>
      <c r="P393" s="1011" t="str">
        <f t="shared" si="201"/>
        <v/>
      </c>
      <c r="Q393" s="590" t="str">
        <f t="shared" si="208"/>
        <v/>
      </c>
      <c r="R393" s="1012" t="str">
        <f t="shared" si="202"/>
        <v/>
      </c>
      <c r="S393" s="1013">
        <f t="shared" si="209"/>
        <v>0</v>
      </c>
      <c r="T393" s="339"/>
      <c r="X393" s="994" t="str">
        <f t="shared" si="210"/>
        <v/>
      </c>
      <c r="Y393" s="1015">
        <f t="shared" si="203"/>
        <v>0.6</v>
      </c>
      <c r="Z393" s="1016" t="e">
        <f t="shared" si="204"/>
        <v>#VALUE!</v>
      </c>
      <c r="AA393" s="1016" t="e">
        <f t="shared" si="205"/>
        <v>#VALUE!</v>
      </c>
      <c r="AB393" s="1016" t="e">
        <f t="shared" si="206"/>
        <v>#VALUE!</v>
      </c>
      <c r="AC393" s="1017" t="e">
        <f t="shared" si="211"/>
        <v>#VALUE!</v>
      </c>
      <c r="AD393" s="1018">
        <f t="shared" si="212"/>
        <v>0</v>
      </c>
      <c r="AE393" s="1015">
        <f>IF(H393&gt;8,tab!D$168,tab!D$171)</f>
        <v>0.5</v>
      </c>
      <c r="AF393" s="1018">
        <f t="shared" si="213"/>
        <v>0</v>
      </c>
      <c r="AG393" s="994">
        <f t="shared" si="214"/>
        <v>0</v>
      </c>
      <c r="AH393" s="1019" t="e">
        <f t="shared" si="215"/>
        <v>#VALUE!</v>
      </c>
      <c r="AI393" s="863" t="e">
        <f t="shared" si="216"/>
        <v>#VALUE!</v>
      </c>
      <c r="AJ393" s="562">
        <f t="shared" si="217"/>
        <v>30</v>
      </c>
      <c r="AK393" s="562">
        <f t="shared" si="196"/>
        <v>30</v>
      </c>
      <c r="AL393" s="1020">
        <f t="shared" si="218"/>
        <v>0</v>
      </c>
      <c r="AN393" s="561">
        <f t="shared" si="198"/>
        <v>0</v>
      </c>
      <c r="AR393" s="1058"/>
      <c r="AT393" s="322"/>
      <c r="AU393" s="322"/>
    </row>
    <row r="394" spans="3:47" ht="13.15" customHeight="1" x14ac:dyDescent="0.2">
      <c r="C394" s="386"/>
      <c r="D394" s="1005" t="str">
        <f>IF(op!D282=0,"",op!D282)</f>
        <v/>
      </c>
      <c r="E394" s="1005" t="str">
        <f>IF(op!E282=0,"",op!E282)</f>
        <v/>
      </c>
      <c r="F394" s="395" t="str">
        <f>IF(op!F282="","",op!F282+1)</f>
        <v/>
      </c>
      <c r="G394" s="1006" t="str">
        <f>IF(op!G282=0,"",op!G282)</f>
        <v/>
      </c>
      <c r="H394" s="395" t="str">
        <f>IF(op!H282="","",op!H282)</f>
        <v/>
      </c>
      <c r="I394" s="1007" t="str">
        <f t="shared" si="207"/>
        <v/>
      </c>
      <c r="J394" s="1008" t="str">
        <f>IF(op!J282="","",op!J282)</f>
        <v/>
      </c>
      <c r="K394" s="339"/>
      <c r="L394" s="1260" t="str">
        <f>IF(op!L282="","",op!L282)</f>
        <v/>
      </c>
      <c r="M394" s="1260" t="str">
        <f>IF(op!M282="","",op!M282)</f>
        <v/>
      </c>
      <c r="N394" s="1009" t="str">
        <f t="shared" si="199"/>
        <v/>
      </c>
      <c r="O394" s="1010" t="str">
        <f t="shared" si="200"/>
        <v/>
      </c>
      <c r="P394" s="1011" t="str">
        <f t="shared" si="201"/>
        <v/>
      </c>
      <c r="Q394" s="590" t="str">
        <f t="shared" si="208"/>
        <v/>
      </c>
      <c r="R394" s="1012" t="str">
        <f t="shared" si="202"/>
        <v/>
      </c>
      <c r="S394" s="1013">
        <f t="shared" si="209"/>
        <v>0</v>
      </c>
      <c r="T394" s="339"/>
      <c r="X394" s="994" t="str">
        <f t="shared" si="210"/>
        <v/>
      </c>
      <c r="Y394" s="1015">
        <f t="shared" si="203"/>
        <v>0.6</v>
      </c>
      <c r="Z394" s="1016" t="e">
        <f t="shared" si="204"/>
        <v>#VALUE!</v>
      </c>
      <c r="AA394" s="1016" t="e">
        <f t="shared" si="205"/>
        <v>#VALUE!</v>
      </c>
      <c r="AB394" s="1016" t="e">
        <f t="shared" si="206"/>
        <v>#VALUE!</v>
      </c>
      <c r="AC394" s="1017" t="e">
        <f t="shared" si="211"/>
        <v>#VALUE!</v>
      </c>
      <c r="AD394" s="1018">
        <f t="shared" si="212"/>
        <v>0</v>
      </c>
      <c r="AE394" s="1015">
        <f>IF(H394&gt;8,tab!D$168,tab!D$171)</f>
        <v>0.5</v>
      </c>
      <c r="AF394" s="1018">
        <f t="shared" si="213"/>
        <v>0</v>
      </c>
      <c r="AG394" s="994">
        <f t="shared" si="214"/>
        <v>0</v>
      </c>
      <c r="AH394" s="1019" t="e">
        <f t="shared" si="215"/>
        <v>#VALUE!</v>
      </c>
      <c r="AI394" s="863" t="e">
        <f t="shared" si="216"/>
        <v>#VALUE!</v>
      </c>
      <c r="AJ394" s="562">
        <f t="shared" si="217"/>
        <v>30</v>
      </c>
      <c r="AK394" s="562">
        <f t="shared" si="196"/>
        <v>30</v>
      </c>
      <c r="AL394" s="1020">
        <f t="shared" si="218"/>
        <v>0</v>
      </c>
      <c r="AN394" s="561">
        <f t="shared" si="198"/>
        <v>0</v>
      </c>
      <c r="AR394" s="1058"/>
      <c r="AT394" s="322"/>
      <c r="AU394" s="322"/>
    </row>
    <row r="395" spans="3:47" ht="13.15" customHeight="1" x14ac:dyDescent="0.2">
      <c r="C395" s="386"/>
      <c r="D395" s="1005" t="str">
        <f>IF(op!D283=0,"",op!D283)</f>
        <v/>
      </c>
      <c r="E395" s="1005" t="str">
        <f>IF(op!E283=0,"",op!E283)</f>
        <v/>
      </c>
      <c r="F395" s="395" t="str">
        <f>IF(op!F283="","",op!F283+1)</f>
        <v/>
      </c>
      <c r="G395" s="1006" t="str">
        <f>IF(op!G283=0,"",op!G283)</f>
        <v/>
      </c>
      <c r="H395" s="395" t="str">
        <f>IF(op!H283="","",op!H283)</f>
        <v/>
      </c>
      <c r="I395" s="1007" t="str">
        <f t="shared" si="207"/>
        <v/>
      </c>
      <c r="J395" s="1008" t="str">
        <f>IF(op!J283="","",op!J283)</f>
        <v/>
      </c>
      <c r="K395" s="339"/>
      <c r="L395" s="1260" t="str">
        <f>IF(op!L283="","",op!L283)</f>
        <v/>
      </c>
      <c r="M395" s="1260" t="str">
        <f>IF(op!M283="","",op!M283)</f>
        <v/>
      </c>
      <c r="N395" s="1009" t="str">
        <f t="shared" si="199"/>
        <v/>
      </c>
      <c r="O395" s="1010" t="str">
        <f t="shared" si="200"/>
        <v/>
      </c>
      <c r="P395" s="1011" t="str">
        <f t="shared" si="201"/>
        <v/>
      </c>
      <c r="Q395" s="590" t="str">
        <f t="shared" si="208"/>
        <v/>
      </c>
      <c r="R395" s="1012" t="str">
        <f t="shared" si="202"/>
        <v/>
      </c>
      <c r="S395" s="1013">
        <f t="shared" si="209"/>
        <v>0</v>
      </c>
      <c r="T395" s="339"/>
      <c r="X395" s="994" t="str">
        <f t="shared" si="210"/>
        <v/>
      </c>
      <c r="Y395" s="1015">
        <f t="shared" si="203"/>
        <v>0.6</v>
      </c>
      <c r="Z395" s="1016" t="e">
        <f t="shared" si="204"/>
        <v>#VALUE!</v>
      </c>
      <c r="AA395" s="1016" t="e">
        <f t="shared" si="205"/>
        <v>#VALUE!</v>
      </c>
      <c r="AB395" s="1016" t="e">
        <f t="shared" si="206"/>
        <v>#VALUE!</v>
      </c>
      <c r="AC395" s="1017" t="e">
        <f t="shared" si="211"/>
        <v>#VALUE!</v>
      </c>
      <c r="AD395" s="1018">
        <f t="shared" si="212"/>
        <v>0</v>
      </c>
      <c r="AE395" s="1015">
        <f>IF(H395&gt;8,tab!D$168,tab!D$171)</f>
        <v>0.5</v>
      </c>
      <c r="AF395" s="1018">
        <f t="shared" si="213"/>
        <v>0</v>
      </c>
      <c r="AG395" s="994">
        <f t="shared" si="214"/>
        <v>0</v>
      </c>
      <c r="AH395" s="1019" t="e">
        <f t="shared" si="215"/>
        <v>#VALUE!</v>
      </c>
      <c r="AI395" s="863" t="e">
        <f t="shared" si="216"/>
        <v>#VALUE!</v>
      </c>
      <c r="AJ395" s="562">
        <f t="shared" si="217"/>
        <v>30</v>
      </c>
      <c r="AK395" s="562">
        <f t="shared" si="196"/>
        <v>30</v>
      </c>
      <c r="AL395" s="1020">
        <f t="shared" si="218"/>
        <v>0</v>
      </c>
      <c r="AN395" s="561">
        <f t="shared" si="198"/>
        <v>0</v>
      </c>
      <c r="AR395" s="1058"/>
      <c r="AT395" s="322"/>
      <c r="AU395" s="322"/>
    </row>
    <row r="396" spans="3:47" ht="13.15" customHeight="1" x14ac:dyDescent="0.2">
      <c r="C396" s="386"/>
      <c r="D396" s="1005" t="str">
        <f>IF(op!D284=0,"",op!D284)</f>
        <v/>
      </c>
      <c r="E396" s="1005" t="str">
        <f>IF(op!E284=0,"",op!E284)</f>
        <v/>
      </c>
      <c r="F396" s="395" t="str">
        <f>IF(op!F284="","",op!F284+1)</f>
        <v/>
      </c>
      <c r="G396" s="1006" t="str">
        <f>IF(op!G284=0,"",op!G284)</f>
        <v/>
      </c>
      <c r="H396" s="395" t="str">
        <f>IF(op!H284="","",op!H284)</f>
        <v/>
      </c>
      <c r="I396" s="1007" t="str">
        <f t="shared" si="207"/>
        <v/>
      </c>
      <c r="J396" s="1008" t="str">
        <f>IF(op!J284="","",op!J284)</f>
        <v/>
      </c>
      <c r="K396" s="339"/>
      <c r="L396" s="1260" t="str">
        <f>IF(op!L284="","",op!L284)</f>
        <v/>
      </c>
      <c r="M396" s="1260" t="str">
        <f>IF(op!M284="","",op!M284)</f>
        <v/>
      </c>
      <c r="N396" s="1009" t="str">
        <f t="shared" si="199"/>
        <v/>
      </c>
      <c r="O396" s="1010" t="str">
        <f t="shared" si="200"/>
        <v/>
      </c>
      <c r="P396" s="1011" t="str">
        <f t="shared" si="201"/>
        <v/>
      </c>
      <c r="Q396" s="590" t="str">
        <f t="shared" si="208"/>
        <v/>
      </c>
      <c r="R396" s="1012" t="str">
        <f t="shared" si="202"/>
        <v/>
      </c>
      <c r="S396" s="1013">
        <f t="shared" si="209"/>
        <v>0</v>
      </c>
      <c r="T396" s="339"/>
      <c r="X396" s="994" t="str">
        <f t="shared" si="210"/>
        <v/>
      </c>
      <c r="Y396" s="1015">
        <f t="shared" si="203"/>
        <v>0.6</v>
      </c>
      <c r="Z396" s="1016" t="e">
        <f t="shared" si="204"/>
        <v>#VALUE!</v>
      </c>
      <c r="AA396" s="1016" t="e">
        <f t="shared" si="205"/>
        <v>#VALUE!</v>
      </c>
      <c r="AB396" s="1016" t="e">
        <f t="shared" si="206"/>
        <v>#VALUE!</v>
      </c>
      <c r="AC396" s="1017" t="e">
        <f t="shared" si="211"/>
        <v>#VALUE!</v>
      </c>
      <c r="AD396" s="1018">
        <f t="shared" si="212"/>
        <v>0</v>
      </c>
      <c r="AE396" s="1015">
        <f>IF(H396&gt;8,tab!D$168,tab!D$171)</f>
        <v>0.5</v>
      </c>
      <c r="AF396" s="1018">
        <f t="shared" si="213"/>
        <v>0</v>
      </c>
      <c r="AG396" s="994">
        <f t="shared" si="214"/>
        <v>0</v>
      </c>
      <c r="AH396" s="1019" t="e">
        <f t="shared" si="215"/>
        <v>#VALUE!</v>
      </c>
      <c r="AI396" s="863" t="e">
        <f t="shared" si="216"/>
        <v>#VALUE!</v>
      </c>
      <c r="AJ396" s="562">
        <f t="shared" si="217"/>
        <v>30</v>
      </c>
      <c r="AK396" s="562">
        <f t="shared" si="196"/>
        <v>30</v>
      </c>
      <c r="AL396" s="1020">
        <f t="shared" si="218"/>
        <v>0</v>
      </c>
      <c r="AN396" s="561">
        <f t="shared" si="198"/>
        <v>0</v>
      </c>
      <c r="AR396" s="1058"/>
      <c r="AT396" s="322"/>
      <c r="AU396" s="322"/>
    </row>
    <row r="397" spans="3:47" ht="13.15" customHeight="1" x14ac:dyDescent="0.2">
      <c r="C397" s="386"/>
      <c r="D397" s="1005" t="str">
        <f>IF(op!D285=0,"",op!D285)</f>
        <v/>
      </c>
      <c r="E397" s="1005" t="str">
        <f>IF(op!E285=0,"",op!E285)</f>
        <v/>
      </c>
      <c r="F397" s="395" t="str">
        <f>IF(op!F285="","",op!F285+1)</f>
        <v/>
      </c>
      <c r="G397" s="1006" t="str">
        <f>IF(op!G285=0,"",op!G285)</f>
        <v/>
      </c>
      <c r="H397" s="395" t="str">
        <f>IF(op!H285="","",op!H285)</f>
        <v/>
      </c>
      <c r="I397" s="1007" t="str">
        <f t="shared" si="207"/>
        <v/>
      </c>
      <c r="J397" s="1008" t="str">
        <f>IF(op!J285="","",op!J285)</f>
        <v/>
      </c>
      <c r="K397" s="339"/>
      <c r="L397" s="1260" t="str">
        <f>IF(op!L285="","",op!L285)</f>
        <v/>
      </c>
      <c r="M397" s="1260" t="str">
        <f>IF(op!M285="","",op!M285)</f>
        <v/>
      </c>
      <c r="N397" s="1009" t="str">
        <f t="shared" si="199"/>
        <v/>
      </c>
      <c r="O397" s="1010" t="str">
        <f t="shared" si="200"/>
        <v/>
      </c>
      <c r="P397" s="1011" t="str">
        <f t="shared" si="201"/>
        <v/>
      </c>
      <c r="Q397" s="590" t="str">
        <f t="shared" si="208"/>
        <v/>
      </c>
      <c r="R397" s="1012" t="str">
        <f t="shared" si="202"/>
        <v/>
      </c>
      <c r="S397" s="1013">
        <f t="shared" si="209"/>
        <v>0</v>
      </c>
      <c r="T397" s="339"/>
      <c r="X397" s="994" t="str">
        <f t="shared" si="210"/>
        <v/>
      </c>
      <c r="Y397" s="1015">
        <f t="shared" si="203"/>
        <v>0.6</v>
      </c>
      <c r="Z397" s="1016" t="e">
        <f t="shared" si="204"/>
        <v>#VALUE!</v>
      </c>
      <c r="AA397" s="1016" t="e">
        <f t="shared" si="205"/>
        <v>#VALUE!</v>
      </c>
      <c r="AB397" s="1016" t="e">
        <f t="shared" si="206"/>
        <v>#VALUE!</v>
      </c>
      <c r="AC397" s="1017" t="e">
        <f t="shared" si="211"/>
        <v>#VALUE!</v>
      </c>
      <c r="AD397" s="1018">
        <f t="shared" si="212"/>
        <v>0</v>
      </c>
      <c r="AE397" s="1015">
        <f>IF(H397&gt;8,tab!D$168,tab!D$171)</f>
        <v>0.5</v>
      </c>
      <c r="AF397" s="1018">
        <f t="shared" si="213"/>
        <v>0</v>
      </c>
      <c r="AG397" s="994">
        <f t="shared" si="214"/>
        <v>0</v>
      </c>
      <c r="AH397" s="1019" t="e">
        <f t="shared" si="215"/>
        <v>#VALUE!</v>
      </c>
      <c r="AI397" s="863" t="e">
        <f t="shared" si="216"/>
        <v>#VALUE!</v>
      </c>
      <c r="AJ397" s="562">
        <f t="shared" si="217"/>
        <v>30</v>
      </c>
      <c r="AK397" s="562">
        <f t="shared" si="196"/>
        <v>30</v>
      </c>
      <c r="AL397" s="1020">
        <f t="shared" si="218"/>
        <v>0</v>
      </c>
      <c r="AN397" s="561">
        <f t="shared" si="198"/>
        <v>0</v>
      </c>
      <c r="AR397" s="1058"/>
      <c r="AT397" s="322"/>
      <c r="AU397" s="322"/>
    </row>
    <row r="398" spans="3:47" ht="13.15" customHeight="1" x14ac:dyDescent="0.2">
      <c r="C398" s="386"/>
      <c r="D398" s="1005" t="str">
        <f>IF(op!D286=0,"",op!D286)</f>
        <v/>
      </c>
      <c r="E398" s="1005" t="str">
        <f>IF(op!E286=0,"",op!E286)</f>
        <v/>
      </c>
      <c r="F398" s="395" t="str">
        <f>IF(op!F286="","",op!F286+1)</f>
        <v/>
      </c>
      <c r="G398" s="1006" t="str">
        <f>IF(op!G286=0,"",op!G286)</f>
        <v/>
      </c>
      <c r="H398" s="395" t="str">
        <f>IF(op!H286="","",op!H286)</f>
        <v/>
      </c>
      <c r="I398" s="1007" t="str">
        <f t="shared" si="207"/>
        <v/>
      </c>
      <c r="J398" s="1008" t="str">
        <f>IF(op!J286="","",op!J286)</f>
        <v/>
      </c>
      <c r="K398" s="339"/>
      <c r="L398" s="1260" t="str">
        <f>IF(op!L286="","",op!L286)</f>
        <v/>
      </c>
      <c r="M398" s="1260" t="str">
        <f>IF(op!M286="","",op!M286)</f>
        <v/>
      </c>
      <c r="N398" s="1009" t="str">
        <f t="shared" si="199"/>
        <v/>
      </c>
      <c r="O398" s="1010" t="str">
        <f t="shared" si="200"/>
        <v/>
      </c>
      <c r="P398" s="1011" t="str">
        <f t="shared" si="201"/>
        <v/>
      </c>
      <c r="Q398" s="590" t="str">
        <f t="shared" si="208"/>
        <v/>
      </c>
      <c r="R398" s="1012" t="str">
        <f t="shared" si="202"/>
        <v/>
      </c>
      <c r="S398" s="1013">
        <f t="shared" si="209"/>
        <v>0</v>
      </c>
      <c r="T398" s="339"/>
      <c r="X398" s="994" t="str">
        <f t="shared" si="210"/>
        <v/>
      </c>
      <c r="Y398" s="1015">
        <f t="shared" si="203"/>
        <v>0.6</v>
      </c>
      <c r="Z398" s="1016" t="e">
        <f t="shared" si="204"/>
        <v>#VALUE!</v>
      </c>
      <c r="AA398" s="1016" t="e">
        <f t="shared" si="205"/>
        <v>#VALUE!</v>
      </c>
      <c r="AB398" s="1016" t="e">
        <f t="shared" si="206"/>
        <v>#VALUE!</v>
      </c>
      <c r="AC398" s="1017" t="e">
        <f t="shared" si="211"/>
        <v>#VALUE!</v>
      </c>
      <c r="AD398" s="1018">
        <f t="shared" si="212"/>
        <v>0</v>
      </c>
      <c r="AE398" s="1015">
        <f>IF(H398&gt;8,tab!D$168,tab!D$171)</f>
        <v>0.5</v>
      </c>
      <c r="AF398" s="1018">
        <f t="shared" si="213"/>
        <v>0</v>
      </c>
      <c r="AG398" s="994">
        <f t="shared" si="214"/>
        <v>0</v>
      </c>
      <c r="AH398" s="1019" t="e">
        <f t="shared" si="215"/>
        <v>#VALUE!</v>
      </c>
      <c r="AI398" s="863" t="e">
        <f t="shared" si="216"/>
        <v>#VALUE!</v>
      </c>
      <c r="AJ398" s="562">
        <f t="shared" si="217"/>
        <v>30</v>
      </c>
      <c r="AK398" s="562">
        <f t="shared" si="196"/>
        <v>30</v>
      </c>
      <c r="AL398" s="1020">
        <f t="shared" si="218"/>
        <v>0</v>
      </c>
      <c r="AN398" s="561">
        <f t="shared" si="198"/>
        <v>0</v>
      </c>
      <c r="AR398" s="1058"/>
      <c r="AT398" s="322"/>
      <c r="AU398" s="322"/>
    </row>
    <row r="399" spans="3:47" ht="13.15" customHeight="1" x14ac:dyDescent="0.2">
      <c r="C399" s="386"/>
      <c r="D399" s="1005" t="str">
        <f>IF(op!D287=0,"",op!D287)</f>
        <v/>
      </c>
      <c r="E399" s="1005" t="str">
        <f>IF(op!E287=0,"",op!E287)</f>
        <v/>
      </c>
      <c r="F399" s="395" t="str">
        <f>IF(op!F287="","",op!F287+1)</f>
        <v/>
      </c>
      <c r="G399" s="1006" t="str">
        <f>IF(op!G287=0,"",op!G287)</f>
        <v/>
      </c>
      <c r="H399" s="395" t="str">
        <f>IF(op!H287="","",op!H287)</f>
        <v/>
      </c>
      <c r="I399" s="1007" t="str">
        <f t="shared" si="207"/>
        <v/>
      </c>
      <c r="J399" s="1008" t="str">
        <f>IF(op!J287="","",op!J287)</f>
        <v/>
      </c>
      <c r="K399" s="339"/>
      <c r="L399" s="1260" t="str">
        <f>IF(op!L287="","",op!L287)</f>
        <v/>
      </c>
      <c r="M399" s="1260" t="str">
        <f>IF(op!M287="","",op!M287)</f>
        <v/>
      </c>
      <c r="N399" s="1009" t="str">
        <f t="shared" si="199"/>
        <v/>
      </c>
      <c r="O399" s="1010" t="str">
        <f t="shared" si="200"/>
        <v/>
      </c>
      <c r="P399" s="1011" t="str">
        <f t="shared" si="201"/>
        <v/>
      </c>
      <c r="Q399" s="590" t="str">
        <f t="shared" si="208"/>
        <v/>
      </c>
      <c r="R399" s="1012" t="str">
        <f t="shared" si="202"/>
        <v/>
      </c>
      <c r="S399" s="1013">
        <f t="shared" si="209"/>
        <v>0</v>
      </c>
      <c r="T399" s="339"/>
      <c r="X399" s="994" t="str">
        <f t="shared" si="210"/>
        <v/>
      </c>
      <c r="Y399" s="1015">
        <f t="shared" si="203"/>
        <v>0.6</v>
      </c>
      <c r="Z399" s="1016" t="e">
        <f t="shared" si="204"/>
        <v>#VALUE!</v>
      </c>
      <c r="AA399" s="1016" t="e">
        <f t="shared" si="205"/>
        <v>#VALUE!</v>
      </c>
      <c r="AB399" s="1016" t="e">
        <f t="shared" si="206"/>
        <v>#VALUE!</v>
      </c>
      <c r="AC399" s="1017" t="e">
        <f t="shared" si="211"/>
        <v>#VALUE!</v>
      </c>
      <c r="AD399" s="1018">
        <f t="shared" si="212"/>
        <v>0</v>
      </c>
      <c r="AE399" s="1015">
        <f>IF(H399&gt;8,tab!D$168,tab!D$171)</f>
        <v>0.5</v>
      </c>
      <c r="AF399" s="1018">
        <f t="shared" si="213"/>
        <v>0</v>
      </c>
      <c r="AG399" s="994">
        <f t="shared" si="214"/>
        <v>0</v>
      </c>
      <c r="AH399" s="1019" t="e">
        <f t="shared" si="215"/>
        <v>#VALUE!</v>
      </c>
      <c r="AI399" s="863" t="e">
        <f t="shared" si="216"/>
        <v>#VALUE!</v>
      </c>
      <c r="AJ399" s="562">
        <f t="shared" si="217"/>
        <v>30</v>
      </c>
      <c r="AK399" s="562">
        <f t="shared" si="196"/>
        <v>30</v>
      </c>
      <c r="AL399" s="1020">
        <f t="shared" si="218"/>
        <v>0</v>
      </c>
      <c r="AN399" s="561">
        <f t="shared" si="198"/>
        <v>0</v>
      </c>
      <c r="AR399" s="1058"/>
      <c r="AT399" s="322"/>
      <c r="AU399" s="322"/>
    </row>
    <row r="400" spans="3:47" ht="13.15" customHeight="1" x14ac:dyDescent="0.2">
      <c r="C400" s="386"/>
      <c r="D400" s="1005" t="str">
        <f>IF(op!D288=0,"",op!D288)</f>
        <v/>
      </c>
      <c r="E400" s="1005" t="str">
        <f>IF(op!E288=0,"",op!E288)</f>
        <v/>
      </c>
      <c r="F400" s="395" t="str">
        <f>IF(op!F288="","",op!F288+1)</f>
        <v/>
      </c>
      <c r="G400" s="1006" t="str">
        <f>IF(op!G288=0,"",op!G288)</f>
        <v/>
      </c>
      <c r="H400" s="395" t="str">
        <f>IF(op!H288="","",op!H288)</f>
        <v/>
      </c>
      <c r="I400" s="1007" t="str">
        <f t="shared" si="207"/>
        <v/>
      </c>
      <c r="J400" s="1008" t="str">
        <f>IF(op!J288="","",op!J288)</f>
        <v/>
      </c>
      <c r="K400" s="339"/>
      <c r="L400" s="1260" t="str">
        <f>IF(op!L288="","",op!L288)</f>
        <v/>
      </c>
      <c r="M400" s="1260" t="str">
        <f>IF(op!M288="","",op!M288)</f>
        <v/>
      </c>
      <c r="N400" s="1009" t="str">
        <f t="shared" si="199"/>
        <v/>
      </c>
      <c r="O400" s="1010" t="str">
        <f t="shared" si="200"/>
        <v/>
      </c>
      <c r="P400" s="1011" t="str">
        <f t="shared" si="201"/>
        <v/>
      </c>
      <c r="Q400" s="590" t="str">
        <f t="shared" si="208"/>
        <v/>
      </c>
      <c r="R400" s="1012" t="str">
        <f t="shared" si="202"/>
        <v/>
      </c>
      <c r="S400" s="1013">
        <f t="shared" si="209"/>
        <v>0</v>
      </c>
      <c r="T400" s="339"/>
      <c r="X400" s="994" t="str">
        <f t="shared" si="210"/>
        <v/>
      </c>
      <c r="Y400" s="1015">
        <f t="shared" si="203"/>
        <v>0.6</v>
      </c>
      <c r="Z400" s="1016" t="e">
        <f t="shared" si="204"/>
        <v>#VALUE!</v>
      </c>
      <c r="AA400" s="1016" t="e">
        <f t="shared" si="205"/>
        <v>#VALUE!</v>
      </c>
      <c r="AB400" s="1016" t="e">
        <f t="shared" si="206"/>
        <v>#VALUE!</v>
      </c>
      <c r="AC400" s="1017" t="e">
        <f t="shared" si="211"/>
        <v>#VALUE!</v>
      </c>
      <c r="AD400" s="1018">
        <f t="shared" si="212"/>
        <v>0</v>
      </c>
      <c r="AE400" s="1015">
        <f>IF(H400&gt;8,tab!D$168,tab!D$171)</f>
        <v>0.5</v>
      </c>
      <c r="AF400" s="1018">
        <f t="shared" si="213"/>
        <v>0</v>
      </c>
      <c r="AG400" s="994">
        <f t="shared" si="214"/>
        <v>0</v>
      </c>
      <c r="AH400" s="1019" t="e">
        <f t="shared" si="215"/>
        <v>#VALUE!</v>
      </c>
      <c r="AI400" s="863" t="e">
        <f t="shared" si="216"/>
        <v>#VALUE!</v>
      </c>
      <c r="AJ400" s="562">
        <f t="shared" si="217"/>
        <v>30</v>
      </c>
      <c r="AK400" s="562">
        <f t="shared" si="196"/>
        <v>30</v>
      </c>
      <c r="AL400" s="1020">
        <f t="shared" si="218"/>
        <v>0</v>
      </c>
      <c r="AN400" s="561">
        <f t="shared" si="198"/>
        <v>0</v>
      </c>
      <c r="AR400" s="1058"/>
      <c r="AT400" s="322"/>
      <c r="AU400" s="322"/>
    </row>
    <row r="401" spans="3:47" ht="13.15" customHeight="1" x14ac:dyDescent="0.2">
      <c r="C401" s="386"/>
      <c r="D401" s="1005" t="str">
        <f>IF(op!D289=0,"",op!D289)</f>
        <v/>
      </c>
      <c r="E401" s="1005" t="str">
        <f>IF(op!E289=0,"",op!E289)</f>
        <v/>
      </c>
      <c r="F401" s="395" t="str">
        <f>IF(op!F289="","",op!F289+1)</f>
        <v/>
      </c>
      <c r="G401" s="1006" t="str">
        <f>IF(op!G289=0,"",op!G289)</f>
        <v/>
      </c>
      <c r="H401" s="395" t="str">
        <f>IF(op!H289="","",op!H289)</f>
        <v/>
      </c>
      <c r="I401" s="1007" t="str">
        <f t="shared" si="207"/>
        <v/>
      </c>
      <c r="J401" s="1008" t="str">
        <f>IF(op!J289="","",op!J289)</f>
        <v/>
      </c>
      <c r="K401" s="339"/>
      <c r="L401" s="1260" t="str">
        <f>IF(op!L289="","",op!L289)</f>
        <v/>
      </c>
      <c r="M401" s="1260" t="str">
        <f>IF(op!M289="","",op!M289)</f>
        <v/>
      </c>
      <c r="N401" s="1009" t="str">
        <f t="shared" si="199"/>
        <v/>
      </c>
      <c r="O401" s="1010" t="str">
        <f t="shared" si="200"/>
        <v/>
      </c>
      <c r="P401" s="1011" t="str">
        <f t="shared" si="201"/>
        <v/>
      </c>
      <c r="Q401" s="590" t="str">
        <f t="shared" si="208"/>
        <v/>
      </c>
      <c r="R401" s="1012" t="str">
        <f t="shared" si="202"/>
        <v/>
      </c>
      <c r="S401" s="1013">
        <f t="shared" si="209"/>
        <v>0</v>
      </c>
      <c r="T401" s="339"/>
      <c r="X401" s="994" t="str">
        <f t="shared" si="210"/>
        <v/>
      </c>
      <c r="Y401" s="1015">
        <f t="shared" si="203"/>
        <v>0.6</v>
      </c>
      <c r="Z401" s="1016" t="e">
        <f t="shared" si="204"/>
        <v>#VALUE!</v>
      </c>
      <c r="AA401" s="1016" t="e">
        <f t="shared" si="205"/>
        <v>#VALUE!</v>
      </c>
      <c r="AB401" s="1016" t="e">
        <f t="shared" si="206"/>
        <v>#VALUE!</v>
      </c>
      <c r="AC401" s="1017" t="e">
        <f t="shared" si="211"/>
        <v>#VALUE!</v>
      </c>
      <c r="AD401" s="1018">
        <f t="shared" si="212"/>
        <v>0</v>
      </c>
      <c r="AE401" s="1015">
        <f>IF(H401&gt;8,tab!D$168,tab!D$171)</f>
        <v>0.5</v>
      </c>
      <c r="AF401" s="1018">
        <f t="shared" si="213"/>
        <v>0</v>
      </c>
      <c r="AG401" s="994">
        <f t="shared" si="214"/>
        <v>0</v>
      </c>
      <c r="AH401" s="1019" t="e">
        <f t="shared" si="215"/>
        <v>#VALUE!</v>
      </c>
      <c r="AI401" s="863" t="e">
        <f t="shared" si="216"/>
        <v>#VALUE!</v>
      </c>
      <c r="AJ401" s="562">
        <f t="shared" si="217"/>
        <v>30</v>
      </c>
      <c r="AK401" s="562">
        <f t="shared" si="196"/>
        <v>30</v>
      </c>
      <c r="AL401" s="1020">
        <f t="shared" si="218"/>
        <v>0</v>
      </c>
      <c r="AN401" s="561">
        <f t="shared" si="198"/>
        <v>0</v>
      </c>
      <c r="AR401" s="1058"/>
      <c r="AT401" s="322"/>
      <c r="AU401" s="322"/>
    </row>
    <row r="402" spans="3:47" ht="13.15" customHeight="1" x14ac:dyDescent="0.2">
      <c r="C402" s="386"/>
      <c r="D402" s="1005" t="str">
        <f>IF(op!D290=0,"",op!D290)</f>
        <v/>
      </c>
      <c r="E402" s="1005" t="str">
        <f>IF(op!E290=0,"",op!E290)</f>
        <v/>
      </c>
      <c r="F402" s="395" t="str">
        <f>IF(op!F290="","",op!F290+1)</f>
        <v/>
      </c>
      <c r="G402" s="1006" t="str">
        <f>IF(op!G290=0,"",op!G290)</f>
        <v/>
      </c>
      <c r="H402" s="395" t="str">
        <f>IF(op!H290="","",op!H290)</f>
        <v/>
      </c>
      <c r="I402" s="1007" t="str">
        <f t="shared" si="207"/>
        <v/>
      </c>
      <c r="J402" s="1008" t="str">
        <f>IF(op!J290="","",op!J290)</f>
        <v/>
      </c>
      <c r="K402" s="339"/>
      <c r="L402" s="1260" t="str">
        <f>IF(op!L290="","",op!L290)</f>
        <v/>
      </c>
      <c r="M402" s="1260" t="str">
        <f>IF(op!M290="","",op!M290)</f>
        <v/>
      </c>
      <c r="N402" s="1009" t="str">
        <f t="shared" si="199"/>
        <v/>
      </c>
      <c r="O402" s="1010" t="str">
        <f t="shared" si="200"/>
        <v/>
      </c>
      <c r="P402" s="1011" t="str">
        <f t="shared" si="201"/>
        <v/>
      </c>
      <c r="Q402" s="590" t="str">
        <f t="shared" si="208"/>
        <v/>
      </c>
      <c r="R402" s="1012" t="str">
        <f t="shared" si="202"/>
        <v/>
      </c>
      <c r="S402" s="1013">
        <f t="shared" si="209"/>
        <v>0</v>
      </c>
      <c r="T402" s="339"/>
      <c r="X402" s="994" t="str">
        <f t="shared" si="210"/>
        <v/>
      </c>
      <c r="Y402" s="1015">
        <f t="shared" si="203"/>
        <v>0.6</v>
      </c>
      <c r="Z402" s="1016" t="e">
        <f t="shared" si="204"/>
        <v>#VALUE!</v>
      </c>
      <c r="AA402" s="1016" t="e">
        <f t="shared" si="205"/>
        <v>#VALUE!</v>
      </c>
      <c r="AB402" s="1016" t="e">
        <f t="shared" si="206"/>
        <v>#VALUE!</v>
      </c>
      <c r="AC402" s="1017" t="e">
        <f t="shared" si="211"/>
        <v>#VALUE!</v>
      </c>
      <c r="AD402" s="1018">
        <f t="shared" si="212"/>
        <v>0</v>
      </c>
      <c r="AE402" s="1015">
        <f>IF(H402&gt;8,tab!D$168,tab!D$171)</f>
        <v>0.5</v>
      </c>
      <c r="AF402" s="1018">
        <f t="shared" si="213"/>
        <v>0</v>
      </c>
      <c r="AG402" s="994">
        <f t="shared" si="214"/>
        <v>0</v>
      </c>
      <c r="AH402" s="1019" t="e">
        <f t="shared" si="215"/>
        <v>#VALUE!</v>
      </c>
      <c r="AI402" s="863" t="e">
        <f t="shared" si="216"/>
        <v>#VALUE!</v>
      </c>
      <c r="AJ402" s="562">
        <f t="shared" si="217"/>
        <v>30</v>
      </c>
      <c r="AK402" s="562">
        <f t="shared" si="196"/>
        <v>30</v>
      </c>
      <c r="AL402" s="1020">
        <f t="shared" si="218"/>
        <v>0</v>
      </c>
      <c r="AN402" s="561">
        <f t="shared" si="198"/>
        <v>0</v>
      </c>
      <c r="AR402" s="1058"/>
      <c r="AT402" s="322"/>
      <c r="AU402" s="322"/>
    </row>
    <row r="403" spans="3:47" ht="13.15" customHeight="1" x14ac:dyDescent="0.2">
      <c r="C403" s="386"/>
      <c r="D403" s="1005" t="str">
        <f>IF(op!D291=0,"",op!D291)</f>
        <v/>
      </c>
      <c r="E403" s="1005" t="str">
        <f>IF(op!E291=0,"",op!E291)</f>
        <v/>
      </c>
      <c r="F403" s="395" t="str">
        <f>IF(op!F291="","",op!F291+1)</f>
        <v/>
      </c>
      <c r="G403" s="1006" t="str">
        <f>IF(op!G291=0,"",op!G291)</f>
        <v/>
      </c>
      <c r="H403" s="395" t="str">
        <f>IF(op!H291="","",op!H291)</f>
        <v/>
      </c>
      <c r="I403" s="1007" t="str">
        <f t="shared" si="207"/>
        <v/>
      </c>
      <c r="J403" s="1008" t="str">
        <f>IF(op!J291="","",op!J291)</f>
        <v/>
      </c>
      <c r="K403" s="339"/>
      <c r="L403" s="1260" t="str">
        <f>IF(op!L291="","",op!L291)</f>
        <v/>
      </c>
      <c r="M403" s="1260" t="str">
        <f>IF(op!M291="","",op!M291)</f>
        <v/>
      </c>
      <c r="N403" s="1009" t="str">
        <f t="shared" si="199"/>
        <v/>
      </c>
      <c r="O403" s="1010" t="str">
        <f t="shared" si="200"/>
        <v/>
      </c>
      <c r="P403" s="1011" t="str">
        <f t="shared" si="201"/>
        <v/>
      </c>
      <c r="Q403" s="590" t="str">
        <f t="shared" si="208"/>
        <v/>
      </c>
      <c r="R403" s="1012" t="str">
        <f t="shared" si="202"/>
        <v/>
      </c>
      <c r="S403" s="1013">
        <f t="shared" si="209"/>
        <v>0</v>
      </c>
      <c r="T403" s="339"/>
      <c r="X403" s="994" t="str">
        <f t="shared" si="210"/>
        <v/>
      </c>
      <c r="Y403" s="1015">
        <f t="shared" si="203"/>
        <v>0.6</v>
      </c>
      <c r="Z403" s="1016" t="e">
        <f t="shared" si="204"/>
        <v>#VALUE!</v>
      </c>
      <c r="AA403" s="1016" t="e">
        <f t="shared" si="205"/>
        <v>#VALUE!</v>
      </c>
      <c r="AB403" s="1016" t="e">
        <f t="shared" si="206"/>
        <v>#VALUE!</v>
      </c>
      <c r="AC403" s="1017" t="e">
        <f t="shared" si="211"/>
        <v>#VALUE!</v>
      </c>
      <c r="AD403" s="1018">
        <f t="shared" si="212"/>
        <v>0</v>
      </c>
      <c r="AE403" s="1015">
        <f>IF(H403&gt;8,tab!D$168,tab!D$171)</f>
        <v>0.5</v>
      </c>
      <c r="AF403" s="1018">
        <f t="shared" si="213"/>
        <v>0</v>
      </c>
      <c r="AG403" s="994">
        <f t="shared" si="214"/>
        <v>0</v>
      </c>
      <c r="AH403" s="1019" t="e">
        <f t="shared" si="215"/>
        <v>#VALUE!</v>
      </c>
      <c r="AI403" s="863" t="e">
        <f t="shared" si="216"/>
        <v>#VALUE!</v>
      </c>
      <c r="AJ403" s="562">
        <f t="shared" si="217"/>
        <v>30</v>
      </c>
      <c r="AK403" s="562">
        <f t="shared" si="196"/>
        <v>30</v>
      </c>
      <c r="AL403" s="1020">
        <f t="shared" si="218"/>
        <v>0</v>
      </c>
      <c r="AN403" s="561">
        <f t="shared" si="198"/>
        <v>0</v>
      </c>
      <c r="AR403" s="1058"/>
      <c r="AT403" s="322"/>
      <c r="AU403" s="322"/>
    </row>
    <row r="404" spans="3:47" ht="13.15" customHeight="1" x14ac:dyDescent="0.2">
      <c r="C404" s="386"/>
      <c r="D404" s="1005" t="str">
        <f>IF(op!D292=0,"",op!D292)</f>
        <v/>
      </c>
      <c r="E404" s="1005" t="str">
        <f>IF(op!E292=0,"",op!E292)</f>
        <v/>
      </c>
      <c r="F404" s="395" t="str">
        <f>IF(op!F292="","",op!F292+1)</f>
        <v/>
      </c>
      <c r="G404" s="1006" t="str">
        <f>IF(op!G292=0,"",op!G292)</f>
        <v/>
      </c>
      <c r="H404" s="395" t="str">
        <f>IF(op!H292="","",op!H292)</f>
        <v/>
      </c>
      <c r="I404" s="1007" t="str">
        <f t="shared" si="207"/>
        <v/>
      </c>
      <c r="J404" s="1008" t="str">
        <f>IF(op!J292="","",op!J292)</f>
        <v/>
      </c>
      <c r="K404" s="339"/>
      <c r="L404" s="1260" t="str">
        <f>IF(op!L292="","",op!L292)</f>
        <v/>
      </c>
      <c r="M404" s="1260" t="str">
        <f>IF(op!M292="","",op!M292)</f>
        <v/>
      </c>
      <c r="N404" s="1009" t="str">
        <f t="shared" si="199"/>
        <v/>
      </c>
      <c r="O404" s="1010" t="str">
        <f t="shared" si="200"/>
        <v/>
      </c>
      <c r="P404" s="1011" t="str">
        <f t="shared" si="201"/>
        <v/>
      </c>
      <c r="Q404" s="590" t="str">
        <f t="shared" si="208"/>
        <v/>
      </c>
      <c r="R404" s="1012" t="str">
        <f t="shared" si="202"/>
        <v/>
      </c>
      <c r="S404" s="1013">
        <f t="shared" si="209"/>
        <v>0</v>
      </c>
      <c r="T404" s="339"/>
      <c r="X404" s="994" t="str">
        <f t="shared" si="210"/>
        <v/>
      </c>
      <c r="Y404" s="1015">
        <f t="shared" si="203"/>
        <v>0.6</v>
      </c>
      <c r="Z404" s="1016" t="e">
        <f t="shared" si="204"/>
        <v>#VALUE!</v>
      </c>
      <c r="AA404" s="1016" t="e">
        <f t="shared" si="205"/>
        <v>#VALUE!</v>
      </c>
      <c r="AB404" s="1016" t="e">
        <f t="shared" si="206"/>
        <v>#VALUE!</v>
      </c>
      <c r="AC404" s="1017" t="e">
        <f t="shared" si="211"/>
        <v>#VALUE!</v>
      </c>
      <c r="AD404" s="1018">
        <f t="shared" si="212"/>
        <v>0</v>
      </c>
      <c r="AE404" s="1015">
        <f>IF(H404&gt;8,tab!D$168,tab!D$171)</f>
        <v>0.5</v>
      </c>
      <c r="AF404" s="1018">
        <f t="shared" si="213"/>
        <v>0</v>
      </c>
      <c r="AG404" s="994">
        <f t="shared" si="214"/>
        <v>0</v>
      </c>
      <c r="AH404" s="1019" t="e">
        <f t="shared" si="215"/>
        <v>#VALUE!</v>
      </c>
      <c r="AI404" s="863" t="e">
        <f t="shared" si="216"/>
        <v>#VALUE!</v>
      </c>
      <c r="AJ404" s="562">
        <f t="shared" si="217"/>
        <v>30</v>
      </c>
      <c r="AK404" s="562">
        <f t="shared" si="196"/>
        <v>30</v>
      </c>
      <c r="AL404" s="1020">
        <f t="shared" si="218"/>
        <v>0</v>
      </c>
      <c r="AN404" s="561">
        <f t="shared" si="198"/>
        <v>0</v>
      </c>
      <c r="AR404" s="1058"/>
      <c r="AT404" s="322"/>
      <c r="AU404" s="322"/>
    </row>
    <row r="405" spans="3:47" ht="13.15" customHeight="1" x14ac:dyDescent="0.2">
      <c r="C405" s="386"/>
      <c r="D405" s="1005" t="str">
        <f>IF(op!D293=0,"",op!D293)</f>
        <v/>
      </c>
      <c r="E405" s="1005" t="str">
        <f>IF(op!E293=0,"",op!E293)</f>
        <v/>
      </c>
      <c r="F405" s="395" t="str">
        <f>IF(op!F293="","",op!F293+1)</f>
        <v/>
      </c>
      <c r="G405" s="1006" t="str">
        <f>IF(op!G293=0,"",op!G293)</f>
        <v/>
      </c>
      <c r="H405" s="395" t="str">
        <f>IF(op!H293="","",op!H293)</f>
        <v/>
      </c>
      <c r="I405" s="1007" t="str">
        <f t="shared" si="207"/>
        <v/>
      </c>
      <c r="J405" s="1008" t="str">
        <f>IF(op!J293="","",op!J293)</f>
        <v/>
      </c>
      <c r="K405" s="339"/>
      <c r="L405" s="1260" t="str">
        <f>IF(op!L293="","",op!L293)</f>
        <v/>
      </c>
      <c r="M405" s="1260" t="str">
        <f>IF(op!M293="","",op!M293)</f>
        <v/>
      </c>
      <c r="N405" s="1009" t="str">
        <f t="shared" si="199"/>
        <v/>
      </c>
      <c r="O405" s="1010" t="str">
        <f t="shared" si="200"/>
        <v/>
      </c>
      <c r="P405" s="1011" t="str">
        <f t="shared" si="201"/>
        <v/>
      </c>
      <c r="Q405" s="590" t="str">
        <f t="shared" si="208"/>
        <v/>
      </c>
      <c r="R405" s="1012" t="str">
        <f t="shared" si="202"/>
        <v/>
      </c>
      <c r="S405" s="1013">
        <f t="shared" si="209"/>
        <v>0</v>
      </c>
      <c r="T405" s="339"/>
      <c r="X405" s="994" t="str">
        <f t="shared" si="210"/>
        <v/>
      </c>
      <c r="Y405" s="1015">
        <f t="shared" si="203"/>
        <v>0.6</v>
      </c>
      <c r="Z405" s="1016" t="e">
        <f t="shared" si="204"/>
        <v>#VALUE!</v>
      </c>
      <c r="AA405" s="1016" t="e">
        <f t="shared" si="205"/>
        <v>#VALUE!</v>
      </c>
      <c r="AB405" s="1016" t="e">
        <f t="shared" si="206"/>
        <v>#VALUE!</v>
      </c>
      <c r="AC405" s="1017" t="e">
        <f t="shared" si="211"/>
        <v>#VALUE!</v>
      </c>
      <c r="AD405" s="1018">
        <f t="shared" si="212"/>
        <v>0</v>
      </c>
      <c r="AE405" s="1015">
        <f>IF(H405&gt;8,tab!D$168,tab!D$171)</f>
        <v>0.5</v>
      </c>
      <c r="AF405" s="1018">
        <f t="shared" si="213"/>
        <v>0</v>
      </c>
      <c r="AG405" s="994">
        <f t="shared" si="214"/>
        <v>0</v>
      </c>
      <c r="AH405" s="1019" t="e">
        <f t="shared" si="215"/>
        <v>#VALUE!</v>
      </c>
      <c r="AI405" s="863" t="e">
        <f t="shared" si="216"/>
        <v>#VALUE!</v>
      </c>
      <c r="AJ405" s="562">
        <f t="shared" si="217"/>
        <v>30</v>
      </c>
      <c r="AK405" s="562">
        <f t="shared" si="196"/>
        <v>30</v>
      </c>
      <c r="AL405" s="1020">
        <f t="shared" si="218"/>
        <v>0</v>
      </c>
      <c r="AN405" s="561">
        <f t="shared" si="198"/>
        <v>0</v>
      </c>
      <c r="AR405" s="1058"/>
      <c r="AT405" s="322"/>
      <c r="AU405" s="322"/>
    </row>
    <row r="406" spans="3:47" ht="13.15" customHeight="1" x14ac:dyDescent="0.2">
      <c r="C406" s="386"/>
      <c r="D406" s="1005" t="str">
        <f>IF(op!D294=0,"",op!D294)</f>
        <v/>
      </c>
      <c r="E406" s="1005" t="str">
        <f>IF(op!E294=0,"",op!E294)</f>
        <v/>
      </c>
      <c r="F406" s="395" t="str">
        <f>IF(op!F294="","",op!F294+1)</f>
        <v/>
      </c>
      <c r="G406" s="1006" t="str">
        <f>IF(op!G294=0,"",op!G294)</f>
        <v/>
      </c>
      <c r="H406" s="395" t="str">
        <f>IF(op!H294="","",op!H294)</f>
        <v/>
      </c>
      <c r="I406" s="1007" t="str">
        <f t="shared" si="207"/>
        <v/>
      </c>
      <c r="J406" s="1008" t="str">
        <f>IF(op!J294="","",op!J294)</f>
        <v/>
      </c>
      <c r="K406" s="339"/>
      <c r="L406" s="1260" t="str">
        <f>IF(op!L294="","",op!L294)</f>
        <v/>
      </c>
      <c r="M406" s="1260" t="str">
        <f>IF(op!M294="","",op!M294)</f>
        <v/>
      </c>
      <c r="N406" s="1009" t="str">
        <f t="shared" si="199"/>
        <v/>
      </c>
      <c r="O406" s="1010" t="str">
        <f t="shared" si="200"/>
        <v/>
      </c>
      <c r="P406" s="1011" t="str">
        <f t="shared" si="201"/>
        <v/>
      </c>
      <c r="Q406" s="590" t="str">
        <f t="shared" si="208"/>
        <v/>
      </c>
      <c r="R406" s="1012" t="str">
        <f t="shared" si="202"/>
        <v/>
      </c>
      <c r="S406" s="1013">
        <f t="shared" si="209"/>
        <v>0</v>
      </c>
      <c r="T406" s="339"/>
      <c r="X406" s="994" t="str">
        <f t="shared" si="210"/>
        <v/>
      </c>
      <c r="Y406" s="1015">
        <f t="shared" si="203"/>
        <v>0.6</v>
      </c>
      <c r="Z406" s="1016" t="e">
        <f t="shared" si="204"/>
        <v>#VALUE!</v>
      </c>
      <c r="AA406" s="1016" t="e">
        <f t="shared" si="205"/>
        <v>#VALUE!</v>
      </c>
      <c r="AB406" s="1016" t="e">
        <f t="shared" si="206"/>
        <v>#VALUE!</v>
      </c>
      <c r="AC406" s="1017" t="e">
        <f t="shared" si="211"/>
        <v>#VALUE!</v>
      </c>
      <c r="AD406" s="1018">
        <f t="shared" si="212"/>
        <v>0</v>
      </c>
      <c r="AE406" s="1015">
        <f>IF(H406&gt;8,tab!D$168,tab!D$171)</f>
        <v>0.5</v>
      </c>
      <c r="AF406" s="1018">
        <f t="shared" si="213"/>
        <v>0</v>
      </c>
      <c r="AG406" s="994">
        <f t="shared" si="214"/>
        <v>0</v>
      </c>
      <c r="AH406" s="1019" t="e">
        <f t="shared" si="215"/>
        <v>#VALUE!</v>
      </c>
      <c r="AI406" s="863" t="e">
        <f t="shared" si="216"/>
        <v>#VALUE!</v>
      </c>
      <c r="AJ406" s="562">
        <f t="shared" si="217"/>
        <v>30</v>
      </c>
      <c r="AK406" s="562">
        <f t="shared" si="196"/>
        <v>30</v>
      </c>
      <c r="AL406" s="1020">
        <f t="shared" si="218"/>
        <v>0</v>
      </c>
      <c r="AN406" s="561">
        <f t="shared" si="198"/>
        <v>0</v>
      </c>
      <c r="AR406" s="1058"/>
      <c r="AT406" s="322"/>
      <c r="AU406" s="322"/>
    </row>
    <row r="407" spans="3:47" ht="13.15" customHeight="1" x14ac:dyDescent="0.2">
      <c r="C407" s="386"/>
      <c r="D407" s="1005" t="str">
        <f>IF(op!D295=0,"",op!D295)</f>
        <v/>
      </c>
      <c r="E407" s="1005" t="str">
        <f>IF(op!E295=0,"",op!E295)</f>
        <v/>
      </c>
      <c r="F407" s="395" t="str">
        <f>IF(op!F295="","",op!F295+1)</f>
        <v/>
      </c>
      <c r="G407" s="1006" t="str">
        <f>IF(op!G295=0,"",op!G295)</f>
        <v/>
      </c>
      <c r="H407" s="395" t="str">
        <f>IF(op!H295="","",op!H295)</f>
        <v/>
      </c>
      <c r="I407" s="1007" t="str">
        <f t="shared" si="207"/>
        <v/>
      </c>
      <c r="J407" s="1008" t="str">
        <f>IF(op!J295="","",op!J295)</f>
        <v/>
      </c>
      <c r="K407" s="339"/>
      <c r="L407" s="1260" t="str">
        <f>IF(op!L295="","",op!L295)</f>
        <v/>
      </c>
      <c r="M407" s="1260" t="str">
        <f>IF(op!M295="","",op!M295)</f>
        <v/>
      </c>
      <c r="N407" s="1009" t="str">
        <f t="shared" si="199"/>
        <v/>
      </c>
      <c r="O407" s="1010" t="str">
        <f t="shared" si="200"/>
        <v/>
      </c>
      <c r="P407" s="1011" t="str">
        <f t="shared" si="201"/>
        <v/>
      </c>
      <c r="Q407" s="590" t="str">
        <f t="shared" si="208"/>
        <v/>
      </c>
      <c r="R407" s="1012" t="str">
        <f t="shared" si="202"/>
        <v/>
      </c>
      <c r="S407" s="1013">
        <f t="shared" si="209"/>
        <v>0</v>
      </c>
      <c r="T407" s="339"/>
      <c r="X407" s="994" t="str">
        <f t="shared" si="210"/>
        <v/>
      </c>
      <c r="Y407" s="1015">
        <f t="shared" si="203"/>
        <v>0.6</v>
      </c>
      <c r="Z407" s="1016" t="e">
        <f t="shared" si="204"/>
        <v>#VALUE!</v>
      </c>
      <c r="AA407" s="1016" t="e">
        <f t="shared" si="205"/>
        <v>#VALUE!</v>
      </c>
      <c r="AB407" s="1016" t="e">
        <f t="shared" si="206"/>
        <v>#VALUE!</v>
      </c>
      <c r="AC407" s="1017" t="e">
        <f t="shared" si="211"/>
        <v>#VALUE!</v>
      </c>
      <c r="AD407" s="1018">
        <f t="shared" si="212"/>
        <v>0</v>
      </c>
      <c r="AE407" s="1015">
        <f>IF(H407&gt;8,tab!D$168,tab!D$171)</f>
        <v>0.5</v>
      </c>
      <c r="AF407" s="1018">
        <f t="shared" si="213"/>
        <v>0</v>
      </c>
      <c r="AG407" s="994">
        <f t="shared" si="214"/>
        <v>0</v>
      </c>
      <c r="AH407" s="1019" t="e">
        <f t="shared" si="215"/>
        <v>#VALUE!</v>
      </c>
      <c r="AI407" s="863" t="e">
        <f t="shared" si="216"/>
        <v>#VALUE!</v>
      </c>
      <c r="AJ407" s="562">
        <f t="shared" si="217"/>
        <v>30</v>
      </c>
      <c r="AK407" s="562">
        <f t="shared" si="196"/>
        <v>30</v>
      </c>
      <c r="AL407" s="1020">
        <f t="shared" si="218"/>
        <v>0</v>
      </c>
      <c r="AN407" s="561">
        <f t="shared" si="198"/>
        <v>0</v>
      </c>
      <c r="AR407" s="1058"/>
      <c r="AT407" s="322"/>
      <c r="AU407" s="322"/>
    </row>
    <row r="408" spans="3:47" ht="13.15" customHeight="1" x14ac:dyDescent="0.2">
      <c r="C408" s="386"/>
      <c r="D408" s="1005" t="str">
        <f>IF(op!D296=0,"",op!D296)</f>
        <v/>
      </c>
      <c r="E408" s="1005" t="str">
        <f>IF(op!E296=0,"",op!E296)</f>
        <v/>
      </c>
      <c r="F408" s="395" t="str">
        <f>IF(op!F296="","",op!F296+1)</f>
        <v/>
      </c>
      <c r="G408" s="1006" t="str">
        <f>IF(op!G296=0,"",op!G296)</f>
        <v/>
      </c>
      <c r="H408" s="395" t="str">
        <f>IF(op!H296="","",op!H296)</f>
        <v/>
      </c>
      <c r="I408" s="1007" t="str">
        <f t="shared" si="207"/>
        <v/>
      </c>
      <c r="J408" s="1008" t="str">
        <f>IF(op!J296="","",op!J296)</f>
        <v/>
      </c>
      <c r="K408" s="339"/>
      <c r="L408" s="1260" t="str">
        <f>IF(op!L296="","",op!L296)</f>
        <v/>
      </c>
      <c r="M408" s="1260" t="str">
        <f>IF(op!M296="","",op!M296)</f>
        <v/>
      </c>
      <c r="N408" s="1009" t="str">
        <f t="shared" si="199"/>
        <v/>
      </c>
      <c r="O408" s="1010" t="str">
        <f t="shared" si="200"/>
        <v/>
      </c>
      <c r="P408" s="1011" t="str">
        <f t="shared" si="201"/>
        <v/>
      </c>
      <c r="Q408" s="590" t="str">
        <f t="shared" si="208"/>
        <v/>
      </c>
      <c r="R408" s="1012" t="str">
        <f t="shared" si="202"/>
        <v/>
      </c>
      <c r="S408" s="1013">
        <f t="shared" si="209"/>
        <v>0</v>
      </c>
      <c r="T408" s="339"/>
      <c r="X408" s="994" t="str">
        <f t="shared" si="210"/>
        <v/>
      </c>
      <c r="Y408" s="1015">
        <f t="shared" si="203"/>
        <v>0.6</v>
      </c>
      <c r="Z408" s="1016" t="e">
        <f t="shared" si="204"/>
        <v>#VALUE!</v>
      </c>
      <c r="AA408" s="1016" t="e">
        <f t="shared" si="205"/>
        <v>#VALUE!</v>
      </c>
      <c r="AB408" s="1016" t="e">
        <f t="shared" si="206"/>
        <v>#VALUE!</v>
      </c>
      <c r="AC408" s="1017" t="e">
        <f t="shared" si="211"/>
        <v>#VALUE!</v>
      </c>
      <c r="AD408" s="1018">
        <f t="shared" si="212"/>
        <v>0</v>
      </c>
      <c r="AE408" s="1015">
        <f>IF(H408&gt;8,tab!D$168,tab!D$171)</f>
        <v>0.5</v>
      </c>
      <c r="AF408" s="1018">
        <f t="shared" si="213"/>
        <v>0</v>
      </c>
      <c r="AG408" s="994">
        <f t="shared" si="214"/>
        <v>0</v>
      </c>
      <c r="AH408" s="1019" t="e">
        <f t="shared" si="215"/>
        <v>#VALUE!</v>
      </c>
      <c r="AI408" s="863" t="e">
        <f t="shared" si="216"/>
        <v>#VALUE!</v>
      </c>
      <c r="AJ408" s="562">
        <f t="shared" si="217"/>
        <v>30</v>
      </c>
      <c r="AK408" s="562">
        <f t="shared" si="196"/>
        <v>30</v>
      </c>
      <c r="AL408" s="1020">
        <f t="shared" si="218"/>
        <v>0</v>
      </c>
      <c r="AN408" s="561">
        <f t="shared" si="198"/>
        <v>0</v>
      </c>
      <c r="AR408" s="1058"/>
      <c r="AT408" s="322"/>
      <c r="AU408" s="322"/>
    </row>
    <row r="409" spans="3:47" ht="13.15" customHeight="1" x14ac:dyDescent="0.2">
      <c r="C409" s="386"/>
      <c r="D409" s="1005" t="str">
        <f>IF(op!D297=0,"",op!D297)</f>
        <v/>
      </c>
      <c r="E409" s="1005" t="str">
        <f>IF(op!E297=0,"",op!E297)</f>
        <v/>
      </c>
      <c r="F409" s="395" t="str">
        <f>IF(op!F297="","",op!F297+1)</f>
        <v/>
      </c>
      <c r="G409" s="1006" t="str">
        <f>IF(op!G297=0,"",op!G297)</f>
        <v/>
      </c>
      <c r="H409" s="395" t="str">
        <f>IF(op!H297="","",op!H297)</f>
        <v/>
      </c>
      <c r="I409" s="1007" t="str">
        <f t="shared" si="207"/>
        <v/>
      </c>
      <c r="J409" s="1008" t="str">
        <f>IF(op!J297="","",op!J297)</f>
        <v/>
      </c>
      <c r="K409" s="339"/>
      <c r="L409" s="1260" t="str">
        <f>IF(op!L297="","",op!L297)</f>
        <v/>
      </c>
      <c r="M409" s="1260" t="str">
        <f>IF(op!M297="","",op!M297)</f>
        <v/>
      </c>
      <c r="N409" s="1009" t="str">
        <f t="shared" si="199"/>
        <v/>
      </c>
      <c r="O409" s="1010" t="str">
        <f t="shared" si="200"/>
        <v/>
      </c>
      <c r="P409" s="1011" t="str">
        <f t="shared" si="201"/>
        <v/>
      </c>
      <c r="Q409" s="590" t="str">
        <f t="shared" si="208"/>
        <v/>
      </c>
      <c r="R409" s="1012" t="str">
        <f t="shared" si="202"/>
        <v/>
      </c>
      <c r="S409" s="1013">
        <f t="shared" si="209"/>
        <v>0</v>
      </c>
      <c r="T409" s="339"/>
      <c r="X409" s="994" t="str">
        <f t="shared" si="210"/>
        <v/>
      </c>
      <c r="Y409" s="1015">
        <f t="shared" si="203"/>
        <v>0.6</v>
      </c>
      <c r="Z409" s="1016" t="e">
        <f t="shared" si="204"/>
        <v>#VALUE!</v>
      </c>
      <c r="AA409" s="1016" t="e">
        <f t="shared" si="205"/>
        <v>#VALUE!</v>
      </c>
      <c r="AB409" s="1016" t="e">
        <f t="shared" si="206"/>
        <v>#VALUE!</v>
      </c>
      <c r="AC409" s="1017" t="e">
        <f t="shared" si="211"/>
        <v>#VALUE!</v>
      </c>
      <c r="AD409" s="1018">
        <f t="shared" si="212"/>
        <v>0</v>
      </c>
      <c r="AE409" s="1015">
        <f>IF(H409&gt;8,tab!D$168,tab!D$171)</f>
        <v>0.5</v>
      </c>
      <c r="AF409" s="1018">
        <f t="shared" si="213"/>
        <v>0</v>
      </c>
      <c r="AG409" s="994">
        <f t="shared" si="214"/>
        <v>0</v>
      </c>
      <c r="AH409" s="1019" t="e">
        <f t="shared" si="215"/>
        <v>#VALUE!</v>
      </c>
      <c r="AI409" s="863" t="e">
        <f t="shared" si="216"/>
        <v>#VALUE!</v>
      </c>
      <c r="AJ409" s="562">
        <f t="shared" si="217"/>
        <v>30</v>
      </c>
      <c r="AK409" s="562">
        <f t="shared" si="196"/>
        <v>30</v>
      </c>
      <c r="AL409" s="1020">
        <f t="shared" si="218"/>
        <v>0</v>
      </c>
      <c r="AN409" s="561">
        <f t="shared" si="198"/>
        <v>0</v>
      </c>
      <c r="AR409" s="1058"/>
      <c r="AT409" s="322"/>
      <c r="AU409" s="322"/>
    </row>
    <row r="410" spans="3:47" ht="13.15" customHeight="1" x14ac:dyDescent="0.2">
      <c r="C410" s="386"/>
      <c r="D410" s="1005" t="str">
        <f>IF(op!D298=0,"",op!D298)</f>
        <v/>
      </c>
      <c r="E410" s="1005" t="str">
        <f>IF(op!E298=0,"",op!E298)</f>
        <v/>
      </c>
      <c r="F410" s="395" t="str">
        <f>IF(op!F298="","",op!F298+1)</f>
        <v/>
      </c>
      <c r="G410" s="1006" t="str">
        <f>IF(op!G298=0,"",op!G298)</f>
        <v/>
      </c>
      <c r="H410" s="395" t="str">
        <f>IF(op!H298="","",op!H298)</f>
        <v/>
      </c>
      <c r="I410" s="1007" t="str">
        <f t="shared" si="207"/>
        <v/>
      </c>
      <c r="J410" s="1008" t="str">
        <f>IF(op!J298="","",op!J298)</f>
        <v/>
      </c>
      <c r="K410" s="339"/>
      <c r="L410" s="1260" t="str">
        <f>IF(op!L298="","",op!L298)</f>
        <v/>
      </c>
      <c r="M410" s="1260" t="str">
        <f>IF(op!M298="","",op!M298)</f>
        <v/>
      </c>
      <c r="N410" s="1009" t="str">
        <f t="shared" si="199"/>
        <v/>
      </c>
      <c r="O410" s="1010" t="str">
        <f t="shared" si="200"/>
        <v/>
      </c>
      <c r="P410" s="1011" t="str">
        <f t="shared" si="201"/>
        <v/>
      </c>
      <c r="Q410" s="590" t="str">
        <f t="shared" si="208"/>
        <v/>
      </c>
      <c r="R410" s="1012" t="str">
        <f t="shared" si="202"/>
        <v/>
      </c>
      <c r="S410" s="1013">
        <f t="shared" si="209"/>
        <v>0</v>
      </c>
      <c r="T410" s="339"/>
      <c r="X410" s="994" t="str">
        <f t="shared" si="210"/>
        <v/>
      </c>
      <c r="Y410" s="1015">
        <f t="shared" si="203"/>
        <v>0.6</v>
      </c>
      <c r="Z410" s="1016" t="e">
        <f t="shared" si="204"/>
        <v>#VALUE!</v>
      </c>
      <c r="AA410" s="1016" t="e">
        <f t="shared" si="205"/>
        <v>#VALUE!</v>
      </c>
      <c r="AB410" s="1016" t="e">
        <f t="shared" si="206"/>
        <v>#VALUE!</v>
      </c>
      <c r="AC410" s="1017" t="e">
        <f t="shared" si="211"/>
        <v>#VALUE!</v>
      </c>
      <c r="AD410" s="1018">
        <f t="shared" si="212"/>
        <v>0</v>
      </c>
      <c r="AE410" s="1015">
        <f>IF(H410&gt;8,tab!D$168,tab!D$171)</f>
        <v>0.5</v>
      </c>
      <c r="AF410" s="1018">
        <f t="shared" si="213"/>
        <v>0</v>
      </c>
      <c r="AG410" s="994">
        <f t="shared" si="214"/>
        <v>0</v>
      </c>
      <c r="AH410" s="1019" t="e">
        <f t="shared" si="215"/>
        <v>#VALUE!</v>
      </c>
      <c r="AI410" s="863" t="e">
        <f t="shared" si="216"/>
        <v>#VALUE!</v>
      </c>
      <c r="AJ410" s="562">
        <f t="shared" si="217"/>
        <v>30</v>
      </c>
      <c r="AK410" s="562">
        <f t="shared" si="196"/>
        <v>30</v>
      </c>
      <c r="AL410" s="1020">
        <f t="shared" si="218"/>
        <v>0</v>
      </c>
      <c r="AN410" s="561">
        <f t="shared" si="198"/>
        <v>0</v>
      </c>
      <c r="AR410" s="1058"/>
      <c r="AT410" s="322"/>
      <c r="AU410" s="322"/>
    </row>
    <row r="411" spans="3:47" ht="13.15" customHeight="1" x14ac:dyDescent="0.2">
      <c r="C411" s="386"/>
      <c r="D411" s="1005" t="str">
        <f>IF(op!D299=0,"",op!D299)</f>
        <v/>
      </c>
      <c r="E411" s="1005" t="str">
        <f>IF(op!E299=0,"",op!E299)</f>
        <v/>
      </c>
      <c r="F411" s="395" t="str">
        <f>IF(op!F299="","",op!F299+1)</f>
        <v/>
      </c>
      <c r="G411" s="1006" t="str">
        <f>IF(op!G299=0,"",op!G299)</f>
        <v/>
      </c>
      <c r="H411" s="395" t="str">
        <f>IF(op!H299="","",op!H299)</f>
        <v/>
      </c>
      <c r="I411" s="1007" t="str">
        <f t="shared" si="207"/>
        <v/>
      </c>
      <c r="J411" s="1008" t="str">
        <f>IF(op!J299="","",op!J299)</f>
        <v/>
      </c>
      <c r="K411" s="339"/>
      <c r="L411" s="1260" t="str">
        <f>IF(op!L299="","",op!L299)</f>
        <v/>
      </c>
      <c r="M411" s="1260" t="str">
        <f>IF(op!M299="","",op!M299)</f>
        <v/>
      </c>
      <c r="N411" s="1009" t="str">
        <f t="shared" si="199"/>
        <v/>
      </c>
      <c r="O411" s="1010" t="str">
        <f t="shared" si="200"/>
        <v/>
      </c>
      <c r="P411" s="1011" t="str">
        <f t="shared" si="201"/>
        <v/>
      </c>
      <c r="Q411" s="590" t="str">
        <f t="shared" si="208"/>
        <v/>
      </c>
      <c r="R411" s="1012" t="str">
        <f t="shared" si="202"/>
        <v/>
      </c>
      <c r="S411" s="1013">
        <f t="shared" si="209"/>
        <v>0</v>
      </c>
      <c r="T411" s="339"/>
      <c r="X411" s="994" t="str">
        <f t="shared" si="210"/>
        <v/>
      </c>
      <c r="Y411" s="1015">
        <f t="shared" si="203"/>
        <v>0.6</v>
      </c>
      <c r="Z411" s="1016" t="e">
        <f t="shared" si="204"/>
        <v>#VALUE!</v>
      </c>
      <c r="AA411" s="1016" t="e">
        <f t="shared" si="205"/>
        <v>#VALUE!</v>
      </c>
      <c r="AB411" s="1016" t="e">
        <f t="shared" si="206"/>
        <v>#VALUE!</v>
      </c>
      <c r="AC411" s="1017" t="e">
        <f t="shared" si="211"/>
        <v>#VALUE!</v>
      </c>
      <c r="AD411" s="1018">
        <f t="shared" si="212"/>
        <v>0</v>
      </c>
      <c r="AE411" s="1015">
        <f>IF(H411&gt;8,tab!D$168,tab!D$171)</f>
        <v>0.5</v>
      </c>
      <c r="AF411" s="1018">
        <f t="shared" si="213"/>
        <v>0</v>
      </c>
      <c r="AG411" s="994">
        <f t="shared" si="214"/>
        <v>0</v>
      </c>
      <c r="AH411" s="1019" t="e">
        <f t="shared" si="215"/>
        <v>#VALUE!</v>
      </c>
      <c r="AI411" s="863" t="e">
        <f t="shared" si="216"/>
        <v>#VALUE!</v>
      </c>
      <c r="AJ411" s="562">
        <f t="shared" si="217"/>
        <v>30</v>
      </c>
      <c r="AK411" s="562">
        <f t="shared" si="196"/>
        <v>30</v>
      </c>
      <c r="AL411" s="1020">
        <f t="shared" si="218"/>
        <v>0</v>
      </c>
      <c r="AN411" s="561">
        <f t="shared" si="198"/>
        <v>0</v>
      </c>
      <c r="AR411" s="1058"/>
      <c r="AT411" s="322"/>
      <c r="AU411" s="322"/>
    </row>
    <row r="412" spans="3:47" ht="13.15" customHeight="1" x14ac:dyDescent="0.2">
      <c r="C412" s="386"/>
      <c r="D412" s="1005" t="str">
        <f>IF(op!D300=0,"",op!D300)</f>
        <v/>
      </c>
      <c r="E412" s="1005" t="str">
        <f>IF(op!E300=0,"",op!E300)</f>
        <v/>
      </c>
      <c r="F412" s="395" t="str">
        <f>IF(op!F300="","",op!F300+1)</f>
        <v/>
      </c>
      <c r="G412" s="1006" t="str">
        <f>IF(op!G300=0,"",op!G300)</f>
        <v/>
      </c>
      <c r="H412" s="395" t="str">
        <f>IF(op!H300="","",op!H300)</f>
        <v/>
      </c>
      <c r="I412" s="1007" t="str">
        <f t="shared" si="207"/>
        <v/>
      </c>
      <c r="J412" s="1008" t="str">
        <f>IF(op!J300="","",op!J300)</f>
        <v/>
      </c>
      <c r="K412" s="339"/>
      <c r="L412" s="1260" t="str">
        <f>IF(op!L300="","",op!L300)</f>
        <v/>
      </c>
      <c r="M412" s="1260" t="str">
        <f>IF(op!M300="","",op!M300)</f>
        <v/>
      </c>
      <c r="N412" s="1009" t="str">
        <f t="shared" si="199"/>
        <v/>
      </c>
      <c r="O412" s="1010" t="str">
        <f t="shared" si="200"/>
        <v/>
      </c>
      <c r="P412" s="1011" t="str">
        <f t="shared" si="201"/>
        <v/>
      </c>
      <c r="Q412" s="590" t="str">
        <f t="shared" si="208"/>
        <v/>
      </c>
      <c r="R412" s="1012" t="str">
        <f t="shared" si="202"/>
        <v/>
      </c>
      <c r="S412" s="1013">
        <f t="shared" si="209"/>
        <v>0</v>
      </c>
      <c r="T412" s="339"/>
      <c r="X412" s="994" t="str">
        <f t="shared" si="210"/>
        <v/>
      </c>
      <c r="Y412" s="1015">
        <f t="shared" si="203"/>
        <v>0.6</v>
      </c>
      <c r="Z412" s="1016" t="e">
        <f t="shared" si="204"/>
        <v>#VALUE!</v>
      </c>
      <c r="AA412" s="1016" t="e">
        <f t="shared" si="205"/>
        <v>#VALUE!</v>
      </c>
      <c r="AB412" s="1016" t="e">
        <f t="shared" si="206"/>
        <v>#VALUE!</v>
      </c>
      <c r="AC412" s="1017" t="e">
        <f t="shared" si="211"/>
        <v>#VALUE!</v>
      </c>
      <c r="AD412" s="1018">
        <f t="shared" si="212"/>
        <v>0</v>
      </c>
      <c r="AE412" s="1015">
        <f>IF(H412&gt;8,tab!D$168,tab!D$171)</f>
        <v>0.5</v>
      </c>
      <c r="AF412" s="1018">
        <f t="shared" si="213"/>
        <v>0</v>
      </c>
      <c r="AG412" s="994">
        <f t="shared" si="214"/>
        <v>0</v>
      </c>
      <c r="AH412" s="1019" t="e">
        <f t="shared" si="215"/>
        <v>#VALUE!</v>
      </c>
      <c r="AI412" s="863" t="e">
        <f t="shared" si="216"/>
        <v>#VALUE!</v>
      </c>
      <c r="AJ412" s="562">
        <f t="shared" si="217"/>
        <v>30</v>
      </c>
      <c r="AK412" s="562">
        <f t="shared" si="196"/>
        <v>30</v>
      </c>
      <c r="AL412" s="1020">
        <f t="shared" si="218"/>
        <v>0</v>
      </c>
      <c r="AN412" s="561">
        <f t="shared" si="198"/>
        <v>0</v>
      </c>
      <c r="AR412" s="1058"/>
      <c r="AT412" s="322"/>
      <c r="AU412" s="322"/>
    </row>
    <row r="413" spans="3:47" ht="13.15" customHeight="1" x14ac:dyDescent="0.2">
      <c r="C413" s="386"/>
      <c r="D413" s="1005" t="str">
        <f>IF(op!D301=0,"",op!D301)</f>
        <v/>
      </c>
      <c r="E413" s="1005" t="str">
        <f>IF(op!E301=0,"",op!E301)</f>
        <v/>
      </c>
      <c r="F413" s="395" t="str">
        <f>IF(op!F301="","",op!F301+1)</f>
        <v/>
      </c>
      <c r="G413" s="1006" t="str">
        <f>IF(op!G301=0,"",op!G301)</f>
        <v/>
      </c>
      <c r="H413" s="395" t="str">
        <f>IF(op!H301="","",op!H301)</f>
        <v/>
      </c>
      <c r="I413" s="1007" t="str">
        <f t="shared" si="207"/>
        <v/>
      </c>
      <c r="J413" s="1008" t="str">
        <f>IF(op!J301="","",op!J301)</f>
        <v/>
      </c>
      <c r="K413" s="339"/>
      <c r="L413" s="1260" t="str">
        <f>IF(op!L301="","",op!L301)</f>
        <v/>
      </c>
      <c r="M413" s="1260" t="str">
        <f>IF(op!M301="","",op!M301)</f>
        <v/>
      </c>
      <c r="N413" s="1009" t="str">
        <f t="shared" si="199"/>
        <v/>
      </c>
      <c r="O413" s="1010" t="str">
        <f t="shared" si="200"/>
        <v/>
      </c>
      <c r="P413" s="1011" t="str">
        <f t="shared" si="201"/>
        <v/>
      </c>
      <c r="Q413" s="590" t="str">
        <f t="shared" si="208"/>
        <v/>
      </c>
      <c r="R413" s="1012" t="str">
        <f t="shared" si="202"/>
        <v/>
      </c>
      <c r="S413" s="1013">
        <f t="shared" si="209"/>
        <v>0</v>
      </c>
      <c r="T413" s="339"/>
      <c r="X413" s="994" t="str">
        <f t="shared" si="210"/>
        <v/>
      </c>
      <c r="Y413" s="1015">
        <f t="shared" si="203"/>
        <v>0.6</v>
      </c>
      <c r="Z413" s="1016" t="e">
        <f t="shared" si="204"/>
        <v>#VALUE!</v>
      </c>
      <c r="AA413" s="1016" t="e">
        <f t="shared" si="205"/>
        <v>#VALUE!</v>
      </c>
      <c r="AB413" s="1016" t="e">
        <f t="shared" si="206"/>
        <v>#VALUE!</v>
      </c>
      <c r="AC413" s="1017" t="e">
        <f t="shared" si="211"/>
        <v>#VALUE!</v>
      </c>
      <c r="AD413" s="1018">
        <f t="shared" si="212"/>
        <v>0</v>
      </c>
      <c r="AE413" s="1015">
        <f>IF(H413&gt;8,tab!D$168,tab!D$171)</f>
        <v>0.5</v>
      </c>
      <c r="AF413" s="1018">
        <f t="shared" si="213"/>
        <v>0</v>
      </c>
      <c r="AG413" s="994">
        <f t="shared" si="214"/>
        <v>0</v>
      </c>
      <c r="AH413" s="1019" t="e">
        <f t="shared" si="215"/>
        <v>#VALUE!</v>
      </c>
      <c r="AI413" s="863" t="e">
        <f t="shared" si="216"/>
        <v>#VALUE!</v>
      </c>
      <c r="AJ413" s="562">
        <f t="shared" si="217"/>
        <v>30</v>
      </c>
      <c r="AK413" s="562">
        <f t="shared" si="196"/>
        <v>30</v>
      </c>
      <c r="AL413" s="1020">
        <f t="shared" si="218"/>
        <v>0</v>
      </c>
      <c r="AN413" s="561">
        <f t="shared" si="198"/>
        <v>0</v>
      </c>
      <c r="AR413" s="1058"/>
      <c r="AT413" s="322"/>
      <c r="AU413" s="322"/>
    </row>
    <row r="414" spans="3:47" ht="13.15" customHeight="1" x14ac:dyDescent="0.2">
      <c r="C414" s="386"/>
      <c r="D414" s="1005" t="str">
        <f>IF(op!D302=0,"",op!D302)</f>
        <v/>
      </c>
      <c r="E414" s="1005" t="str">
        <f>IF(op!E302=0,"",op!E302)</f>
        <v/>
      </c>
      <c r="F414" s="395" t="str">
        <f>IF(op!F302="","",op!F302+1)</f>
        <v/>
      </c>
      <c r="G414" s="1006" t="str">
        <f>IF(op!G302=0,"",op!G302)</f>
        <v/>
      </c>
      <c r="H414" s="395" t="str">
        <f>IF(op!H302="","",op!H302)</f>
        <v/>
      </c>
      <c r="I414" s="1007" t="str">
        <f t="shared" si="207"/>
        <v/>
      </c>
      <c r="J414" s="1008" t="str">
        <f>IF(op!J302="","",op!J302)</f>
        <v/>
      </c>
      <c r="K414" s="339"/>
      <c r="L414" s="1260" t="str">
        <f>IF(op!L302="","",op!L302)</f>
        <v/>
      </c>
      <c r="M414" s="1260" t="str">
        <f>IF(op!M302="","",op!M302)</f>
        <v/>
      </c>
      <c r="N414" s="1009" t="str">
        <f t="shared" si="199"/>
        <v/>
      </c>
      <c r="O414" s="1010" t="str">
        <f t="shared" si="200"/>
        <v/>
      </c>
      <c r="P414" s="1011" t="str">
        <f t="shared" si="201"/>
        <v/>
      </c>
      <c r="Q414" s="590" t="str">
        <f t="shared" si="208"/>
        <v/>
      </c>
      <c r="R414" s="1012" t="str">
        <f t="shared" si="202"/>
        <v/>
      </c>
      <c r="S414" s="1013">
        <f t="shared" si="209"/>
        <v>0</v>
      </c>
      <c r="T414" s="339"/>
      <c r="X414" s="994" t="str">
        <f t="shared" si="210"/>
        <v/>
      </c>
      <c r="Y414" s="1015">
        <f t="shared" si="203"/>
        <v>0.6</v>
      </c>
      <c r="Z414" s="1016" t="e">
        <f t="shared" si="204"/>
        <v>#VALUE!</v>
      </c>
      <c r="AA414" s="1016" t="e">
        <f t="shared" si="205"/>
        <v>#VALUE!</v>
      </c>
      <c r="AB414" s="1016" t="e">
        <f t="shared" si="206"/>
        <v>#VALUE!</v>
      </c>
      <c r="AC414" s="1017" t="e">
        <f t="shared" si="211"/>
        <v>#VALUE!</v>
      </c>
      <c r="AD414" s="1018">
        <f t="shared" si="212"/>
        <v>0</v>
      </c>
      <c r="AE414" s="1015">
        <f>IF(H414&gt;8,tab!D$168,tab!D$171)</f>
        <v>0.5</v>
      </c>
      <c r="AF414" s="1018">
        <f t="shared" si="213"/>
        <v>0</v>
      </c>
      <c r="AG414" s="994">
        <f t="shared" si="214"/>
        <v>0</v>
      </c>
      <c r="AH414" s="1019" t="e">
        <f t="shared" si="215"/>
        <v>#VALUE!</v>
      </c>
      <c r="AI414" s="863" t="e">
        <f t="shared" si="216"/>
        <v>#VALUE!</v>
      </c>
      <c r="AJ414" s="562">
        <f t="shared" si="217"/>
        <v>30</v>
      </c>
      <c r="AK414" s="562">
        <f t="shared" si="196"/>
        <v>30</v>
      </c>
      <c r="AL414" s="1020">
        <f t="shared" si="218"/>
        <v>0</v>
      </c>
      <c r="AN414" s="561">
        <f t="shared" si="198"/>
        <v>0</v>
      </c>
      <c r="AR414" s="1058"/>
      <c r="AT414" s="322"/>
      <c r="AU414" s="322"/>
    </row>
    <row r="415" spans="3:47" ht="13.15" customHeight="1" x14ac:dyDescent="0.2">
      <c r="C415" s="386"/>
      <c r="D415" s="1005" t="str">
        <f>IF(op!D303=0,"",op!D303)</f>
        <v/>
      </c>
      <c r="E415" s="1005" t="str">
        <f>IF(op!E303=0,"",op!E303)</f>
        <v/>
      </c>
      <c r="F415" s="395" t="str">
        <f>IF(op!F303="","",op!F303+1)</f>
        <v/>
      </c>
      <c r="G415" s="1006" t="str">
        <f>IF(op!G303=0,"",op!G303)</f>
        <v/>
      </c>
      <c r="H415" s="395" t="str">
        <f>IF(op!H303="","",op!H303)</f>
        <v/>
      </c>
      <c r="I415" s="1007" t="str">
        <f t="shared" si="207"/>
        <v/>
      </c>
      <c r="J415" s="1008" t="str">
        <f>IF(op!J303="","",op!J303)</f>
        <v/>
      </c>
      <c r="K415" s="339"/>
      <c r="L415" s="1260" t="str">
        <f>IF(op!L303="","",op!L303)</f>
        <v/>
      </c>
      <c r="M415" s="1260" t="str">
        <f>IF(op!M303="","",op!M303)</f>
        <v/>
      </c>
      <c r="N415" s="1009" t="str">
        <f t="shared" si="199"/>
        <v/>
      </c>
      <c r="O415" s="1010" t="str">
        <f t="shared" si="200"/>
        <v/>
      </c>
      <c r="P415" s="1011" t="str">
        <f t="shared" si="201"/>
        <v/>
      </c>
      <c r="Q415" s="590" t="str">
        <f t="shared" si="208"/>
        <v/>
      </c>
      <c r="R415" s="1012" t="str">
        <f t="shared" si="202"/>
        <v/>
      </c>
      <c r="S415" s="1013">
        <f t="shared" si="209"/>
        <v>0</v>
      </c>
      <c r="T415" s="339"/>
      <c r="X415" s="994" t="str">
        <f t="shared" si="210"/>
        <v/>
      </c>
      <c r="Y415" s="1015">
        <f t="shared" si="203"/>
        <v>0.6</v>
      </c>
      <c r="Z415" s="1016" t="e">
        <f t="shared" si="204"/>
        <v>#VALUE!</v>
      </c>
      <c r="AA415" s="1016" t="e">
        <f t="shared" si="205"/>
        <v>#VALUE!</v>
      </c>
      <c r="AB415" s="1016" t="e">
        <f t="shared" si="206"/>
        <v>#VALUE!</v>
      </c>
      <c r="AC415" s="1017" t="e">
        <f t="shared" si="211"/>
        <v>#VALUE!</v>
      </c>
      <c r="AD415" s="1018">
        <f t="shared" si="212"/>
        <v>0</v>
      </c>
      <c r="AE415" s="1015">
        <f>IF(H415&gt;8,tab!D$168,tab!D$171)</f>
        <v>0.5</v>
      </c>
      <c r="AF415" s="1018">
        <f t="shared" si="213"/>
        <v>0</v>
      </c>
      <c r="AG415" s="994">
        <f t="shared" si="214"/>
        <v>0</v>
      </c>
      <c r="AH415" s="1019" t="e">
        <f t="shared" si="215"/>
        <v>#VALUE!</v>
      </c>
      <c r="AI415" s="863" t="e">
        <f t="shared" si="216"/>
        <v>#VALUE!</v>
      </c>
      <c r="AJ415" s="562">
        <f t="shared" si="217"/>
        <v>30</v>
      </c>
      <c r="AK415" s="562">
        <f t="shared" si="196"/>
        <v>30</v>
      </c>
      <c r="AL415" s="1020">
        <f t="shared" si="218"/>
        <v>0</v>
      </c>
      <c r="AN415" s="561">
        <f t="shared" si="198"/>
        <v>0</v>
      </c>
      <c r="AR415" s="1058"/>
      <c r="AT415" s="322"/>
      <c r="AU415" s="322"/>
    </row>
    <row r="416" spans="3:47" ht="13.15" customHeight="1" x14ac:dyDescent="0.2">
      <c r="C416" s="386"/>
      <c r="D416" s="1005" t="str">
        <f>IF(op!D304=0,"",op!D304)</f>
        <v/>
      </c>
      <c r="E416" s="1005" t="str">
        <f>IF(op!E304=0,"",op!E304)</f>
        <v/>
      </c>
      <c r="F416" s="395" t="str">
        <f>IF(op!F304="","",op!F304+1)</f>
        <v/>
      </c>
      <c r="G416" s="1006" t="str">
        <f>IF(op!G304=0,"",op!G304)</f>
        <v/>
      </c>
      <c r="H416" s="395" t="str">
        <f>IF(op!H304="","",op!H304)</f>
        <v/>
      </c>
      <c r="I416" s="1007" t="str">
        <f t="shared" ref="I416:I447" si="219">IF(E416="","",IF(I304=VLOOKUP(H416,Schaal2016,22,FALSE),I304,I304+1))</f>
        <v/>
      </c>
      <c r="J416" s="1008" t="str">
        <f>IF(op!J304="","",op!J304)</f>
        <v/>
      </c>
      <c r="K416" s="339"/>
      <c r="L416" s="1260" t="str">
        <f>IF(op!L304="","",op!L304)</f>
        <v/>
      </c>
      <c r="M416" s="1260" t="str">
        <f>IF(op!M304="","",op!M304)</f>
        <v/>
      </c>
      <c r="N416" s="1009" t="str">
        <f t="shared" si="199"/>
        <v/>
      </c>
      <c r="O416" s="1010" t="str">
        <f t="shared" si="200"/>
        <v/>
      </c>
      <c r="P416" s="1011" t="str">
        <f t="shared" si="201"/>
        <v/>
      </c>
      <c r="Q416" s="590" t="str">
        <f t="shared" ref="Q416:Q447" si="220">IF(J416="","",(1659*J416-P416)*AA416)</f>
        <v/>
      </c>
      <c r="R416" s="1012" t="str">
        <f t="shared" si="202"/>
        <v/>
      </c>
      <c r="S416" s="1013">
        <f t="shared" ref="S416:S447" si="221">IF(E416=0,0,SUM(Q416:R416))</f>
        <v>0</v>
      </c>
      <c r="T416" s="339"/>
      <c r="X416" s="994" t="str">
        <f t="shared" ref="X416:X451" si="222">IF(H416="","",VLOOKUP(H416,Schaal2020,I416+1,FALSE))</f>
        <v/>
      </c>
      <c r="Y416" s="1015">
        <f t="shared" si="203"/>
        <v>0.6</v>
      </c>
      <c r="Z416" s="1016" t="e">
        <f t="shared" si="204"/>
        <v>#VALUE!</v>
      </c>
      <c r="AA416" s="1016" t="e">
        <f t="shared" si="205"/>
        <v>#VALUE!</v>
      </c>
      <c r="AB416" s="1016" t="e">
        <f t="shared" si="206"/>
        <v>#VALUE!</v>
      </c>
      <c r="AC416" s="1017" t="e">
        <f t="shared" ref="AC416:AC451" si="223">N416+O416</f>
        <v>#VALUE!</v>
      </c>
      <c r="AD416" s="1018">
        <f t="shared" ref="AD416:AD451" si="224">SUM(L416:M416)</f>
        <v>0</v>
      </c>
      <c r="AE416" s="1015">
        <f>IF(H416&gt;8,tab!D$168,tab!D$171)</f>
        <v>0.5</v>
      </c>
      <c r="AF416" s="1018">
        <f t="shared" ref="AF416:AF451" si="225">IF(F416&lt;25,0,IF(F416=25,25,IF(F416&lt;40,0,IF(F416=40,40,IF(F416&gt;=40,0)))))</f>
        <v>0</v>
      </c>
      <c r="AG416" s="994">
        <f t="shared" ref="AG416:AG447" si="226">IF(AF416=25,(X416*1.08*J416/2),IF(AF416=40,(Y416*1.08*J416),IF(AF416=0,0)))</f>
        <v>0</v>
      </c>
      <c r="AH416" s="1019" t="e">
        <f t="shared" ref="AH416:AH451" si="227">DATE(YEAR($E$345),MONTH(G416),DAY(G416))&gt;$E$345</f>
        <v>#VALUE!</v>
      </c>
      <c r="AI416" s="863" t="e">
        <f t="shared" ref="AI416:AI447" si="228">YEAR($E$345)-YEAR(G416)-AH416</f>
        <v>#VALUE!</v>
      </c>
      <c r="AJ416" s="562">
        <f t="shared" ref="AJ416:AJ447" si="229">IF((G416=""),30,AI416)</f>
        <v>30</v>
      </c>
      <c r="AK416" s="562">
        <f t="shared" ref="AK416:AK451" si="230">IF((AJ416)&gt;50,50,(AJ416))</f>
        <v>30</v>
      </c>
      <c r="AL416" s="1020">
        <f t="shared" ref="AL416:AL447" si="231">(AK416*(SUM(J416:J416)))</f>
        <v>0</v>
      </c>
      <c r="AN416" s="561">
        <f t="shared" ref="AN416:AN451" si="232">IF(AND(AL416&gt;0.01,AL416&lt;50.01),1,0)</f>
        <v>0</v>
      </c>
      <c r="AR416" s="1058"/>
      <c r="AT416" s="322"/>
      <c r="AU416" s="322"/>
    </row>
    <row r="417" spans="3:47" ht="13.15" customHeight="1" x14ac:dyDescent="0.2">
      <c r="C417" s="386"/>
      <c r="D417" s="1005" t="str">
        <f>IF(op!D305=0,"",op!D305)</f>
        <v/>
      </c>
      <c r="E417" s="1005" t="str">
        <f>IF(op!E305=0,"",op!E305)</f>
        <v/>
      </c>
      <c r="F417" s="395" t="str">
        <f>IF(op!F305="","",op!F305+1)</f>
        <v/>
      </c>
      <c r="G417" s="1006" t="str">
        <f>IF(op!G305=0,"",op!G305)</f>
        <v/>
      </c>
      <c r="H417" s="395" t="str">
        <f>IF(op!H305="","",op!H305)</f>
        <v/>
      </c>
      <c r="I417" s="1007" t="str">
        <f t="shared" si="219"/>
        <v/>
      </c>
      <c r="J417" s="1008" t="str">
        <f>IF(op!J305="","",op!J305)</f>
        <v/>
      </c>
      <c r="K417" s="339"/>
      <c r="L417" s="1260" t="str">
        <f>IF(op!L305="","",op!L305)</f>
        <v/>
      </c>
      <c r="M417" s="1260" t="str">
        <f>IF(op!M305="","",op!M305)</f>
        <v/>
      </c>
      <c r="N417" s="1009" t="str">
        <f t="shared" ref="N417:N451" si="233">IF(J417="","",IF(J417*40&gt;40,40,J417*40))</f>
        <v/>
      </c>
      <c r="O417" s="1010" t="str">
        <f t="shared" ref="O417:O451" si="234">IF(H417="","",IF(I417&lt;4,IF(40*J417&gt;40,40,40*J417),0))</f>
        <v/>
      </c>
      <c r="P417" s="1011" t="str">
        <f t="shared" ref="P417:P451" si="235">IF(J417="","",SUM(L417:O417))</f>
        <v/>
      </c>
      <c r="Q417" s="590" t="str">
        <f t="shared" si="220"/>
        <v/>
      </c>
      <c r="R417" s="1012" t="str">
        <f t="shared" ref="R417:R451" si="236">IF(J417="","",(P417*AB417)+Z417*(AC417+AD417*(1-AE417)))</f>
        <v/>
      </c>
      <c r="S417" s="1013">
        <f t="shared" si="221"/>
        <v>0</v>
      </c>
      <c r="T417" s="339"/>
      <c r="X417" s="994" t="str">
        <f t="shared" si="222"/>
        <v/>
      </c>
      <c r="Y417" s="1015">
        <f t="shared" ref="Y417:Y451" si="237">$Y$126</f>
        <v>0.6</v>
      </c>
      <c r="Z417" s="1016" t="e">
        <f t="shared" ref="Z417:Z451" si="238">X417*12/1659</f>
        <v>#VALUE!</v>
      </c>
      <c r="AA417" s="1016" t="e">
        <f t="shared" ref="AA417:AA451" si="239">X417*12*(1+Y417)/1659</f>
        <v>#VALUE!</v>
      </c>
      <c r="AB417" s="1016" t="e">
        <f t="shared" ref="AB417:AB451" si="240">AA417-Z417</f>
        <v>#VALUE!</v>
      </c>
      <c r="AC417" s="1017" t="e">
        <f t="shared" si="223"/>
        <v>#VALUE!</v>
      </c>
      <c r="AD417" s="1018">
        <f t="shared" si="224"/>
        <v>0</v>
      </c>
      <c r="AE417" s="1015">
        <f>IF(H417&gt;8,tab!D$168,tab!D$171)</f>
        <v>0.5</v>
      </c>
      <c r="AF417" s="1018">
        <f t="shared" si="225"/>
        <v>0</v>
      </c>
      <c r="AG417" s="994">
        <f t="shared" si="226"/>
        <v>0</v>
      </c>
      <c r="AH417" s="1019" t="e">
        <f t="shared" si="227"/>
        <v>#VALUE!</v>
      </c>
      <c r="AI417" s="863" t="e">
        <f t="shared" si="228"/>
        <v>#VALUE!</v>
      </c>
      <c r="AJ417" s="562">
        <f t="shared" si="229"/>
        <v>30</v>
      </c>
      <c r="AK417" s="562">
        <f t="shared" si="230"/>
        <v>30</v>
      </c>
      <c r="AL417" s="1020">
        <f t="shared" si="231"/>
        <v>0</v>
      </c>
      <c r="AN417" s="561">
        <f t="shared" si="232"/>
        <v>0</v>
      </c>
      <c r="AR417" s="1058"/>
      <c r="AT417" s="322"/>
      <c r="AU417" s="322"/>
    </row>
    <row r="418" spans="3:47" ht="13.15" customHeight="1" x14ac:dyDescent="0.2">
      <c r="C418" s="386"/>
      <c r="D418" s="1005" t="str">
        <f>IF(op!D306=0,"",op!D306)</f>
        <v/>
      </c>
      <c r="E418" s="1005" t="str">
        <f>IF(op!E306=0,"",op!E306)</f>
        <v/>
      </c>
      <c r="F418" s="395" t="str">
        <f>IF(op!F306="","",op!F306+1)</f>
        <v/>
      </c>
      <c r="G418" s="1006" t="str">
        <f>IF(op!G306=0,"",op!G306)</f>
        <v/>
      </c>
      <c r="H418" s="395" t="str">
        <f>IF(op!H306="","",op!H306)</f>
        <v/>
      </c>
      <c r="I418" s="1007" t="str">
        <f t="shared" si="219"/>
        <v/>
      </c>
      <c r="J418" s="1008" t="str">
        <f>IF(op!J306="","",op!J306)</f>
        <v/>
      </c>
      <c r="K418" s="339"/>
      <c r="L418" s="1260" t="str">
        <f>IF(op!L306="","",op!L306)</f>
        <v/>
      </c>
      <c r="M418" s="1260" t="str">
        <f>IF(op!M306="","",op!M306)</f>
        <v/>
      </c>
      <c r="N418" s="1009" t="str">
        <f t="shared" si="233"/>
        <v/>
      </c>
      <c r="O418" s="1010" t="str">
        <f t="shared" si="234"/>
        <v/>
      </c>
      <c r="P418" s="1011" t="str">
        <f t="shared" si="235"/>
        <v/>
      </c>
      <c r="Q418" s="590" t="str">
        <f t="shared" si="220"/>
        <v/>
      </c>
      <c r="R418" s="1012" t="str">
        <f t="shared" si="236"/>
        <v/>
      </c>
      <c r="S418" s="1013">
        <f t="shared" si="221"/>
        <v>0</v>
      </c>
      <c r="T418" s="339"/>
      <c r="X418" s="994" t="str">
        <f t="shared" si="222"/>
        <v/>
      </c>
      <c r="Y418" s="1015">
        <f t="shared" si="237"/>
        <v>0.6</v>
      </c>
      <c r="Z418" s="1016" t="e">
        <f t="shared" si="238"/>
        <v>#VALUE!</v>
      </c>
      <c r="AA418" s="1016" t="e">
        <f t="shared" si="239"/>
        <v>#VALUE!</v>
      </c>
      <c r="AB418" s="1016" t="e">
        <f t="shared" si="240"/>
        <v>#VALUE!</v>
      </c>
      <c r="AC418" s="1017" t="e">
        <f t="shared" si="223"/>
        <v>#VALUE!</v>
      </c>
      <c r="AD418" s="1018">
        <f t="shared" si="224"/>
        <v>0</v>
      </c>
      <c r="AE418" s="1015">
        <f>IF(H418&gt;8,tab!D$168,tab!D$171)</f>
        <v>0.5</v>
      </c>
      <c r="AF418" s="1018">
        <f t="shared" si="225"/>
        <v>0</v>
      </c>
      <c r="AG418" s="994">
        <f t="shared" si="226"/>
        <v>0</v>
      </c>
      <c r="AH418" s="1019" t="e">
        <f t="shared" si="227"/>
        <v>#VALUE!</v>
      </c>
      <c r="AI418" s="863" t="e">
        <f t="shared" si="228"/>
        <v>#VALUE!</v>
      </c>
      <c r="AJ418" s="562">
        <f t="shared" si="229"/>
        <v>30</v>
      </c>
      <c r="AK418" s="562">
        <f t="shared" si="230"/>
        <v>30</v>
      </c>
      <c r="AL418" s="1020">
        <f t="shared" si="231"/>
        <v>0</v>
      </c>
      <c r="AN418" s="561">
        <f t="shared" si="232"/>
        <v>0</v>
      </c>
      <c r="AR418" s="1058"/>
      <c r="AT418" s="322"/>
      <c r="AU418" s="322"/>
    </row>
    <row r="419" spans="3:47" ht="13.15" customHeight="1" x14ac:dyDescent="0.2">
      <c r="C419" s="386"/>
      <c r="D419" s="1005" t="str">
        <f>IF(op!D307=0,"",op!D307)</f>
        <v/>
      </c>
      <c r="E419" s="1005" t="str">
        <f>IF(op!E307=0,"",op!E307)</f>
        <v/>
      </c>
      <c r="F419" s="395" t="str">
        <f>IF(op!F307="","",op!F307+1)</f>
        <v/>
      </c>
      <c r="G419" s="1006" t="str">
        <f>IF(op!G307=0,"",op!G307)</f>
        <v/>
      </c>
      <c r="H419" s="395" t="str">
        <f>IF(op!H307="","",op!H307)</f>
        <v/>
      </c>
      <c r="I419" s="1007" t="str">
        <f t="shared" si="219"/>
        <v/>
      </c>
      <c r="J419" s="1008" t="str">
        <f>IF(op!J307="","",op!J307)</f>
        <v/>
      </c>
      <c r="K419" s="339"/>
      <c r="L419" s="1260" t="str">
        <f>IF(op!L307="","",op!L307)</f>
        <v/>
      </c>
      <c r="M419" s="1260" t="str">
        <f>IF(op!M307="","",op!M307)</f>
        <v/>
      </c>
      <c r="N419" s="1009" t="str">
        <f t="shared" si="233"/>
        <v/>
      </c>
      <c r="O419" s="1010" t="str">
        <f t="shared" si="234"/>
        <v/>
      </c>
      <c r="P419" s="1011" t="str">
        <f t="shared" si="235"/>
        <v/>
      </c>
      <c r="Q419" s="590" t="str">
        <f t="shared" si="220"/>
        <v/>
      </c>
      <c r="R419" s="1012" t="str">
        <f t="shared" si="236"/>
        <v/>
      </c>
      <c r="S419" s="1013">
        <f t="shared" si="221"/>
        <v>0</v>
      </c>
      <c r="T419" s="339"/>
      <c r="X419" s="994" t="str">
        <f t="shared" si="222"/>
        <v/>
      </c>
      <c r="Y419" s="1015">
        <f t="shared" si="237"/>
        <v>0.6</v>
      </c>
      <c r="Z419" s="1016" t="e">
        <f t="shared" si="238"/>
        <v>#VALUE!</v>
      </c>
      <c r="AA419" s="1016" t="e">
        <f t="shared" si="239"/>
        <v>#VALUE!</v>
      </c>
      <c r="AB419" s="1016" t="e">
        <f t="shared" si="240"/>
        <v>#VALUE!</v>
      </c>
      <c r="AC419" s="1017" t="e">
        <f t="shared" si="223"/>
        <v>#VALUE!</v>
      </c>
      <c r="AD419" s="1018">
        <f t="shared" si="224"/>
        <v>0</v>
      </c>
      <c r="AE419" s="1015">
        <f>IF(H419&gt;8,tab!D$168,tab!D$171)</f>
        <v>0.5</v>
      </c>
      <c r="AF419" s="1018">
        <f t="shared" si="225"/>
        <v>0</v>
      </c>
      <c r="AG419" s="994">
        <f t="shared" si="226"/>
        <v>0</v>
      </c>
      <c r="AH419" s="1019" t="e">
        <f t="shared" si="227"/>
        <v>#VALUE!</v>
      </c>
      <c r="AI419" s="863" t="e">
        <f t="shared" si="228"/>
        <v>#VALUE!</v>
      </c>
      <c r="AJ419" s="562">
        <f t="shared" si="229"/>
        <v>30</v>
      </c>
      <c r="AK419" s="562">
        <f t="shared" si="230"/>
        <v>30</v>
      </c>
      <c r="AL419" s="1020">
        <f t="shared" si="231"/>
        <v>0</v>
      </c>
      <c r="AN419" s="561">
        <f t="shared" si="232"/>
        <v>0</v>
      </c>
      <c r="AR419" s="1058"/>
      <c r="AT419" s="322"/>
      <c r="AU419" s="322"/>
    </row>
    <row r="420" spans="3:47" ht="13.15" customHeight="1" x14ac:dyDescent="0.2">
      <c r="C420" s="386"/>
      <c r="D420" s="1005" t="str">
        <f>IF(op!D308=0,"",op!D308)</f>
        <v/>
      </c>
      <c r="E420" s="1005" t="str">
        <f>IF(op!E308=0,"",op!E308)</f>
        <v/>
      </c>
      <c r="F420" s="395" t="str">
        <f>IF(op!F308="","",op!F308+1)</f>
        <v/>
      </c>
      <c r="G420" s="1006" t="str">
        <f>IF(op!G308=0,"",op!G308)</f>
        <v/>
      </c>
      <c r="H420" s="395" t="str">
        <f>IF(op!H308="","",op!H308)</f>
        <v/>
      </c>
      <c r="I420" s="1007" t="str">
        <f t="shared" si="219"/>
        <v/>
      </c>
      <c r="J420" s="1008" t="str">
        <f>IF(op!J308="","",op!J308)</f>
        <v/>
      </c>
      <c r="K420" s="339"/>
      <c r="L420" s="1260" t="str">
        <f>IF(op!L308="","",op!L308)</f>
        <v/>
      </c>
      <c r="M420" s="1260" t="str">
        <f>IF(op!M308="","",op!M308)</f>
        <v/>
      </c>
      <c r="N420" s="1009" t="str">
        <f t="shared" si="233"/>
        <v/>
      </c>
      <c r="O420" s="1010" t="str">
        <f t="shared" si="234"/>
        <v/>
      </c>
      <c r="P420" s="1011" t="str">
        <f t="shared" si="235"/>
        <v/>
      </c>
      <c r="Q420" s="590" t="str">
        <f t="shared" si="220"/>
        <v/>
      </c>
      <c r="R420" s="1012" t="str">
        <f t="shared" si="236"/>
        <v/>
      </c>
      <c r="S420" s="1013">
        <f t="shared" si="221"/>
        <v>0</v>
      </c>
      <c r="T420" s="339"/>
      <c r="X420" s="994" t="str">
        <f t="shared" si="222"/>
        <v/>
      </c>
      <c r="Y420" s="1015">
        <f t="shared" si="237"/>
        <v>0.6</v>
      </c>
      <c r="Z420" s="1016" t="e">
        <f t="shared" si="238"/>
        <v>#VALUE!</v>
      </c>
      <c r="AA420" s="1016" t="e">
        <f t="shared" si="239"/>
        <v>#VALUE!</v>
      </c>
      <c r="AB420" s="1016" t="e">
        <f t="shared" si="240"/>
        <v>#VALUE!</v>
      </c>
      <c r="AC420" s="1017" t="e">
        <f t="shared" si="223"/>
        <v>#VALUE!</v>
      </c>
      <c r="AD420" s="1018">
        <f t="shared" si="224"/>
        <v>0</v>
      </c>
      <c r="AE420" s="1015">
        <f>IF(H420&gt;8,tab!D$168,tab!D$171)</f>
        <v>0.5</v>
      </c>
      <c r="AF420" s="1018">
        <f t="shared" si="225"/>
        <v>0</v>
      </c>
      <c r="AG420" s="994">
        <f t="shared" si="226"/>
        <v>0</v>
      </c>
      <c r="AH420" s="1019" t="e">
        <f t="shared" si="227"/>
        <v>#VALUE!</v>
      </c>
      <c r="AI420" s="863" t="e">
        <f t="shared" si="228"/>
        <v>#VALUE!</v>
      </c>
      <c r="AJ420" s="562">
        <f t="shared" si="229"/>
        <v>30</v>
      </c>
      <c r="AK420" s="562">
        <f t="shared" si="230"/>
        <v>30</v>
      </c>
      <c r="AL420" s="1020">
        <f t="shared" si="231"/>
        <v>0</v>
      </c>
      <c r="AN420" s="561">
        <f t="shared" si="232"/>
        <v>0</v>
      </c>
      <c r="AR420" s="1058"/>
      <c r="AT420" s="322"/>
      <c r="AU420" s="322"/>
    </row>
    <row r="421" spans="3:47" ht="13.15" customHeight="1" x14ac:dyDescent="0.2">
      <c r="C421" s="386"/>
      <c r="D421" s="1005" t="str">
        <f>IF(op!D309=0,"",op!D309)</f>
        <v/>
      </c>
      <c r="E421" s="1005" t="str">
        <f>IF(op!E309=0,"",op!E309)</f>
        <v/>
      </c>
      <c r="F421" s="395" t="str">
        <f>IF(op!F309="","",op!F309+1)</f>
        <v/>
      </c>
      <c r="G421" s="1006" t="str">
        <f>IF(op!G309=0,"",op!G309)</f>
        <v/>
      </c>
      <c r="H421" s="395" t="str">
        <f>IF(op!H309="","",op!H309)</f>
        <v/>
      </c>
      <c r="I421" s="1007" t="str">
        <f t="shared" si="219"/>
        <v/>
      </c>
      <c r="J421" s="1008" t="str">
        <f>IF(op!J309="","",op!J309)</f>
        <v/>
      </c>
      <c r="K421" s="339"/>
      <c r="L421" s="1260" t="str">
        <f>IF(op!L309="","",op!L309)</f>
        <v/>
      </c>
      <c r="M421" s="1260" t="str">
        <f>IF(op!M309="","",op!M309)</f>
        <v/>
      </c>
      <c r="N421" s="1009" t="str">
        <f t="shared" si="233"/>
        <v/>
      </c>
      <c r="O421" s="1010" t="str">
        <f t="shared" si="234"/>
        <v/>
      </c>
      <c r="P421" s="1011" t="str">
        <f t="shared" si="235"/>
        <v/>
      </c>
      <c r="Q421" s="590" t="str">
        <f t="shared" si="220"/>
        <v/>
      </c>
      <c r="R421" s="1012" t="str">
        <f t="shared" si="236"/>
        <v/>
      </c>
      <c r="S421" s="1013">
        <f t="shared" si="221"/>
        <v>0</v>
      </c>
      <c r="T421" s="339"/>
      <c r="X421" s="994" t="str">
        <f t="shared" si="222"/>
        <v/>
      </c>
      <c r="Y421" s="1015">
        <f t="shared" si="237"/>
        <v>0.6</v>
      </c>
      <c r="Z421" s="1016" t="e">
        <f t="shared" si="238"/>
        <v>#VALUE!</v>
      </c>
      <c r="AA421" s="1016" t="e">
        <f t="shared" si="239"/>
        <v>#VALUE!</v>
      </c>
      <c r="AB421" s="1016" t="e">
        <f t="shared" si="240"/>
        <v>#VALUE!</v>
      </c>
      <c r="AC421" s="1017" t="e">
        <f t="shared" si="223"/>
        <v>#VALUE!</v>
      </c>
      <c r="AD421" s="1018">
        <f t="shared" si="224"/>
        <v>0</v>
      </c>
      <c r="AE421" s="1015">
        <f>IF(H421&gt;8,tab!D$168,tab!D$171)</f>
        <v>0.5</v>
      </c>
      <c r="AF421" s="1018">
        <f t="shared" si="225"/>
        <v>0</v>
      </c>
      <c r="AG421" s="994">
        <f t="shared" si="226"/>
        <v>0</v>
      </c>
      <c r="AH421" s="1019" t="e">
        <f t="shared" si="227"/>
        <v>#VALUE!</v>
      </c>
      <c r="AI421" s="863" t="e">
        <f t="shared" si="228"/>
        <v>#VALUE!</v>
      </c>
      <c r="AJ421" s="562">
        <f t="shared" si="229"/>
        <v>30</v>
      </c>
      <c r="AK421" s="562">
        <f t="shared" si="230"/>
        <v>30</v>
      </c>
      <c r="AL421" s="1020">
        <f t="shared" si="231"/>
        <v>0</v>
      </c>
      <c r="AN421" s="561">
        <f t="shared" si="232"/>
        <v>0</v>
      </c>
      <c r="AR421" s="1058"/>
      <c r="AT421" s="322"/>
      <c r="AU421" s="322"/>
    </row>
    <row r="422" spans="3:47" ht="13.15" customHeight="1" x14ac:dyDescent="0.2">
      <c r="C422" s="386"/>
      <c r="D422" s="1005" t="str">
        <f>IF(op!D310=0,"",op!D310)</f>
        <v/>
      </c>
      <c r="E422" s="1005" t="str">
        <f>IF(op!E310=0,"",op!E310)</f>
        <v/>
      </c>
      <c r="F422" s="395" t="str">
        <f>IF(op!F310="","",op!F310+1)</f>
        <v/>
      </c>
      <c r="G422" s="1006" t="str">
        <f>IF(op!G310=0,"",op!G310)</f>
        <v/>
      </c>
      <c r="H422" s="395" t="str">
        <f>IF(op!H310="","",op!H310)</f>
        <v/>
      </c>
      <c r="I422" s="1007" t="str">
        <f t="shared" si="219"/>
        <v/>
      </c>
      <c r="J422" s="1008" t="str">
        <f>IF(op!J310="","",op!J310)</f>
        <v/>
      </c>
      <c r="K422" s="339"/>
      <c r="L422" s="1260" t="str">
        <f>IF(op!L310="","",op!L310)</f>
        <v/>
      </c>
      <c r="M422" s="1260" t="str">
        <f>IF(op!M310="","",op!M310)</f>
        <v/>
      </c>
      <c r="N422" s="1009" t="str">
        <f t="shared" si="233"/>
        <v/>
      </c>
      <c r="O422" s="1010" t="str">
        <f t="shared" si="234"/>
        <v/>
      </c>
      <c r="P422" s="1011" t="str">
        <f t="shared" si="235"/>
        <v/>
      </c>
      <c r="Q422" s="590" t="str">
        <f t="shared" si="220"/>
        <v/>
      </c>
      <c r="R422" s="1012" t="str">
        <f t="shared" si="236"/>
        <v/>
      </c>
      <c r="S422" s="1013">
        <f t="shared" si="221"/>
        <v>0</v>
      </c>
      <c r="T422" s="339"/>
      <c r="X422" s="994" t="str">
        <f t="shared" si="222"/>
        <v/>
      </c>
      <c r="Y422" s="1015">
        <f t="shared" si="237"/>
        <v>0.6</v>
      </c>
      <c r="Z422" s="1016" t="e">
        <f t="shared" si="238"/>
        <v>#VALUE!</v>
      </c>
      <c r="AA422" s="1016" t="e">
        <f t="shared" si="239"/>
        <v>#VALUE!</v>
      </c>
      <c r="AB422" s="1016" t="e">
        <f t="shared" si="240"/>
        <v>#VALUE!</v>
      </c>
      <c r="AC422" s="1017" t="e">
        <f t="shared" si="223"/>
        <v>#VALUE!</v>
      </c>
      <c r="AD422" s="1018">
        <f t="shared" si="224"/>
        <v>0</v>
      </c>
      <c r="AE422" s="1015">
        <f>IF(H422&gt;8,tab!D$168,tab!D$171)</f>
        <v>0.5</v>
      </c>
      <c r="AF422" s="1018">
        <f t="shared" si="225"/>
        <v>0</v>
      </c>
      <c r="AG422" s="994">
        <f t="shared" si="226"/>
        <v>0</v>
      </c>
      <c r="AH422" s="1019" t="e">
        <f t="shared" si="227"/>
        <v>#VALUE!</v>
      </c>
      <c r="AI422" s="863" t="e">
        <f t="shared" si="228"/>
        <v>#VALUE!</v>
      </c>
      <c r="AJ422" s="562">
        <f t="shared" si="229"/>
        <v>30</v>
      </c>
      <c r="AK422" s="562">
        <f t="shared" si="230"/>
        <v>30</v>
      </c>
      <c r="AL422" s="1020">
        <f t="shared" si="231"/>
        <v>0</v>
      </c>
      <c r="AN422" s="561">
        <f t="shared" si="232"/>
        <v>0</v>
      </c>
      <c r="AR422" s="1058"/>
      <c r="AT422" s="322"/>
      <c r="AU422" s="322"/>
    </row>
    <row r="423" spans="3:47" ht="13.15" customHeight="1" x14ac:dyDescent="0.2">
      <c r="C423" s="386"/>
      <c r="D423" s="1005" t="str">
        <f>IF(op!D311=0,"",op!D311)</f>
        <v/>
      </c>
      <c r="E423" s="1005" t="str">
        <f>IF(op!E311=0,"",op!E311)</f>
        <v/>
      </c>
      <c r="F423" s="395" t="str">
        <f>IF(op!F311="","",op!F311+1)</f>
        <v/>
      </c>
      <c r="G423" s="1006" t="str">
        <f>IF(op!G311=0,"",op!G311)</f>
        <v/>
      </c>
      <c r="H423" s="395" t="str">
        <f>IF(op!H311="","",op!H311)</f>
        <v/>
      </c>
      <c r="I423" s="1007" t="str">
        <f t="shared" si="219"/>
        <v/>
      </c>
      <c r="J423" s="1008" t="str">
        <f>IF(op!J311="","",op!J311)</f>
        <v/>
      </c>
      <c r="K423" s="339"/>
      <c r="L423" s="1260" t="str">
        <f>IF(op!L311="","",op!L311)</f>
        <v/>
      </c>
      <c r="M423" s="1260" t="str">
        <f>IF(op!M311="","",op!M311)</f>
        <v/>
      </c>
      <c r="N423" s="1009" t="str">
        <f t="shared" si="233"/>
        <v/>
      </c>
      <c r="O423" s="1010" t="str">
        <f t="shared" si="234"/>
        <v/>
      </c>
      <c r="P423" s="1011" t="str">
        <f t="shared" si="235"/>
        <v/>
      </c>
      <c r="Q423" s="590" t="str">
        <f t="shared" si="220"/>
        <v/>
      </c>
      <c r="R423" s="1012" t="str">
        <f t="shared" si="236"/>
        <v/>
      </c>
      <c r="S423" s="1013">
        <f t="shared" si="221"/>
        <v>0</v>
      </c>
      <c r="T423" s="339"/>
      <c r="X423" s="994" t="str">
        <f t="shared" si="222"/>
        <v/>
      </c>
      <c r="Y423" s="1015">
        <f t="shared" si="237"/>
        <v>0.6</v>
      </c>
      <c r="Z423" s="1016" t="e">
        <f t="shared" si="238"/>
        <v>#VALUE!</v>
      </c>
      <c r="AA423" s="1016" t="e">
        <f t="shared" si="239"/>
        <v>#VALUE!</v>
      </c>
      <c r="AB423" s="1016" t="e">
        <f t="shared" si="240"/>
        <v>#VALUE!</v>
      </c>
      <c r="AC423" s="1017" t="e">
        <f t="shared" si="223"/>
        <v>#VALUE!</v>
      </c>
      <c r="AD423" s="1018">
        <f t="shared" si="224"/>
        <v>0</v>
      </c>
      <c r="AE423" s="1015">
        <f>IF(H423&gt;8,tab!D$168,tab!D$171)</f>
        <v>0.5</v>
      </c>
      <c r="AF423" s="1018">
        <f t="shared" si="225"/>
        <v>0</v>
      </c>
      <c r="AG423" s="994">
        <f t="shared" si="226"/>
        <v>0</v>
      </c>
      <c r="AH423" s="1019" t="e">
        <f t="shared" si="227"/>
        <v>#VALUE!</v>
      </c>
      <c r="AI423" s="863" t="e">
        <f t="shared" si="228"/>
        <v>#VALUE!</v>
      </c>
      <c r="AJ423" s="562">
        <f t="shared" si="229"/>
        <v>30</v>
      </c>
      <c r="AK423" s="562">
        <f t="shared" si="230"/>
        <v>30</v>
      </c>
      <c r="AL423" s="1020">
        <f t="shared" si="231"/>
        <v>0</v>
      </c>
      <c r="AN423" s="561">
        <f t="shared" si="232"/>
        <v>0</v>
      </c>
      <c r="AR423" s="1058"/>
      <c r="AT423" s="322"/>
      <c r="AU423" s="322"/>
    </row>
    <row r="424" spans="3:47" ht="13.15" customHeight="1" x14ac:dyDescent="0.2">
      <c r="C424" s="386"/>
      <c r="D424" s="1005" t="str">
        <f>IF(op!D312=0,"",op!D312)</f>
        <v/>
      </c>
      <c r="E424" s="1005" t="str">
        <f>IF(op!E312=0,"",op!E312)</f>
        <v/>
      </c>
      <c r="F424" s="395" t="str">
        <f>IF(op!F312="","",op!F312+1)</f>
        <v/>
      </c>
      <c r="G424" s="1006" t="str">
        <f>IF(op!G312=0,"",op!G312)</f>
        <v/>
      </c>
      <c r="H424" s="395" t="str">
        <f>IF(op!H312="","",op!H312)</f>
        <v/>
      </c>
      <c r="I424" s="1007" t="str">
        <f t="shared" si="219"/>
        <v/>
      </c>
      <c r="J424" s="1008" t="str">
        <f>IF(op!J312="","",op!J312)</f>
        <v/>
      </c>
      <c r="K424" s="339"/>
      <c r="L424" s="1260" t="str">
        <f>IF(op!L312="","",op!L312)</f>
        <v/>
      </c>
      <c r="M424" s="1260" t="str">
        <f>IF(op!M312="","",op!M312)</f>
        <v/>
      </c>
      <c r="N424" s="1009" t="str">
        <f t="shared" si="233"/>
        <v/>
      </c>
      <c r="O424" s="1010" t="str">
        <f t="shared" si="234"/>
        <v/>
      </c>
      <c r="P424" s="1011" t="str">
        <f t="shared" si="235"/>
        <v/>
      </c>
      <c r="Q424" s="590" t="str">
        <f t="shared" si="220"/>
        <v/>
      </c>
      <c r="R424" s="1012" t="str">
        <f t="shared" si="236"/>
        <v/>
      </c>
      <c r="S424" s="1013">
        <f t="shared" si="221"/>
        <v>0</v>
      </c>
      <c r="T424" s="339"/>
      <c r="X424" s="994" t="str">
        <f t="shared" si="222"/>
        <v/>
      </c>
      <c r="Y424" s="1015">
        <f t="shared" si="237"/>
        <v>0.6</v>
      </c>
      <c r="Z424" s="1016" t="e">
        <f t="shared" si="238"/>
        <v>#VALUE!</v>
      </c>
      <c r="AA424" s="1016" t="e">
        <f t="shared" si="239"/>
        <v>#VALUE!</v>
      </c>
      <c r="AB424" s="1016" t="e">
        <f t="shared" si="240"/>
        <v>#VALUE!</v>
      </c>
      <c r="AC424" s="1017" t="e">
        <f t="shared" si="223"/>
        <v>#VALUE!</v>
      </c>
      <c r="AD424" s="1018">
        <f t="shared" si="224"/>
        <v>0</v>
      </c>
      <c r="AE424" s="1015">
        <f>IF(H424&gt;8,tab!D$168,tab!D$171)</f>
        <v>0.5</v>
      </c>
      <c r="AF424" s="1018">
        <f t="shared" si="225"/>
        <v>0</v>
      </c>
      <c r="AG424" s="994">
        <f t="shared" si="226"/>
        <v>0</v>
      </c>
      <c r="AH424" s="1019" t="e">
        <f t="shared" si="227"/>
        <v>#VALUE!</v>
      </c>
      <c r="AI424" s="863" t="e">
        <f t="shared" si="228"/>
        <v>#VALUE!</v>
      </c>
      <c r="AJ424" s="562">
        <f t="shared" si="229"/>
        <v>30</v>
      </c>
      <c r="AK424" s="562">
        <f t="shared" si="230"/>
        <v>30</v>
      </c>
      <c r="AL424" s="1020">
        <f t="shared" si="231"/>
        <v>0</v>
      </c>
      <c r="AN424" s="561">
        <f t="shared" si="232"/>
        <v>0</v>
      </c>
      <c r="AR424" s="1058"/>
      <c r="AT424" s="322"/>
      <c r="AU424" s="322"/>
    </row>
    <row r="425" spans="3:47" ht="13.15" customHeight="1" x14ac:dyDescent="0.2">
      <c r="C425" s="386"/>
      <c r="D425" s="1005" t="str">
        <f>IF(op!D313=0,"",op!D313)</f>
        <v/>
      </c>
      <c r="E425" s="1005" t="str">
        <f>IF(op!E313=0,"",op!E313)</f>
        <v/>
      </c>
      <c r="F425" s="395" t="str">
        <f>IF(op!F313="","",op!F313+1)</f>
        <v/>
      </c>
      <c r="G425" s="1006" t="str">
        <f>IF(op!G313=0,"",op!G313)</f>
        <v/>
      </c>
      <c r="H425" s="395" t="str">
        <f>IF(op!H313="","",op!H313)</f>
        <v/>
      </c>
      <c r="I425" s="1007" t="str">
        <f t="shared" si="219"/>
        <v/>
      </c>
      <c r="J425" s="1008" t="str">
        <f>IF(op!J313="","",op!J313)</f>
        <v/>
      </c>
      <c r="K425" s="339"/>
      <c r="L425" s="1260" t="str">
        <f>IF(op!L313="","",op!L313)</f>
        <v/>
      </c>
      <c r="M425" s="1260" t="str">
        <f>IF(op!M313="","",op!M313)</f>
        <v/>
      </c>
      <c r="N425" s="1009" t="str">
        <f t="shared" si="233"/>
        <v/>
      </c>
      <c r="O425" s="1010" t="str">
        <f t="shared" si="234"/>
        <v/>
      </c>
      <c r="P425" s="1011" t="str">
        <f t="shared" si="235"/>
        <v/>
      </c>
      <c r="Q425" s="590" t="str">
        <f t="shared" si="220"/>
        <v/>
      </c>
      <c r="R425" s="1012" t="str">
        <f t="shared" si="236"/>
        <v/>
      </c>
      <c r="S425" s="1013">
        <f t="shared" si="221"/>
        <v>0</v>
      </c>
      <c r="T425" s="339"/>
      <c r="X425" s="994" t="str">
        <f t="shared" si="222"/>
        <v/>
      </c>
      <c r="Y425" s="1015">
        <f t="shared" si="237"/>
        <v>0.6</v>
      </c>
      <c r="Z425" s="1016" t="e">
        <f t="shared" si="238"/>
        <v>#VALUE!</v>
      </c>
      <c r="AA425" s="1016" t="e">
        <f t="shared" si="239"/>
        <v>#VALUE!</v>
      </c>
      <c r="AB425" s="1016" t="e">
        <f t="shared" si="240"/>
        <v>#VALUE!</v>
      </c>
      <c r="AC425" s="1017" t="e">
        <f t="shared" si="223"/>
        <v>#VALUE!</v>
      </c>
      <c r="AD425" s="1018">
        <f t="shared" si="224"/>
        <v>0</v>
      </c>
      <c r="AE425" s="1015">
        <f>IF(H425&gt;8,tab!D$168,tab!D$171)</f>
        <v>0.5</v>
      </c>
      <c r="AF425" s="1018">
        <f t="shared" si="225"/>
        <v>0</v>
      </c>
      <c r="AG425" s="994">
        <f t="shared" si="226"/>
        <v>0</v>
      </c>
      <c r="AH425" s="1019" t="e">
        <f t="shared" si="227"/>
        <v>#VALUE!</v>
      </c>
      <c r="AI425" s="863" t="e">
        <f t="shared" si="228"/>
        <v>#VALUE!</v>
      </c>
      <c r="AJ425" s="562">
        <f t="shared" si="229"/>
        <v>30</v>
      </c>
      <c r="AK425" s="562">
        <f t="shared" si="230"/>
        <v>30</v>
      </c>
      <c r="AL425" s="1020">
        <f t="shared" si="231"/>
        <v>0</v>
      </c>
      <c r="AN425" s="561">
        <f t="shared" si="232"/>
        <v>0</v>
      </c>
      <c r="AR425" s="1058"/>
      <c r="AT425" s="322"/>
      <c r="AU425" s="322"/>
    </row>
    <row r="426" spans="3:47" ht="13.15" customHeight="1" x14ac:dyDescent="0.2">
      <c r="C426" s="386"/>
      <c r="D426" s="1005" t="str">
        <f>IF(op!D314=0,"",op!D314)</f>
        <v/>
      </c>
      <c r="E426" s="1005" t="str">
        <f>IF(op!E314=0,"",op!E314)</f>
        <v/>
      </c>
      <c r="F426" s="395" t="str">
        <f>IF(op!F314="","",op!F314+1)</f>
        <v/>
      </c>
      <c r="G426" s="1006" t="str">
        <f>IF(op!G314=0,"",op!G314)</f>
        <v/>
      </c>
      <c r="H426" s="395" t="str">
        <f>IF(op!H314="","",op!H314)</f>
        <v/>
      </c>
      <c r="I426" s="1007" t="str">
        <f t="shared" si="219"/>
        <v/>
      </c>
      <c r="J426" s="1008" t="str">
        <f>IF(op!J314="","",op!J314)</f>
        <v/>
      </c>
      <c r="K426" s="339"/>
      <c r="L426" s="1260" t="str">
        <f>IF(op!L314="","",op!L314)</f>
        <v/>
      </c>
      <c r="M426" s="1260" t="str">
        <f>IF(op!M314="","",op!M314)</f>
        <v/>
      </c>
      <c r="N426" s="1009" t="str">
        <f t="shared" si="233"/>
        <v/>
      </c>
      <c r="O426" s="1010" t="str">
        <f t="shared" si="234"/>
        <v/>
      </c>
      <c r="P426" s="1011" t="str">
        <f t="shared" si="235"/>
        <v/>
      </c>
      <c r="Q426" s="590" t="str">
        <f t="shared" si="220"/>
        <v/>
      </c>
      <c r="R426" s="1012" t="str">
        <f t="shared" si="236"/>
        <v/>
      </c>
      <c r="S426" s="1013">
        <f t="shared" si="221"/>
        <v>0</v>
      </c>
      <c r="T426" s="339"/>
      <c r="X426" s="994" t="str">
        <f t="shared" si="222"/>
        <v/>
      </c>
      <c r="Y426" s="1015">
        <f t="shared" si="237"/>
        <v>0.6</v>
      </c>
      <c r="Z426" s="1016" t="e">
        <f t="shared" si="238"/>
        <v>#VALUE!</v>
      </c>
      <c r="AA426" s="1016" t="e">
        <f t="shared" si="239"/>
        <v>#VALUE!</v>
      </c>
      <c r="AB426" s="1016" t="e">
        <f t="shared" si="240"/>
        <v>#VALUE!</v>
      </c>
      <c r="AC426" s="1017" t="e">
        <f t="shared" si="223"/>
        <v>#VALUE!</v>
      </c>
      <c r="AD426" s="1018">
        <f t="shared" si="224"/>
        <v>0</v>
      </c>
      <c r="AE426" s="1015">
        <f>IF(H426&gt;8,tab!D$168,tab!D$171)</f>
        <v>0.5</v>
      </c>
      <c r="AF426" s="1018">
        <f t="shared" si="225"/>
        <v>0</v>
      </c>
      <c r="AG426" s="994">
        <f t="shared" si="226"/>
        <v>0</v>
      </c>
      <c r="AH426" s="1019" t="e">
        <f t="shared" si="227"/>
        <v>#VALUE!</v>
      </c>
      <c r="AI426" s="863" t="e">
        <f t="shared" si="228"/>
        <v>#VALUE!</v>
      </c>
      <c r="AJ426" s="562">
        <f t="shared" si="229"/>
        <v>30</v>
      </c>
      <c r="AK426" s="562">
        <f t="shared" si="230"/>
        <v>30</v>
      </c>
      <c r="AL426" s="1020">
        <f t="shared" si="231"/>
        <v>0</v>
      </c>
      <c r="AN426" s="561">
        <f t="shared" si="232"/>
        <v>0</v>
      </c>
      <c r="AR426" s="1058"/>
      <c r="AT426" s="322"/>
      <c r="AU426" s="322"/>
    </row>
    <row r="427" spans="3:47" ht="13.15" customHeight="1" x14ac:dyDescent="0.2">
      <c r="C427" s="386"/>
      <c r="D427" s="1005" t="str">
        <f>IF(op!D315=0,"",op!D315)</f>
        <v/>
      </c>
      <c r="E427" s="1005" t="str">
        <f>IF(op!E315=0,"",op!E315)</f>
        <v/>
      </c>
      <c r="F427" s="395" t="str">
        <f>IF(op!F315="","",op!F315+1)</f>
        <v/>
      </c>
      <c r="G427" s="1006" t="str">
        <f>IF(op!G315=0,"",op!G315)</f>
        <v/>
      </c>
      <c r="H427" s="395" t="str">
        <f>IF(op!H315="","",op!H315)</f>
        <v/>
      </c>
      <c r="I427" s="1007" t="str">
        <f t="shared" si="219"/>
        <v/>
      </c>
      <c r="J427" s="1008" t="str">
        <f>IF(op!J315="","",op!J315)</f>
        <v/>
      </c>
      <c r="K427" s="339"/>
      <c r="L427" s="1260" t="str">
        <f>IF(op!L315="","",op!L315)</f>
        <v/>
      </c>
      <c r="M427" s="1260" t="str">
        <f>IF(op!M315="","",op!M315)</f>
        <v/>
      </c>
      <c r="N427" s="1009" t="str">
        <f t="shared" si="233"/>
        <v/>
      </c>
      <c r="O427" s="1010" t="str">
        <f t="shared" si="234"/>
        <v/>
      </c>
      <c r="P427" s="1011" t="str">
        <f t="shared" si="235"/>
        <v/>
      </c>
      <c r="Q427" s="590" t="str">
        <f t="shared" si="220"/>
        <v/>
      </c>
      <c r="R427" s="1012" t="str">
        <f t="shared" si="236"/>
        <v/>
      </c>
      <c r="S427" s="1013">
        <f t="shared" si="221"/>
        <v>0</v>
      </c>
      <c r="T427" s="339"/>
      <c r="X427" s="994" t="str">
        <f t="shared" si="222"/>
        <v/>
      </c>
      <c r="Y427" s="1015">
        <f t="shared" si="237"/>
        <v>0.6</v>
      </c>
      <c r="Z427" s="1016" t="e">
        <f t="shared" si="238"/>
        <v>#VALUE!</v>
      </c>
      <c r="AA427" s="1016" t="e">
        <f t="shared" si="239"/>
        <v>#VALUE!</v>
      </c>
      <c r="AB427" s="1016" t="e">
        <f t="shared" si="240"/>
        <v>#VALUE!</v>
      </c>
      <c r="AC427" s="1017" t="e">
        <f t="shared" si="223"/>
        <v>#VALUE!</v>
      </c>
      <c r="AD427" s="1018">
        <f t="shared" si="224"/>
        <v>0</v>
      </c>
      <c r="AE427" s="1015">
        <f>IF(H427&gt;8,tab!D$168,tab!D$171)</f>
        <v>0.5</v>
      </c>
      <c r="AF427" s="1018">
        <f t="shared" si="225"/>
        <v>0</v>
      </c>
      <c r="AG427" s="994">
        <f t="shared" si="226"/>
        <v>0</v>
      </c>
      <c r="AH427" s="1019" t="e">
        <f t="shared" si="227"/>
        <v>#VALUE!</v>
      </c>
      <c r="AI427" s="863" t="e">
        <f t="shared" si="228"/>
        <v>#VALUE!</v>
      </c>
      <c r="AJ427" s="562">
        <f t="shared" si="229"/>
        <v>30</v>
      </c>
      <c r="AK427" s="562">
        <f t="shared" si="230"/>
        <v>30</v>
      </c>
      <c r="AL427" s="1020">
        <f t="shared" si="231"/>
        <v>0</v>
      </c>
      <c r="AN427" s="561">
        <f t="shared" si="232"/>
        <v>0</v>
      </c>
      <c r="AR427" s="1058"/>
      <c r="AT427" s="322"/>
      <c r="AU427" s="322"/>
    </row>
    <row r="428" spans="3:47" ht="13.15" customHeight="1" x14ac:dyDescent="0.2">
      <c r="C428" s="386"/>
      <c r="D428" s="1005" t="str">
        <f>IF(op!D316=0,"",op!D316)</f>
        <v/>
      </c>
      <c r="E428" s="1005" t="str">
        <f>IF(op!E316=0,"",op!E316)</f>
        <v/>
      </c>
      <c r="F428" s="395" t="str">
        <f>IF(op!F316="","",op!F316+1)</f>
        <v/>
      </c>
      <c r="G428" s="1006" t="str">
        <f>IF(op!G316=0,"",op!G316)</f>
        <v/>
      </c>
      <c r="H428" s="395" t="str">
        <f>IF(op!H316="","",op!H316)</f>
        <v/>
      </c>
      <c r="I428" s="1007" t="str">
        <f t="shared" si="219"/>
        <v/>
      </c>
      <c r="J428" s="1008" t="str">
        <f>IF(op!J316="","",op!J316)</f>
        <v/>
      </c>
      <c r="K428" s="339"/>
      <c r="L428" s="1260" t="str">
        <f>IF(op!L316="","",op!L316)</f>
        <v/>
      </c>
      <c r="M428" s="1260" t="str">
        <f>IF(op!M316="","",op!M316)</f>
        <v/>
      </c>
      <c r="N428" s="1009" t="str">
        <f t="shared" si="233"/>
        <v/>
      </c>
      <c r="O428" s="1010" t="str">
        <f t="shared" si="234"/>
        <v/>
      </c>
      <c r="P428" s="1011" t="str">
        <f t="shared" si="235"/>
        <v/>
      </c>
      <c r="Q428" s="590" t="str">
        <f t="shared" si="220"/>
        <v/>
      </c>
      <c r="R428" s="1012" t="str">
        <f t="shared" si="236"/>
        <v/>
      </c>
      <c r="S428" s="1013">
        <f t="shared" si="221"/>
        <v>0</v>
      </c>
      <c r="T428" s="339"/>
      <c r="X428" s="994" t="str">
        <f t="shared" si="222"/>
        <v/>
      </c>
      <c r="Y428" s="1015">
        <f t="shared" si="237"/>
        <v>0.6</v>
      </c>
      <c r="Z428" s="1016" t="e">
        <f t="shared" si="238"/>
        <v>#VALUE!</v>
      </c>
      <c r="AA428" s="1016" t="e">
        <f t="shared" si="239"/>
        <v>#VALUE!</v>
      </c>
      <c r="AB428" s="1016" t="e">
        <f t="shared" si="240"/>
        <v>#VALUE!</v>
      </c>
      <c r="AC428" s="1017" t="e">
        <f t="shared" si="223"/>
        <v>#VALUE!</v>
      </c>
      <c r="AD428" s="1018">
        <f t="shared" si="224"/>
        <v>0</v>
      </c>
      <c r="AE428" s="1015">
        <f>IF(H428&gt;8,tab!D$168,tab!D$171)</f>
        <v>0.5</v>
      </c>
      <c r="AF428" s="1018">
        <f t="shared" si="225"/>
        <v>0</v>
      </c>
      <c r="AG428" s="994">
        <f t="shared" si="226"/>
        <v>0</v>
      </c>
      <c r="AH428" s="1019" t="e">
        <f t="shared" si="227"/>
        <v>#VALUE!</v>
      </c>
      <c r="AI428" s="863" t="e">
        <f t="shared" si="228"/>
        <v>#VALUE!</v>
      </c>
      <c r="AJ428" s="562">
        <f t="shared" si="229"/>
        <v>30</v>
      </c>
      <c r="AK428" s="562">
        <f t="shared" si="230"/>
        <v>30</v>
      </c>
      <c r="AL428" s="1020">
        <f t="shared" si="231"/>
        <v>0</v>
      </c>
      <c r="AN428" s="561">
        <f t="shared" si="232"/>
        <v>0</v>
      </c>
      <c r="AR428" s="1058"/>
      <c r="AT428" s="322"/>
      <c r="AU428" s="322"/>
    </row>
    <row r="429" spans="3:47" ht="13.15" customHeight="1" x14ac:dyDescent="0.2">
      <c r="C429" s="386"/>
      <c r="D429" s="1005" t="str">
        <f>IF(op!D317=0,"",op!D317)</f>
        <v/>
      </c>
      <c r="E429" s="1005" t="str">
        <f>IF(op!E317=0,"",op!E317)</f>
        <v/>
      </c>
      <c r="F429" s="395" t="str">
        <f>IF(op!F317="","",op!F317+1)</f>
        <v/>
      </c>
      <c r="G429" s="1006" t="str">
        <f>IF(op!G317=0,"",op!G317)</f>
        <v/>
      </c>
      <c r="H429" s="395" t="str">
        <f>IF(op!H317="","",op!H317)</f>
        <v/>
      </c>
      <c r="I429" s="1007" t="str">
        <f t="shared" si="219"/>
        <v/>
      </c>
      <c r="J429" s="1008" t="str">
        <f>IF(op!J317="","",op!J317)</f>
        <v/>
      </c>
      <c r="K429" s="339"/>
      <c r="L429" s="1260" t="str">
        <f>IF(op!L317="","",op!L317)</f>
        <v/>
      </c>
      <c r="M429" s="1260" t="str">
        <f>IF(op!M317="","",op!M317)</f>
        <v/>
      </c>
      <c r="N429" s="1009" t="str">
        <f t="shared" si="233"/>
        <v/>
      </c>
      <c r="O429" s="1010" t="str">
        <f t="shared" si="234"/>
        <v/>
      </c>
      <c r="P429" s="1011" t="str">
        <f t="shared" si="235"/>
        <v/>
      </c>
      <c r="Q429" s="590" t="str">
        <f t="shared" si="220"/>
        <v/>
      </c>
      <c r="R429" s="1012" t="str">
        <f t="shared" si="236"/>
        <v/>
      </c>
      <c r="S429" s="1013">
        <f t="shared" si="221"/>
        <v>0</v>
      </c>
      <c r="T429" s="339"/>
      <c r="X429" s="994" t="str">
        <f t="shared" si="222"/>
        <v/>
      </c>
      <c r="Y429" s="1015">
        <f t="shared" si="237"/>
        <v>0.6</v>
      </c>
      <c r="Z429" s="1016" t="e">
        <f t="shared" si="238"/>
        <v>#VALUE!</v>
      </c>
      <c r="AA429" s="1016" t="e">
        <f t="shared" si="239"/>
        <v>#VALUE!</v>
      </c>
      <c r="AB429" s="1016" t="e">
        <f t="shared" si="240"/>
        <v>#VALUE!</v>
      </c>
      <c r="AC429" s="1017" t="e">
        <f t="shared" si="223"/>
        <v>#VALUE!</v>
      </c>
      <c r="AD429" s="1018">
        <f t="shared" si="224"/>
        <v>0</v>
      </c>
      <c r="AE429" s="1015">
        <f>IF(H429&gt;8,tab!D$168,tab!D$171)</f>
        <v>0.5</v>
      </c>
      <c r="AF429" s="1018">
        <f t="shared" si="225"/>
        <v>0</v>
      </c>
      <c r="AG429" s="994">
        <f t="shared" si="226"/>
        <v>0</v>
      </c>
      <c r="AH429" s="1019" t="e">
        <f t="shared" si="227"/>
        <v>#VALUE!</v>
      </c>
      <c r="AI429" s="863" t="e">
        <f t="shared" si="228"/>
        <v>#VALUE!</v>
      </c>
      <c r="AJ429" s="562">
        <f t="shared" si="229"/>
        <v>30</v>
      </c>
      <c r="AK429" s="562">
        <f t="shared" si="230"/>
        <v>30</v>
      </c>
      <c r="AL429" s="1020">
        <f t="shared" si="231"/>
        <v>0</v>
      </c>
      <c r="AN429" s="561">
        <f t="shared" si="232"/>
        <v>0</v>
      </c>
      <c r="AR429" s="1058"/>
      <c r="AT429" s="322"/>
      <c r="AU429" s="322"/>
    </row>
    <row r="430" spans="3:47" ht="13.15" customHeight="1" x14ac:dyDescent="0.2">
      <c r="C430" s="386"/>
      <c r="D430" s="1005" t="str">
        <f>IF(op!D318=0,"",op!D318)</f>
        <v/>
      </c>
      <c r="E430" s="1005" t="str">
        <f>IF(op!E318=0,"",op!E318)</f>
        <v/>
      </c>
      <c r="F430" s="395" t="str">
        <f>IF(op!F318="","",op!F318+1)</f>
        <v/>
      </c>
      <c r="G430" s="1006" t="str">
        <f>IF(op!G318=0,"",op!G318)</f>
        <v/>
      </c>
      <c r="H430" s="395" t="str">
        <f>IF(op!H318="","",op!H318)</f>
        <v/>
      </c>
      <c r="I430" s="1007" t="str">
        <f t="shared" si="219"/>
        <v/>
      </c>
      <c r="J430" s="1008" t="str">
        <f>IF(op!J318="","",op!J318)</f>
        <v/>
      </c>
      <c r="K430" s="339"/>
      <c r="L430" s="1260" t="str">
        <f>IF(op!L318="","",op!L318)</f>
        <v/>
      </c>
      <c r="M430" s="1260" t="str">
        <f>IF(op!M318="","",op!M318)</f>
        <v/>
      </c>
      <c r="N430" s="1009" t="str">
        <f t="shared" si="233"/>
        <v/>
      </c>
      <c r="O430" s="1010" t="str">
        <f t="shared" si="234"/>
        <v/>
      </c>
      <c r="P430" s="1011" t="str">
        <f t="shared" si="235"/>
        <v/>
      </c>
      <c r="Q430" s="590" t="str">
        <f t="shared" si="220"/>
        <v/>
      </c>
      <c r="R430" s="1012" t="str">
        <f t="shared" si="236"/>
        <v/>
      </c>
      <c r="S430" s="1013">
        <f t="shared" si="221"/>
        <v>0</v>
      </c>
      <c r="T430" s="339"/>
      <c r="X430" s="994" t="str">
        <f t="shared" si="222"/>
        <v/>
      </c>
      <c r="Y430" s="1015">
        <f t="shared" si="237"/>
        <v>0.6</v>
      </c>
      <c r="Z430" s="1016" t="e">
        <f t="shared" si="238"/>
        <v>#VALUE!</v>
      </c>
      <c r="AA430" s="1016" t="e">
        <f t="shared" si="239"/>
        <v>#VALUE!</v>
      </c>
      <c r="AB430" s="1016" t="e">
        <f t="shared" si="240"/>
        <v>#VALUE!</v>
      </c>
      <c r="AC430" s="1017" t="e">
        <f t="shared" si="223"/>
        <v>#VALUE!</v>
      </c>
      <c r="AD430" s="1018">
        <f t="shared" si="224"/>
        <v>0</v>
      </c>
      <c r="AE430" s="1015">
        <f>IF(H430&gt;8,tab!D$168,tab!D$171)</f>
        <v>0.5</v>
      </c>
      <c r="AF430" s="1018">
        <f t="shared" si="225"/>
        <v>0</v>
      </c>
      <c r="AG430" s="994">
        <f t="shared" si="226"/>
        <v>0</v>
      </c>
      <c r="AH430" s="1019" t="e">
        <f t="shared" si="227"/>
        <v>#VALUE!</v>
      </c>
      <c r="AI430" s="863" t="e">
        <f t="shared" si="228"/>
        <v>#VALUE!</v>
      </c>
      <c r="AJ430" s="562">
        <f t="shared" si="229"/>
        <v>30</v>
      </c>
      <c r="AK430" s="562">
        <f t="shared" si="230"/>
        <v>30</v>
      </c>
      <c r="AL430" s="1020">
        <f t="shared" si="231"/>
        <v>0</v>
      </c>
      <c r="AN430" s="561">
        <f t="shared" si="232"/>
        <v>0</v>
      </c>
      <c r="AR430" s="1058"/>
      <c r="AT430" s="322"/>
      <c r="AU430" s="322"/>
    </row>
    <row r="431" spans="3:47" ht="13.15" customHeight="1" x14ac:dyDescent="0.2">
      <c r="C431" s="386"/>
      <c r="D431" s="1005" t="str">
        <f>IF(op!D319=0,"",op!D319)</f>
        <v/>
      </c>
      <c r="E431" s="1005" t="str">
        <f>IF(op!E319=0,"",op!E319)</f>
        <v/>
      </c>
      <c r="F431" s="395" t="str">
        <f>IF(op!F319="","",op!F319+1)</f>
        <v/>
      </c>
      <c r="G431" s="1006" t="str">
        <f>IF(op!G319=0,"",op!G319)</f>
        <v/>
      </c>
      <c r="H431" s="395" t="str">
        <f>IF(op!H319="","",op!H319)</f>
        <v/>
      </c>
      <c r="I431" s="1007" t="str">
        <f t="shared" si="219"/>
        <v/>
      </c>
      <c r="J431" s="1008" t="str">
        <f>IF(op!J319="","",op!J319)</f>
        <v/>
      </c>
      <c r="K431" s="339"/>
      <c r="L431" s="1260" t="str">
        <f>IF(op!L319="","",op!L319)</f>
        <v/>
      </c>
      <c r="M431" s="1260" t="str">
        <f>IF(op!M319="","",op!M319)</f>
        <v/>
      </c>
      <c r="N431" s="1009" t="str">
        <f t="shared" si="233"/>
        <v/>
      </c>
      <c r="O431" s="1010" t="str">
        <f t="shared" si="234"/>
        <v/>
      </c>
      <c r="P431" s="1011" t="str">
        <f t="shared" si="235"/>
        <v/>
      </c>
      <c r="Q431" s="590" t="str">
        <f t="shared" si="220"/>
        <v/>
      </c>
      <c r="R431" s="1012" t="str">
        <f t="shared" si="236"/>
        <v/>
      </c>
      <c r="S431" s="1013">
        <f t="shared" si="221"/>
        <v>0</v>
      </c>
      <c r="T431" s="339"/>
      <c r="X431" s="994" t="str">
        <f t="shared" si="222"/>
        <v/>
      </c>
      <c r="Y431" s="1015">
        <f t="shared" si="237"/>
        <v>0.6</v>
      </c>
      <c r="Z431" s="1016" t="e">
        <f t="shared" si="238"/>
        <v>#VALUE!</v>
      </c>
      <c r="AA431" s="1016" t="e">
        <f t="shared" si="239"/>
        <v>#VALUE!</v>
      </c>
      <c r="AB431" s="1016" t="e">
        <f t="shared" si="240"/>
        <v>#VALUE!</v>
      </c>
      <c r="AC431" s="1017" t="e">
        <f t="shared" si="223"/>
        <v>#VALUE!</v>
      </c>
      <c r="AD431" s="1018">
        <f t="shared" si="224"/>
        <v>0</v>
      </c>
      <c r="AE431" s="1015">
        <f>IF(H431&gt;8,tab!D$168,tab!D$171)</f>
        <v>0.5</v>
      </c>
      <c r="AF431" s="1018">
        <f t="shared" si="225"/>
        <v>0</v>
      </c>
      <c r="AG431" s="994">
        <f t="shared" si="226"/>
        <v>0</v>
      </c>
      <c r="AH431" s="1019" t="e">
        <f t="shared" si="227"/>
        <v>#VALUE!</v>
      </c>
      <c r="AI431" s="863" t="e">
        <f t="shared" si="228"/>
        <v>#VALUE!</v>
      </c>
      <c r="AJ431" s="562">
        <f t="shared" si="229"/>
        <v>30</v>
      </c>
      <c r="AK431" s="562">
        <f t="shared" si="230"/>
        <v>30</v>
      </c>
      <c r="AL431" s="1020">
        <f t="shared" si="231"/>
        <v>0</v>
      </c>
      <c r="AN431" s="561">
        <f t="shared" si="232"/>
        <v>0</v>
      </c>
      <c r="AR431" s="1058"/>
      <c r="AT431" s="322"/>
      <c r="AU431" s="322"/>
    </row>
    <row r="432" spans="3:47" ht="13.15" customHeight="1" x14ac:dyDescent="0.2">
      <c r="C432" s="386"/>
      <c r="D432" s="1005" t="str">
        <f>IF(op!D320=0,"",op!D320)</f>
        <v/>
      </c>
      <c r="E432" s="1005" t="str">
        <f>IF(op!E320=0,"",op!E320)</f>
        <v/>
      </c>
      <c r="F432" s="395" t="str">
        <f>IF(op!F320="","",op!F320+1)</f>
        <v/>
      </c>
      <c r="G432" s="1006" t="str">
        <f>IF(op!G320=0,"",op!G320)</f>
        <v/>
      </c>
      <c r="H432" s="395" t="str">
        <f>IF(op!H320="","",op!H320)</f>
        <v/>
      </c>
      <c r="I432" s="1007" t="str">
        <f t="shared" si="219"/>
        <v/>
      </c>
      <c r="J432" s="1008" t="str">
        <f>IF(op!J320="","",op!J320)</f>
        <v/>
      </c>
      <c r="K432" s="339"/>
      <c r="L432" s="1260" t="str">
        <f>IF(op!L320="","",op!L320)</f>
        <v/>
      </c>
      <c r="M432" s="1260" t="str">
        <f>IF(op!M320="","",op!M320)</f>
        <v/>
      </c>
      <c r="N432" s="1009" t="str">
        <f t="shared" si="233"/>
        <v/>
      </c>
      <c r="O432" s="1010" t="str">
        <f t="shared" si="234"/>
        <v/>
      </c>
      <c r="P432" s="1011" t="str">
        <f t="shared" si="235"/>
        <v/>
      </c>
      <c r="Q432" s="590" t="str">
        <f t="shared" si="220"/>
        <v/>
      </c>
      <c r="R432" s="1012" t="str">
        <f t="shared" si="236"/>
        <v/>
      </c>
      <c r="S432" s="1013">
        <f t="shared" si="221"/>
        <v>0</v>
      </c>
      <c r="T432" s="339"/>
      <c r="X432" s="994" t="str">
        <f t="shared" si="222"/>
        <v/>
      </c>
      <c r="Y432" s="1015">
        <f t="shared" si="237"/>
        <v>0.6</v>
      </c>
      <c r="Z432" s="1016" t="e">
        <f t="shared" si="238"/>
        <v>#VALUE!</v>
      </c>
      <c r="AA432" s="1016" t="e">
        <f t="shared" si="239"/>
        <v>#VALUE!</v>
      </c>
      <c r="AB432" s="1016" t="e">
        <f t="shared" si="240"/>
        <v>#VALUE!</v>
      </c>
      <c r="AC432" s="1017" t="e">
        <f t="shared" si="223"/>
        <v>#VALUE!</v>
      </c>
      <c r="AD432" s="1018">
        <f t="shared" si="224"/>
        <v>0</v>
      </c>
      <c r="AE432" s="1015">
        <f>IF(H432&gt;8,tab!D$168,tab!D$171)</f>
        <v>0.5</v>
      </c>
      <c r="AF432" s="1018">
        <f t="shared" si="225"/>
        <v>0</v>
      </c>
      <c r="AG432" s="994">
        <f t="shared" si="226"/>
        <v>0</v>
      </c>
      <c r="AH432" s="1019" t="e">
        <f t="shared" si="227"/>
        <v>#VALUE!</v>
      </c>
      <c r="AI432" s="863" t="e">
        <f t="shared" si="228"/>
        <v>#VALUE!</v>
      </c>
      <c r="AJ432" s="562">
        <f t="shared" si="229"/>
        <v>30</v>
      </c>
      <c r="AK432" s="562">
        <f t="shared" si="230"/>
        <v>30</v>
      </c>
      <c r="AL432" s="1020">
        <f t="shared" si="231"/>
        <v>0</v>
      </c>
      <c r="AN432" s="561">
        <f t="shared" si="232"/>
        <v>0</v>
      </c>
      <c r="AR432" s="1058"/>
      <c r="AT432" s="322"/>
      <c r="AU432" s="322"/>
    </row>
    <row r="433" spans="3:47" ht="13.15" customHeight="1" x14ac:dyDescent="0.2">
      <c r="C433" s="386"/>
      <c r="D433" s="1005" t="str">
        <f>IF(op!D321=0,"",op!D321)</f>
        <v/>
      </c>
      <c r="E433" s="1005" t="str">
        <f>IF(op!E321=0,"",op!E321)</f>
        <v/>
      </c>
      <c r="F433" s="395" t="str">
        <f>IF(op!F321="","",op!F321+1)</f>
        <v/>
      </c>
      <c r="G433" s="1006" t="str">
        <f>IF(op!G321=0,"",op!G321)</f>
        <v/>
      </c>
      <c r="H433" s="395" t="str">
        <f>IF(op!H321="","",op!H321)</f>
        <v/>
      </c>
      <c r="I433" s="1007" t="str">
        <f t="shared" si="219"/>
        <v/>
      </c>
      <c r="J433" s="1008" t="str">
        <f>IF(op!J321="","",op!J321)</f>
        <v/>
      </c>
      <c r="K433" s="339"/>
      <c r="L433" s="1260" t="str">
        <f>IF(op!L321="","",op!L321)</f>
        <v/>
      </c>
      <c r="M433" s="1260" t="str">
        <f>IF(op!M321="","",op!M321)</f>
        <v/>
      </c>
      <c r="N433" s="1009" t="str">
        <f t="shared" si="233"/>
        <v/>
      </c>
      <c r="O433" s="1010" t="str">
        <f t="shared" si="234"/>
        <v/>
      </c>
      <c r="P433" s="1011" t="str">
        <f t="shared" si="235"/>
        <v/>
      </c>
      <c r="Q433" s="590" t="str">
        <f t="shared" si="220"/>
        <v/>
      </c>
      <c r="R433" s="1012" t="str">
        <f t="shared" si="236"/>
        <v/>
      </c>
      <c r="S433" s="1013">
        <f t="shared" si="221"/>
        <v>0</v>
      </c>
      <c r="T433" s="339"/>
      <c r="X433" s="994" t="str">
        <f t="shared" si="222"/>
        <v/>
      </c>
      <c r="Y433" s="1015">
        <f t="shared" si="237"/>
        <v>0.6</v>
      </c>
      <c r="Z433" s="1016" t="e">
        <f t="shared" si="238"/>
        <v>#VALUE!</v>
      </c>
      <c r="AA433" s="1016" t="e">
        <f t="shared" si="239"/>
        <v>#VALUE!</v>
      </c>
      <c r="AB433" s="1016" t="e">
        <f t="shared" si="240"/>
        <v>#VALUE!</v>
      </c>
      <c r="AC433" s="1017" t="e">
        <f t="shared" si="223"/>
        <v>#VALUE!</v>
      </c>
      <c r="AD433" s="1018">
        <f t="shared" si="224"/>
        <v>0</v>
      </c>
      <c r="AE433" s="1015">
        <f>IF(H433&gt;8,tab!D$168,tab!D$171)</f>
        <v>0.5</v>
      </c>
      <c r="AF433" s="1018">
        <f t="shared" si="225"/>
        <v>0</v>
      </c>
      <c r="AG433" s="994">
        <f t="shared" si="226"/>
        <v>0</v>
      </c>
      <c r="AH433" s="1019" t="e">
        <f t="shared" si="227"/>
        <v>#VALUE!</v>
      </c>
      <c r="AI433" s="863" t="e">
        <f t="shared" si="228"/>
        <v>#VALUE!</v>
      </c>
      <c r="AJ433" s="562">
        <f t="shared" si="229"/>
        <v>30</v>
      </c>
      <c r="AK433" s="562">
        <f t="shared" si="230"/>
        <v>30</v>
      </c>
      <c r="AL433" s="1020">
        <f t="shared" si="231"/>
        <v>0</v>
      </c>
      <c r="AN433" s="561">
        <f t="shared" si="232"/>
        <v>0</v>
      </c>
      <c r="AR433" s="1058"/>
      <c r="AT433" s="322"/>
      <c r="AU433" s="322"/>
    </row>
    <row r="434" spans="3:47" ht="13.15" customHeight="1" x14ac:dyDescent="0.2">
      <c r="C434" s="386"/>
      <c r="D434" s="1005" t="str">
        <f>IF(op!D322=0,"",op!D322)</f>
        <v/>
      </c>
      <c r="E434" s="1005" t="str">
        <f>IF(op!E322=0,"",op!E322)</f>
        <v/>
      </c>
      <c r="F434" s="395" t="str">
        <f>IF(op!F322="","",op!F322+1)</f>
        <v/>
      </c>
      <c r="G434" s="1006" t="str">
        <f>IF(op!G322=0,"",op!G322)</f>
        <v/>
      </c>
      <c r="H434" s="395" t="str">
        <f>IF(op!H322="","",op!H322)</f>
        <v/>
      </c>
      <c r="I434" s="1007" t="str">
        <f t="shared" si="219"/>
        <v/>
      </c>
      <c r="J434" s="1008" t="str">
        <f>IF(op!J322="","",op!J322)</f>
        <v/>
      </c>
      <c r="K434" s="339"/>
      <c r="L434" s="1260" t="str">
        <f>IF(op!L322="","",op!L322)</f>
        <v/>
      </c>
      <c r="M434" s="1260" t="str">
        <f>IF(op!M322="","",op!M322)</f>
        <v/>
      </c>
      <c r="N434" s="1009" t="str">
        <f t="shared" si="233"/>
        <v/>
      </c>
      <c r="O434" s="1010" t="str">
        <f t="shared" si="234"/>
        <v/>
      </c>
      <c r="P434" s="1011" t="str">
        <f t="shared" si="235"/>
        <v/>
      </c>
      <c r="Q434" s="590" t="str">
        <f t="shared" si="220"/>
        <v/>
      </c>
      <c r="R434" s="1012" t="str">
        <f t="shared" si="236"/>
        <v/>
      </c>
      <c r="S434" s="1013">
        <f t="shared" si="221"/>
        <v>0</v>
      </c>
      <c r="T434" s="339"/>
      <c r="X434" s="994" t="str">
        <f t="shared" si="222"/>
        <v/>
      </c>
      <c r="Y434" s="1015">
        <f t="shared" si="237"/>
        <v>0.6</v>
      </c>
      <c r="Z434" s="1016" t="e">
        <f t="shared" si="238"/>
        <v>#VALUE!</v>
      </c>
      <c r="AA434" s="1016" t="e">
        <f t="shared" si="239"/>
        <v>#VALUE!</v>
      </c>
      <c r="AB434" s="1016" t="e">
        <f t="shared" si="240"/>
        <v>#VALUE!</v>
      </c>
      <c r="AC434" s="1017" t="e">
        <f t="shared" si="223"/>
        <v>#VALUE!</v>
      </c>
      <c r="AD434" s="1018">
        <f t="shared" si="224"/>
        <v>0</v>
      </c>
      <c r="AE434" s="1015">
        <f>IF(H434&gt;8,tab!D$168,tab!D$171)</f>
        <v>0.5</v>
      </c>
      <c r="AF434" s="1018">
        <f t="shared" si="225"/>
        <v>0</v>
      </c>
      <c r="AG434" s="994">
        <f t="shared" si="226"/>
        <v>0</v>
      </c>
      <c r="AH434" s="1019" t="e">
        <f t="shared" si="227"/>
        <v>#VALUE!</v>
      </c>
      <c r="AI434" s="863" t="e">
        <f t="shared" si="228"/>
        <v>#VALUE!</v>
      </c>
      <c r="AJ434" s="562">
        <f t="shared" si="229"/>
        <v>30</v>
      </c>
      <c r="AK434" s="562">
        <f t="shared" si="230"/>
        <v>30</v>
      </c>
      <c r="AL434" s="1020">
        <f t="shared" si="231"/>
        <v>0</v>
      </c>
      <c r="AN434" s="561">
        <f t="shared" si="232"/>
        <v>0</v>
      </c>
      <c r="AR434" s="1058"/>
      <c r="AT434" s="322"/>
      <c r="AU434" s="322"/>
    </row>
    <row r="435" spans="3:47" ht="13.15" customHeight="1" x14ac:dyDescent="0.2">
      <c r="C435" s="386"/>
      <c r="D435" s="1005" t="str">
        <f>IF(op!D323=0,"",op!D323)</f>
        <v/>
      </c>
      <c r="E435" s="1005" t="str">
        <f>IF(op!E323=0,"",op!E323)</f>
        <v/>
      </c>
      <c r="F435" s="395" t="str">
        <f>IF(op!F323="","",op!F323+1)</f>
        <v/>
      </c>
      <c r="G435" s="1006" t="str">
        <f>IF(op!G323=0,"",op!G323)</f>
        <v/>
      </c>
      <c r="H435" s="395" t="str">
        <f>IF(op!H323="","",op!H323)</f>
        <v/>
      </c>
      <c r="I435" s="1007" t="str">
        <f t="shared" si="219"/>
        <v/>
      </c>
      <c r="J435" s="1008" t="str">
        <f>IF(op!J323="","",op!J323)</f>
        <v/>
      </c>
      <c r="K435" s="339"/>
      <c r="L435" s="1260" t="str">
        <f>IF(op!L323="","",op!L323)</f>
        <v/>
      </c>
      <c r="M435" s="1260" t="str">
        <f>IF(op!M323="","",op!M323)</f>
        <v/>
      </c>
      <c r="N435" s="1009" t="str">
        <f t="shared" si="233"/>
        <v/>
      </c>
      <c r="O435" s="1010" t="str">
        <f t="shared" si="234"/>
        <v/>
      </c>
      <c r="P435" s="1011" t="str">
        <f t="shared" si="235"/>
        <v/>
      </c>
      <c r="Q435" s="590" t="str">
        <f t="shared" si="220"/>
        <v/>
      </c>
      <c r="R435" s="1012" t="str">
        <f t="shared" si="236"/>
        <v/>
      </c>
      <c r="S435" s="1013">
        <f t="shared" si="221"/>
        <v>0</v>
      </c>
      <c r="T435" s="339"/>
      <c r="X435" s="994" t="str">
        <f t="shared" si="222"/>
        <v/>
      </c>
      <c r="Y435" s="1015">
        <f t="shared" si="237"/>
        <v>0.6</v>
      </c>
      <c r="Z435" s="1016" t="e">
        <f t="shared" si="238"/>
        <v>#VALUE!</v>
      </c>
      <c r="AA435" s="1016" t="e">
        <f t="shared" si="239"/>
        <v>#VALUE!</v>
      </c>
      <c r="AB435" s="1016" t="e">
        <f t="shared" si="240"/>
        <v>#VALUE!</v>
      </c>
      <c r="AC435" s="1017" t="e">
        <f t="shared" si="223"/>
        <v>#VALUE!</v>
      </c>
      <c r="AD435" s="1018">
        <f t="shared" si="224"/>
        <v>0</v>
      </c>
      <c r="AE435" s="1015">
        <f>IF(H435&gt;8,tab!D$168,tab!D$171)</f>
        <v>0.5</v>
      </c>
      <c r="AF435" s="1018">
        <f t="shared" si="225"/>
        <v>0</v>
      </c>
      <c r="AG435" s="994">
        <f t="shared" si="226"/>
        <v>0</v>
      </c>
      <c r="AH435" s="1019" t="e">
        <f t="shared" si="227"/>
        <v>#VALUE!</v>
      </c>
      <c r="AI435" s="863" t="e">
        <f t="shared" si="228"/>
        <v>#VALUE!</v>
      </c>
      <c r="AJ435" s="562">
        <f t="shared" si="229"/>
        <v>30</v>
      </c>
      <c r="AK435" s="562">
        <f t="shared" si="230"/>
        <v>30</v>
      </c>
      <c r="AL435" s="1020">
        <f t="shared" si="231"/>
        <v>0</v>
      </c>
      <c r="AN435" s="561">
        <f t="shared" si="232"/>
        <v>0</v>
      </c>
      <c r="AR435" s="1058"/>
      <c r="AT435" s="322"/>
      <c r="AU435" s="322"/>
    </row>
    <row r="436" spans="3:47" ht="13.15" customHeight="1" x14ac:dyDescent="0.2">
      <c r="C436" s="386"/>
      <c r="D436" s="1005" t="str">
        <f>IF(op!D324=0,"",op!D324)</f>
        <v/>
      </c>
      <c r="E436" s="1005" t="str">
        <f>IF(op!E324=0,"",op!E324)</f>
        <v/>
      </c>
      <c r="F436" s="395" t="str">
        <f>IF(op!F324="","",op!F324+1)</f>
        <v/>
      </c>
      <c r="G436" s="1006" t="str">
        <f>IF(op!G324=0,"",op!G324)</f>
        <v/>
      </c>
      <c r="H436" s="395" t="str">
        <f>IF(op!H324="","",op!H324)</f>
        <v/>
      </c>
      <c r="I436" s="1007" t="str">
        <f t="shared" si="219"/>
        <v/>
      </c>
      <c r="J436" s="1008" t="str">
        <f>IF(op!J324="","",op!J324)</f>
        <v/>
      </c>
      <c r="K436" s="339"/>
      <c r="L436" s="1260" t="str">
        <f>IF(op!L324="","",op!L324)</f>
        <v/>
      </c>
      <c r="M436" s="1260" t="str">
        <f>IF(op!M324="","",op!M324)</f>
        <v/>
      </c>
      <c r="N436" s="1009" t="str">
        <f t="shared" si="233"/>
        <v/>
      </c>
      <c r="O436" s="1010" t="str">
        <f t="shared" si="234"/>
        <v/>
      </c>
      <c r="P436" s="1011" t="str">
        <f t="shared" si="235"/>
        <v/>
      </c>
      <c r="Q436" s="590" t="str">
        <f t="shared" si="220"/>
        <v/>
      </c>
      <c r="R436" s="1012" t="str">
        <f t="shared" si="236"/>
        <v/>
      </c>
      <c r="S436" s="1013">
        <f t="shared" si="221"/>
        <v>0</v>
      </c>
      <c r="T436" s="339"/>
      <c r="X436" s="994" t="str">
        <f t="shared" si="222"/>
        <v/>
      </c>
      <c r="Y436" s="1015">
        <f t="shared" si="237"/>
        <v>0.6</v>
      </c>
      <c r="Z436" s="1016" t="e">
        <f t="shared" si="238"/>
        <v>#VALUE!</v>
      </c>
      <c r="AA436" s="1016" t="e">
        <f t="shared" si="239"/>
        <v>#VALUE!</v>
      </c>
      <c r="AB436" s="1016" t="e">
        <f t="shared" si="240"/>
        <v>#VALUE!</v>
      </c>
      <c r="AC436" s="1017" t="e">
        <f t="shared" si="223"/>
        <v>#VALUE!</v>
      </c>
      <c r="AD436" s="1018">
        <f t="shared" si="224"/>
        <v>0</v>
      </c>
      <c r="AE436" s="1015">
        <f>IF(H436&gt;8,tab!D$168,tab!D$171)</f>
        <v>0.5</v>
      </c>
      <c r="AF436" s="1018">
        <f t="shared" si="225"/>
        <v>0</v>
      </c>
      <c r="AG436" s="994">
        <f t="shared" si="226"/>
        <v>0</v>
      </c>
      <c r="AH436" s="1019" t="e">
        <f t="shared" si="227"/>
        <v>#VALUE!</v>
      </c>
      <c r="AI436" s="863" t="e">
        <f t="shared" si="228"/>
        <v>#VALUE!</v>
      </c>
      <c r="AJ436" s="562">
        <f t="shared" si="229"/>
        <v>30</v>
      </c>
      <c r="AK436" s="562">
        <f t="shared" si="230"/>
        <v>30</v>
      </c>
      <c r="AL436" s="1020">
        <f t="shared" si="231"/>
        <v>0</v>
      </c>
      <c r="AN436" s="561">
        <f t="shared" si="232"/>
        <v>0</v>
      </c>
      <c r="AR436" s="1058"/>
      <c r="AT436" s="322"/>
      <c r="AU436" s="322"/>
    </row>
    <row r="437" spans="3:47" ht="13.15" customHeight="1" x14ac:dyDescent="0.2">
      <c r="C437" s="386"/>
      <c r="D437" s="1005" t="str">
        <f>IF(op!D325=0,"",op!D325)</f>
        <v/>
      </c>
      <c r="E437" s="1005" t="str">
        <f>IF(op!E325=0,"",op!E325)</f>
        <v/>
      </c>
      <c r="F437" s="395" t="str">
        <f>IF(op!F325="","",op!F325+1)</f>
        <v/>
      </c>
      <c r="G437" s="1006" t="str">
        <f>IF(op!G325=0,"",op!G325)</f>
        <v/>
      </c>
      <c r="H437" s="395" t="str">
        <f>IF(op!H325="","",op!H325)</f>
        <v/>
      </c>
      <c r="I437" s="1007" t="str">
        <f t="shared" si="219"/>
        <v/>
      </c>
      <c r="J437" s="1008" t="str">
        <f>IF(op!J325="","",op!J325)</f>
        <v/>
      </c>
      <c r="K437" s="339"/>
      <c r="L437" s="1260" t="str">
        <f>IF(op!L325="","",op!L325)</f>
        <v/>
      </c>
      <c r="M437" s="1260" t="str">
        <f>IF(op!M325="","",op!M325)</f>
        <v/>
      </c>
      <c r="N437" s="1009" t="str">
        <f t="shared" si="233"/>
        <v/>
      </c>
      <c r="O437" s="1010" t="str">
        <f t="shared" si="234"/>
        <v/>
      </c>
      <c r="P437" s="1011" t="str">
        <f t="shared" si="235"/>
        <v/>
      </c>
      <c r="Q437" s="590" t="str">
        <f t="shared" si="220"/>
        <v/>
      </c>
      <c r="R437" s="1012" t="str">
        <f t="shared" si="236"/>
        <v/>
      </c>
      <c r="S437" s="1013">
        <f t="shared" si="221"/>
        <v>0</v>
      </c>
      <c r="T437" s="339"/>
      <c r="X437" s="994" t="str">
        <f t="shared" si="222"/>
        <v/>
      </c>
      <c r="Y437" s="1015">
        <f t="shared" si="237"/>
        <v>0.6</v>
      </c>
      <c r="Z437" s="1016" t="e">
        <f t="shared" si="238"/>
        <v>#VALUE!</v>
      </c>
      <c r="AA437" s="1016" t="e">
        <f t="shared" si="239"/>
        <v>#VALUE!</v>
      </c>
      <c r="AB437" s="1016" t="e">
        <f t="shared" si="240"/>
        <v>#VALUE!</v>
      </c>
      <c r="AC437" s="1017" t="e">
        <f t="shared" si="223"/>
        <v>#VALUE!</v>
      </c>
      <c r="AD437" s="1018">
        <f t="shared" si="224"/>
        <v>0</v>
      </c>
      <c r="AE437" s="1015">
        <f>IF(H437&gt;8,tab!D$168,tab!D$171)</f>
        <v>0.5</v>
      </c>
      <c r="AF437" s="1018">
        <f t="shared" si="225"/>
        <v>0</v>
      </c>
      <c r="AG437" s="994">
        <f t="shared" si="226"/>
        <v>0</v>
      </c>
      <c r="AH437" s="1019" t="e">
        <f t="shared" si="227"/>
        <v>#VALUE!</v>
      </c>
      <c r="AI437" s="863" t="e">
        <f t="shared" si="228"/>
        <v>#VALUE!</v>
      </c>
      <c r="AJ437" s="562">
        <f t="shared" si="229"/>
        <v>30</v>
      </c>
      <c r="AK437" s="562">
        <f t="shared" si="230"/>
        <v>30</v>
      </c>
      <c r="AL437" s="1020">
        <f t="shared" si="231"/>
        <v>0</v>
      </c>
      <c r="AN437" s="561">
        <f t="shared" si="232"/>
        <v>0</v>
      </c>
      <c r="AR437" s="1058"/>
      <c r="AT437" s="322"/>
      <c r="AU437" s="322"/>
    </row>
    <row r="438" spans="3:47" ht="13.15" customHeight="1" x14ac:dyDescent="0.2">
      <c r="C438" s="386"/>
      <c r="D438" s="1005" t="str">
        <f>IF(op!D326=0,"",op!D326)</f>
        <v/>
      </c>
      <c r="E438" s="1005" t="str">
        <f>IF(op!E326=0,"",op!E326)</f>
        <v/>
      </c>
      <c r="F438" s="395" t="str">
        <f>IF(op!F326="","",op!F326+1)</f>
        <v/>
      </c>
      <c r="G438" s="1006" t="str">
        <f>IF(op!G326=0,"",op!G326)</f>
        <v/>
      </c>
      <c r="H438" s="395" t="str">
        <f>IF(op!H326="","",op!H326)</f>
        <v/>
      </c>
      <c r="I438" s="1007" t="str">
        <f t="shared" si="219"/>
        <v/>
      </c>
      <c r="J438" s="1008" t="str">
        <f>IF(op!J326="","",op!J326)</f>
        <v/>
      </c>
      <c r="K438" s="339"/>
      <c r="L438" s="1260" t="str">
        <f>IF(op!L326="","",op!L326)</f>
        <v/>
      </c>
      <c r="M438" s="1260" t="str">
        <f>IF(op!M326="","",op!M326)</f>
        <v/>
      </c>
      <c r="N438" s="1009" t="str">
        <f t="shared" si="233"/>
        <v/>
      </c>
      <c r="O438" s="1010" t="str">
        <f t="shared" si="234"/>
        <v/>
      </c>
      <c r="P438" s="1011" t="str">
        <f t="shared" si="235"/>
        <v/>
      </c>
      <c r="Q438" s="590" t="str">
        <f t="shared" si="220"/>
        <v/>
      </c>
      <c r="R438" s="1012" t="str">
        <f t="shared" si="236"/>
        <v/>
      </c>
      <c r="S438" s="1013">
        <f t="shared" si="221"/>
        <v>0</v>
      </c>
      <c r="T438" s="339"/>
      <c r="X438" s="994" t="str">
        <f t="shared" si="222"/>
        <v/>
      </c>
      <c r="Y438" s="1015">
        <f t="shared" si="237"/>
        <v>0.6</v>
      </c>
      <c r="Z438" s="1016" t="e">
        <f t="shared" si="238"/>
        <v>#VALUE!</v>
      </c>
      <c r="AA438" s="1016" t="e">
        <f t="shared" si="239"/>
        <v>#VALUE!</v>
      </c>
      <c r="AB438" s="1016" t="e">
        <f t="shared" si="240"/>
        <v>#VALUE!</v>
      </c>
      <c r="AC438" s="1017" t="e">
        <f t="shared" si="223"/>
        <v>#VALUE!</v>
      </c>
      <c r="AD438" s="1018">
        <f t="shared" si="224"/>
        <v>0</v>
      </c>
      <c r="AE438" s="1015">
        <f>IF(H438&gt;8,tab!D$168,tab!D$171)</f>
        <v>0.5</v>
      </c>
      <c r="AF438" s="1018">
        <f t="shared" si="225"/>
        <v>0</v>
      </c>
      <c r="AG438" s="994">
        <f t="shared" si="226"/>
        <v>0</v>
      </c>
      <c r="AH438" s="1019" t="e">
        <f t="shared" si="227"/>
        <v>#VALUE!</v>
      </c>
      <c r="AI438" s="863" t="e">
        <f t="shared" si="228"/>
        <v>#VALUE!</v>
      </c>
      <c r="AJ438" s="562">
        <f t="shared" si="229"/>
        <v>30</v>
      </c>
      <c r="AK438" s="562">
        <f t="shared" si="230"/>
        <v>30</v>
      </c>
      <c r="AL438" s="1020">
        <f t="shared" si="231"/>
        <v>0</v>
      </c>
      <c r="AN438" s="561">
        <f t="shared" si="232"/>
        <v>0</v>
      </c>
      <c r="AR438" s="1058"/>
      <c r="AT438" s="322"/>
      <c r="AU438" s="322"/>
    </row>
    <row r="439" spans="3:47" ht="13.15" customHeight="1" x14ac:dyDescent="0.2">
      <c r="C439" s="386"/>
      <c r="D439" s="1005" t="str">
        <f>IF(op!D327=0,"",op!D327)</f>
        <v/>
      </c>
      <c r="E439" s="1005" t="str">
        <f>IF(op!E327=0,"",op!E327)</f>
        <v/>
      </c>
      <c r="F439" s="395" t="str">
        <f>IF(op!F327="","",op!F327+1)</f>
        <v/>
      </c>
      <c r="G439" s="1006" t="str">
        <f>IF(op!G327=0,"",op!G327)</f>
        <v/>
      </c>
      <c r="H439" s="395" t="str">
        <f>IF(op!H327="","",op!H327)</f>
        <v/>
      </c>
      <c r="I439" s="1007" t="str">
        <f t="shared" si="219"/>
        <v/>
      </c>
      <c r="J439" s="1008" t="str">
        <f>IF(op!J327="","",op!J327)</f>
        <v/>
      </c>
      <c r="K439" s="339"/>
      <c r="L439" s="1260" t="str">
        <f>IF(op!L327="","",op!L327)</f>
        <v/>
      </c>
      <c r="M439" s="1260" t="str">
        <f>IF(op!M327="","",op!M327)</f>
        <v/>
      </c>
      <c r="N439" s="1009" t="str">
        <f t="shared" si="233"/>
        <v/>
      </c>
      <c r="O439" s="1010" t="str">
        <f t="shared" si="234"/>
        <v/>
      </c>
      <c r="P439" s="1011" t="str">
        <f t="shared" si="235"/>
        <v/>
      </c>
      <c r="Q439" s="590" t="str">
        <f t="shared" si="220"/>
        <v/>
      </c>
      <c r="R439" s="1012" t="str">
        <f t="shared" si="236"/>
        <v/>
      </c>
      <c r="S439" s="1013">
        <f t="shared" si="221"/>
        <v>0</v>
      </c>
      <c r="T439" s="339"/>
      <c r="X439" s="994" t="str">
        <f t="shared" si="222"/>
        <v/>
      </c>
      <c r="Y439" s="1015">
        <f t="shared" si="237"/>
        <v>0.6</v>
      </c>
      <c r="Z439" s="1016" t="e">
        <f t="shared" si="238"/>
        <v>#VALUE!</v>
      </c>
      <c r="AA439" s="1016" t="e">
        <f t="shared" si="239"/>
        <v>#VALUE!</v>
      </c>
      <c r="AB439" s="1016" t="e">
        <f t="shared" si="240"/>
        <v>#VALUE!</v>
      </c>
      <c r="AC439" s="1017" t="e">
        <f t="shared" si="223"/>
        <v>#VALUE!</v>
      </c>
      <c r="AD439" s="1018">
        <f t="shared" si="224"/>
        <v>0</v>
      </c>
      <c r="AE439" s="1015">
        <f>IF(H439&gt;8,tab!D$168,tab!D$171)</f>
        <v>0.5</v>
      </c>
      <c r="AF439" s="1018">
        <f t="shared" si="225"/>
        <v>0</v>
      </c>
      <c r="AG439" s="994">
        <f t="shared" si="226"/>
        <v>0</v>
      </c>
      <c r="AH439" s="1019" t="e">
        <f t="shared" si="227"/>
        <v>#VALUE!</v>
      </c>
      <c r="AI439" s="863" t="e">
        <f t="shared" si="228"/>
        <v>#VALUE!</v>
      </c>
      <c r="AJ439" s="562">
        <f t="shared" si="229"/>
        <v>30</v>
      </c>
      <c r="AK439" s="562">
        <f t="shared" si="230"/>
        <v>30</v>
      </c>
      <c r="AL439" s="1020">
        <f t="shared" si="231"/>
        <v>0</v>
      </c>
      <c r="AN439" s="561">
        <f t="shared" si="232"/>
        <v>0</v>
      </c>
      <c r="AR439" s="1058"/>
      <c r="AT439" s="322"/>
      <c r="AU439" s="322"/>
    </row>
    <row r="440" spans="3:47" ht="13.15" customHeight="1" x14ac:dyDescent="0.2">
      <c r="C440" s="386"/>
      <c r="D440" s="1005" t="str">
        <f>IF(op!D328=0,"",op!D328)</f>
        <v/>
      </c>
      <c r="E440" s="1005" t="str">
        <f>IF(op!E328=0,"",op!E328)</f>
        <v/>
      </c>
      <c r="F440" s="395" t="str">
        <f>IF(op!F328="","",op!F328+1)</f>
        <v/>
      </c>
      <c r="G440" s="1006" t="str">
        <f>IF(op!G328=0,"",op!G328)</f>
        <v/>
      </c>
      <c r="H440" s="395" t="str">
        <f>IF(op!H328="","",op!H328)</f>
        <v/>
      </c>
      <c r="I440" s="1007" t="str">
        <f t="shared" si="219"/>
        <v/>
      </c>
      <c r="J440" s="1008" t="str">
        <f>IF(op!J328="","",op!J328)</f>
        <v/>
      </c>
      <c r="K440" s="339"/>
      <c r="L440" s="1260" t="str">
        <f>IF(op!L328="","",op!L328)</f>
        <v/>
      </c>
      <c r="M440" s="1260" t="str">
        <f>IF(op!M328="","",op!M328)</f>
        <v/>
      </c>
      <c r="N440" s="1009" t="str">
        <f t="shared" si="233"/>
        <v/>
      </c>
      <c r="O440" s="1010" t="str">
        <f t="shared" si="234"/>
        <v/>
      </c>
      <c r="P440" s="1011" t="str">
        <f t="shared" si="235"/>
        <v/>
      </c>
      <c r="Q440" s="590" t="str">
        <f t="shared" si="220"/>
        <v/>
      </c>
      <c r="R440" s="1012" t="str">
        <f t="shared" si="236"/>
        <v/>
      </c>
      <c r="S440" s="1013">
        <f t="shared" si="221"/>
        <v>0</v>
      </c>
      <c r="T440" s="339"/>
      <c r="X440" s="994" t="str">
        <f t="shared" si="222"/>
        <v/>
      </c>
      <c r="Y440" s="1015">
        <f t="shared" si="237"/>
        <v>0.6</v>
      </c>
      <c r="Z440" s="1016" t="e">
        <f t="shared" si="238"/>
        <v>#VALUE!</v>
      </c>
      <c r="AA440" s="1016" t="e">
        <f t="shared" si="239"/>
        <v>#VALUE!</v>
      </c>
      <c r="AB440" s="1016" t="e">
        <f t="shared" si="240"/>
        <v>#VALUE!</v>
      </c>
      <c r="AC440" s="1017" t="e">
        <f t="shared" si="223"/>
        <v>#VALUE!</v>
      </c>
      <c r="AD440" s="1018">
        <f t="shared" si="224"/>
        <v>0</v>
      </c>
      <c r="AE440" s="1015">
        <f>IF(H440&gt;8,tab!D$168,tab!D$171)</f>
        <v>0.5</v>
      </c>
      <c r="AF440" s="1018">
        <f t="shared" si="225"/>
        <v>0</v>
      </c>
      <c r="AG440" s="994">
        <f t="shared" si="226"/>
        <v>0</v>
      </c>
      <c r="AH440" s="1019" t="e">
        <f t="shared" si="227"/>
        <v>#VALUE!</v>
      </c>
      <c r="AI440" s="863" t="e">
        <f t="shared" si="228"/>
        <v>#VALUE!</v>
      </c>
      <c r="AJ440" s="562">
        <f t="shared" si="229"/>
        <v>30</v>
      </c>
      <c r="AK440" s="562">
        <f t="shared" si="230"/>
        <v>30</v>
      </c>
      <c r="AL440" s="1020">
        <f t="shared" si="231"/>
        <v>0</v>
      </c>
      <c r="AN440" s="561">
        <f t="shared" si="232"/>
        <v>0</v>
      </c>
      <c r="AR440" s="1058"/>
      <c r="AT440" s="322"/>
      <c r="AU440" s="322"/>
    </row>
    <row r="441" spans="3:47" ht="13.15" customHeight="1" x14ac:dyDescent="0.2">
      <c r="C441" s="386"/>
      <c r="D441" s="1005" t="str">
        <f>IF(op!D329=0,"",op!D329)</f>
        <v/>
      </c>
      <c r="E441" s="1005" t="str">
        <f>IF(op!E329=0,"",op!E329)</f>
        <v/>
      </c>
      <c r="F441" s="395" t="str">
        <f>IF(op!F329="","",op!F329+1)</f>
        <v/>
      </c>
      <c r="G441" s="1006" t="str">
        <f>IF(op!G329=0,"",op!G329)</f>
        <v/>
      </c>
      <c r="H441" s="395" t="str">
        <f>IF(op!H329="","",op!H329)</f>
        <v/>
      </c>
      <c r="I441" s="1007" t="str">
        <f t="shared" si="219"/>
        <v/>
      </c>
      <c r="J441" s="1008" t="str">
        <f>IF(op!J329="","",op!J329)</f>
        <v/>
      </c>
      <c r="K441" s="339"/>
      <c r="L441" s="1260" t="str">
        <f>IF(op!L329="","",op!L329)</f>
        <v/>
      </c>
      <c r="M441" s="1260" t="str">
        <f>IF(op!M329="","",op!M329)</f>
        <v/>
      </c>
      <c r="N441" s="1009" t="str">
        <f t="shared" si="233"/>
        <v/>
      </c>
      <c r="O441" s="1010" t="str">
        <f t="shared" si="234"/>
        <v/>
      </c>
      <c r="P441" s="1011" t="str">
        <f t="shared" si="235"/>
        <v/>
      </c>
      <c r="Q441" s="590" t="str">
        <f t="shared" si="220"/>
        <v/>
      </c>
      <c r="R441" s="1012" t="str">
        <f t="shared" si="236"/>
        <v/>
      </c>
      <c r="S441" s="1013">
        <f t="shared" si="221"/>
        <v>0</v>
      </c>
      <c r="T441" s="339"/>
      <c r="X441" s="994" t="str">
        <f t="shared" si="222"/>
        <v/>
      </c>
      <c r="Y441" s="1015">
        <f t="shared" si="237"/>
        <v>0.6</v>
      </c>
      <c r="Z441" s="1016" t="e">
        <f t="shared" si="238"/>
        <v>#VALUE!</v>
      </c>
      <c r="AA441" s="1016" t="e">
        <f t="shared" si="239"/>
        <v>#VALUE!</v>
      </c>
      <c r="AB441" s="1016" t="e">
        <f t="shared" si="240"/>
        <v>#VALUE!</v>
      </c>
      <c r="AC441" s="1017" t="e">
        <f t="shared" si="223"/>
        <v>#VALUE!</v>
      </c>
      <c r="AD441" s="1018">
        <f t="shared" si="224"/>
        <v>0</v>
      </c>
      <c r="AE441" s="1015">
        <f>IF(H441&gt;8,tab!D$168,tab!D$171)</f>
        <v>0.5</v>
      </c>
      <c r="AF441" s="1018">
        <f t="shared" si="225"/>
        <v>0</v>
      </c>
      <c r="AG441" s="994">
        <f t="shared" si="226"/>
        <v>0</v>
      </c>
      <c r="AH441" s="1019" t="e">
        <f t="shared" si="227"/>
        <v>#VALUE!</v>
      </c>
      <c r="AI441" s="863" t="e">
        <f t="shared" si="228"/>
        <v>#VALUE!</v>
      </c>
      <c r="AJ441" s="562">
        <f t="shared" si="229"/>
        <v>30</v>
      </c>
      <c r="AK441" s="562">
        <f t="shared" si="230"/>
        <v>30</v>
      </c>
      <c r="AL441" s="1020">
        <f t="shared" si="231"/>
        <v>0</v>
      </c>
      <c r="AN441" s="561">
        <f t="shared" si="232"/>
        <v>0</v>
      </c>
      <c r="AR441" s="1058"/>
      <c r="AT441" s="322"/>
      <c r="AU441" s="322"/>
    </row>
    <row r="442" spans="3:47" ht="13.15" customHeight="1" x14ac:dyDescent="0.2">
      <c r="C442" s="386"/>
      <c r="D442" s="1005" t="str">
        <f>IF(op!D330=0,"",op!D330)</f>
        <v/>
      </c>
      <c r="E442" s="1005" t="str">
        <f>IF(op!E330=0,"",op!E330)</f>
        <v/>
      </c>
      <c r="F442" s="395" t="str">
        <f>IF(op!F330="","",op!F330+1)</f>
        <v/>
      </c>
      <c r="G442" s="1006" t="str">
        <f>IF(op!G330=0,"",op!G330)</f>
        <v/>
      </c>
      <c r="H442" s="395" t="str">
        <f>IF(op!H330="","",op!H330)</f>
        <v/>
      </c>
      <c r="I442" s="1007" t="str">
        <f t="shared" si="219"/>
        <v/>
      </c>
      <c r="J442" s="1008" t="str">
        <f>IF(op!J330="","",op!J330)</f>
        <v/>
      </c>
      <c r="K442" s="339"/>
      <c r="L442" s="1260" t="str">
        <f>IF(op!L330="","",op!L330)</f>
        <v/>
      </c>
      <c r="M442" s="1260" t="str">
        <f>IF(op!M330="","",op!M330)</f>
        <v/>
      </c>
      <c r="N442" s="1009" t="str">
        <f t="shared" si="233"/>
        <v/>
      </c>
      <c r="O442" s="1010" t="str">
        <f t="shared" si="234"/>
        <v/>
      </c>
      <c r="P442" s="1011" t="str">
        <f t="shared" si="235"/>
        <v/>
      </c>
      <c r="Q442" s="590" t="str">
        <f t="shared" si="220"/>
        <v/>
      </c>
      <c r="R442" s="1012" t="str">
        <f t="shared" si="236"/>
        <v/>
      </c>
      <c r="S442" s="1013">
        <f t="shared" si="221"/>
        <v>0</v>
      </c>
      <c r="T442" s="339"/>
      <c r="X442" s="994" t="str">
        <f t="shared" si="222"/>
        <v/>
      </c>
      <c r="Y442" s="1015">
        <f t="shared" si="237"/>
        <v>0.6</v>
      </c>
      <c r="Z442" s="1016" t="e">
        <f t="shared" si="238"/>
        <v>#VALUE!</v>
      </c>
      <c r="AA442" s="1016" t="e">
        <f t="shared" si="239"/>
        <v>#VALUE!</v>
      </c>
      <c r="AB442" s="1016" t="e">
        <f t="shared" si="240"/>
        <v>#VALUE!</v>
      </c>
      <c r="AC442" s="1017" t="e">
        <f t="shared" si="223"/>
        <v>#VALUE!</v>
      </c>
      <c r="AD442" s="1018">
        <f t="shared" si="224"/>
        <v>0</v>
      </c>
      <c r="AE442" s="1015">
        <f>IF(H442&gt;8,tab!D$168,tab!D$171)</f>
        <v>0.5</v>
      </c>
      <c r="AF442" s="1018">
        <f t="shared" si="225"/>
        <v>0</v>
      </c>
      <c r="AG442" s="994">
        <f t="shared" si="226"/>
        <v>0</v>
      </c>
      <c r="AH442" s="1019" t="e">
        <f t="shared" si="227"/>
        <v>#VALUE!</v>
      </c>
      <c r="AI442" s="863" t="e">
        <f t="shared" si="228"/>
        <v>#VALUE!</v>
      </c>
      <c r="AJ442" s="562">
        <f t="shared" si="229"/>
        <v>30</v>
      </c>
      <c r="AK442" s="562">
        <f t="shared" si="230"/>
        <v>30</v>
      </c>
      <c r="AL442" s="1020">
        <f t="shared" si="231"/>
        <v>0</v>
      </c>
      <c r="AN442" s="561">
        <f t="shared" si="232"/>
        <v>0</v>
      </c>
      <c r="AR442" s="1058"/>
      <c r="AT442" s="322"/>
      <c r="AU442" s="322"/>
    </row>
    <row r="443" spans="3:47" ht="13.15" customHeight="1" x14ac:dyDescent="0.2">
      <c r="C443" s="386"/>
      <c r="D443" s="1005" t="str">
        <f>IF(op!D331=0,"",op!D331)</f>
        <v/>
      </c>
      <c r="E443" s="1005" t="str">
        <f>IF(op!E331=0,"",op!E331)</f>
        <v/>
      </c>
      <c r="F443" s="395" t="str">
        <f>IF(op!F331="","",op!F331+1)</f>
        <v/>
      </c>
      <c r="G443" s="1006" t="str">
        <f>IF(op!G331=0,"",op!G331)</f>
        <v/>
      </c>
      <c r="H443" s="395" t="str">
        <f>IF(op!H331="","",op!H331)</f>
        <v/>
      </c>
      <c r="I443" s="1007" t="str">
        <f t="shared" si="219"/>
        <v/>
      </c>
      <c r="J443" s="1008" t="str">
        <f>IF(op!J331="","",op!J331)</f>
        <v/>
      </c>
      <c r="K443" s="339"/>
      <c r="L443" s="1260" t="str">
        <f>IF(op!L331="","",op!L331)</f>
        <v/>
      </c>
      <c r="M443" s="1260" t="str">
        <f>IF(op!M331="","",op!M331)</f>
        <v/>
      </c>
      <c r="N443" s="1009" t="str">
        <f t="shared" si="233"/>
        <v/>
      </c>
      <c r="O443" s="1010" t="str">
        <f t="shared" si="234"/>
        <v/>
      </c>
      <c r="P443" s="1011" t="str">
        <f t="shared" si="235"/>
        <v/>
      </c>
      <c r="Q443" s="590" t="str">
        <f t="shared" si="220"/>
        <v/>
      </c>
      <c r="R443" s="1012" t="str">
        <f t="shared" si="236"/>
        <v/>
      </c>
      <c r="S443" s="1013">
        <f t="shared" si="221"/>
        <v>0</v>
      </c>
      <c r="T443" s="339"/>
      <c r="X443" s="994" t="str">
        <f t="shared" si="222"/>
        <v/>
      </c>
      <c r="Y443" s="1015">
        <f t="shared" si="237"/>
        <v>0.6</v>
      </c>
      <c r="Z443" s="1016" t="e">
        <f t="shared" si="238"/>
        <v>#VALUE!</v>
      </c>
      <c r="AA443" s="1016" t="e">
        <f t="shared" si="239"/>
        <v>#VALUE!</v>
      </c>
      <c r="AB443" s="1016" t="e">
        <f t="shared" si="240"/>
        <v>#VALUE!</v>
      </c>
      <c r="AC443" s="1017" t="e">
        <f t="shared" si="223"/>
        <v>#VALUE!</v>
      </c>
      <c r="AD443" s="1018">
        <f t="shared" si="224"/>
        <v>0</v>
      </c>
      <c r="AE443" s="1015">
        <f>IF(H443&gt;8,tab!D$168,tab!D$171)</f>
        <v>0.5</v>
      </c>
      <c r="AF443" s="1018">
        <f t="shared" si="225"/>
        <v>0</v>
      </c>
      <c r="AG443" s="994">
        <f t="shared" si="226"/>
        <v>0</v>
      </c>
      <c r="AH443" s="1019" t="e">
        <f t="shared" si="227"/>
        <v>#VALUE!</v>
      </c>
      <c r="AI443" s="863" t="e">
        <f t="shared" si="228"/>
        <v>#VALUE!</v>
      </c>
      <c r="AJ443" s="562">
        <f t="shared" si="229"/>
        <v>30</v>
      </c>
      <c r="AK443" s="562">
        <f t="shared" si="230"/>
        <v>30</v>
      </c>
      <c r="AL443" s="1020">
        <f t="shared" si="231"/>
        <v>0</v>
      </c>
      <c r="AN443" s="561">
        <f t="shared" si="232"/>
        <v>0</v>
      </c>
      <c r="AR443" s="1058"/>
      <c r="AT443" s="322"/>
      <c r="AU443" s="322"/>
    </row>
    <row r="444" spans="3:47" ht="13.15" customHeight="1" x14ac:dyDescent="0.2">
      <c r="C444" s="386"/>
      <c r="D444" s="1005" t="str">
        <f>IF(op!D332=0,"",op!D332)</f>
        <v/>
      </c>
      <c r="E444" s="1005" t="str">
        <f>IF(op!E332=0,"",op!E332)</f>
        <v/>
      </c>
      <c r="F444" s="395" t="str">
        <f>IF(op!F332="","",op!F332+1)</f>
        <v/>
      </c>
      <c r="G444" s="1006" t="str">
        <f>IF(op!G332=0,"",op!G332)</f>
        <v/>
      </c>
      <c r="H444" s="395" t="str">
        <f>IF(op!H332="","",op!H332)</f>
        <v/>
      </c>
      <c r="I444" s="1007" t="str">
        <f t="shared" si="219"/>
        <v/>
      </c>
      <c r="J444" s="1008" t="str">
        <f>IF(op!J332="","",op!J332)</f>
        <v/>
      </c>
      <c r="K444" s="339"/>
      <c r="L444" s="1260" t="str">
        <f>IF(op!L332="","",op!L332)</f>
        <v/>
      </c>
      <c r="M444" s="1260" t="str">
        <f>IF(op!M332="","",op!M332)</f>
        <v/>
      </c>
      <c r="N444" s="1009" t="str">
        <f t="shared" si="233"/>
        <v/>
      </c>
      <c r="O444" s="1010" t="str">
        <f t="shared" si="234"/>
        <v/>
      </c>
      <c r="P444" s="1011" t="str">
        <f t="shared" si="235"/>
        <v/>
      </c>
      <c r="Q444" s="590" t="str">
        <f t="shared" si="220"/>
        <v/>
      </c>
      <c r="R444" s="1012" t="str">
        <f t="shared" si="236"/>
        <v/>
      </c>
      <c r="S444" s="1013">
        <f t="shared" si="221"/>
        <v>0</v>
      </c>
      <c r="T444" s="339"/>
      <c r="X444" s="994" t="str">
        <f t="shared" si="222"/>
        <v/>
      </c>
      <c r="Y444" s="1015">
        <f t="shared" si="237"/>
        <v>0.6</v>
      </c>
      <c r="Z444" s="1016" t="e">
        <f t="shared" si="238"/>
        <v>#VALUE!</v>
      </c>
      <c r="AA444" s="1016" t="e">
        <f t="shared" si="239"/>
        <v>#VALUE!</v>
      </c>
      <c r="AB444" s="1016" t="e">
        <f t="shared" si="240"/>
        <v>#VALUE!</v>
      </c>
      <c r="AC444" s="1017" t="e">
        <f t="shared" si="223"/>
        <v>#VALUE!</v>
      </c>
      <c r="AD444" s="1018">
        <f t="shared" si="224"/>
        <v>0</v>
      </c>
      <c r="AE444" s="1015">
        <f>IF(H444&gt;8,tab!D$168,tab!D$171)</f>
        <v>0.5</v>
      </c>
      <c r="AF444" s="1018">
        <f t="shared" si="225"/>
        <v>0</v>
      </c>
      <c r="AG444" s="994">
        <f t="shared" si="226"/>
        <v>0</v>
      </c>
      <c r="AH444" s="1019" t="e">
        <f t="shared" si="227"/>
        <v>#VALUE!</v>
      </c>
      <c r="AI444" s="863" t="e">
        <f t="shared" si="228"/>
        <v>#VALUE!</v>
      </c>
      <c r="AJ444" s="562">
        <f t="shared" si="229"/>
        <v>30</v>
      </c>
      <c r="AK444" s="562">
        <f t="shared" si="230"/>
        <v>30</v>
      </c>
      <c r="AL444" s="1020">
        <f t="shared" si="231"/>
        <v>0</v>
      </c>
      <c r="AN444" s="561">
        <f t="shared" si="232"/>
        <v>0</v>
      </c>
      <c r="AR444" s="1058"/>
      <c r="AT444" s="322"/>
      <c r="AU444" s="322"/>
    </row>
    <row r="445" spans="3:47" ht="13.15" customHeight="1" x14ac:dyDescent="0.2">
      <c r="C445" s="386"/>
      <c r="D445" s="1005" t="str">
        <f>IF(op!D333=0,"",op!D333)</f>
        <v/>
      </c>
      <c r="E445" s="1005" t="str">
        <f>IF(op!E333=0,"",op!E333)</f>
        <v/>
      </c>
      <c r="F445" s="395" t="str">
        <f>IF(op!F333="","",op!F333+1)</f>
        <v/>
      </c>
      <c r="G445" s="1006" t="str">
        <f>IF(op!G333=0,"",op!G333)</f>
        <v/>
      </c>
      <c r="H445" s="395" t="str">
        <f>IF(op!H333="","",op!H333)</f>
        <v/>
      </c>
      <c r="I445" s="1007" t="str">
        <f t="shared" si="219"/>
        <v/>
      </c>
      <c r="J445" s="1008" t="str">
        <f>IF(op!J333="","",op!J333)</f>
        <v/>
      </c>
      <c r="K445" s="339"/>
      <c r="L445" s="1260" t="str">
        <f>IF(op!L333="","",op!L333)</f>
        <v/>
      </c>
      <c r="M445" s="1260" t="str">
        <f>IF(op!M333="","",op!M333)</f>
        <v/>
      </c>
      <c r="N445" s="1009" t="str">
        <f t="shared" si="233"/>
        <v/>
      </c>
      <c r="O445" s="1010" t="str">
        <f t="shared" si="234"/>
        <v/>
      </c>
      <c r="P445" s="1011" t="str">
        <f t="shared" si="235"/>
        <v/>
      </c>
      <c r="Q445" s="590" t="str">
        <f t="shared" si="220"/>
        <v/>
      </c>
      <c r="R445" s="1012" t="str">
        <f t="shared" si="236"/>
        <v/>
      </c>
      <c r="S445" s="1013">
        <f t="shared" si="221"/>
        <v>0</v>
      </c>
      <c r="T445" s="339"/>
      <c r="X445" s="994" t="str">
        <f t="shared" si="222"/>
        <v/>
      </c>
      <c r="Y445" s="1015">
        <f t="shared" si="237"/>
        <v>0.6</v>
      </c>
      <c r="Z445" s="1016" t="e">
        <f t="shared" si="238"/>
        <v>#VALUE!</v>
      </c>
      <c r="AA445" s="1016" t="e">
        <f t="shared" si="239"/>
        <v>#VALUE!</v>
      </c>
      <c r="AB445" s="1016" t="e">
        <f t="shared" si="240"/>
        <v>#VALUE!</v>
      </c>
      <c r="AC445" s="1017" t="e">
        <f t="shared" si="223"/>
        <v>#VALUE!</v>
      </c>
      <c r="AD445" s="1018">
        <f t="shared" si="224"/>
        <v>0</v>
      </c>
      <c r="AE445" s="1015">
        <f>IF(H445&gt;8,tab!D$168,tab!D$171)</f>
        <v>0.5</v>
      </c>
      <c r="AF445" s="1018">
        <f t="shared" si="225"/>
        <v>0</v>
      </c>
      <c r="AG445" s="994">
        <f t="shared" si="226"/>
        <v>0</v>
      </c>
      <c r="AH445" s="1019" t="e">
        <f t="shared" si="227"/>
        <v>#VALUE!</v>
      </c>
      <c r="AI445" s="863" t="e">
        <f t="shared" si="228"/>
        <v>#VALUE!</v>
      </c>
      <c r="AJ445" s="562">
        <f t="shared" si="229"/>
        <v>30</v>
      </c>
      <c r="AK445" s="562">
        <f t="shared" si="230"/>
        <v>30</v>
      </c>
      <c r="AL445" s="1020">
        <f t="shared" si="231"/>
        <v>0</v>
      </c>
      <c r="AN445" s="561">
        <f t="shared" si="232"/>
        <v>0</v>
      </c>
      <c r="AR445" s="1058"/>
      <c r="AT445" s="322"/>
      <c r="AU445" s="322"/>
    </row>
    <row r="446" spans="3:47" ht="13.15" customHeight="1" x14ac:dyDescent="0.2">
      <c r="C446" s="386"/>
      <c r="D446" s="1005" t="str">
        <f>IF(op!D334=0,"",op!D334)</f>
        <v/>
      </c>
      <c r="E446" s="1005" t="str">
        <f>IF(op!E334=0,"",op!E334)</f>
        <v/>
      </c>
      <c r="F446" s="395" t="str">
        <f>IF(op!F334="","",op!F334+1)</f>
        <v/>
      </c>
      <c r="G446" s="1006" t="str">
        <f>IF(op!G334=0,"",op!G334)</f>
        <v/>
      </c>
      <c r="H446" s="395" t="str">
        <f>IF(op!H334="","",op!H334)</f>
        <v/>
      </c>
      <c r="I446" s="1007" t="str">
        <f t="shared" si="219"/>
        <v/>
      </c>
      <c r="J446" s="1008" t="str">
        <f>IF(op!J334="","",op!J334)</f>
        <v/>
      </c>
      <c r="K446" s="339"/>
      <c r="L446" s="1260" t="str">
        <f>IF(op!L334="","",op!L334)</f>
        <v/>
      </c>
      <c r="M446" s="1260" t="str">
        <f>IF(op!M334="","",op!M334)</f>
        <v/>
      </c>
      <c r="N446" s="1009" t="str">
        <f t="shared" si="233"/>
        <v/>
      </c>
      <c r="O446" s="1010" t="str">
        <f t="shared" si="234"/>
        <v/>
      </c>
      <c r="P446" s="1011" t="str">
        <f t="shared" si="235"/>
        <v/>
      </c>
      <c r="Q446" s="590" t="str">
        <f t="shared" si="220"/>
        <v/>
      </c>
      <c r="R446" s="1012" t="str">
        <f t="shared" si="236"/>
        <v/>
      </c>
      <c r="S446" s="1013">
        <f t="shared" si="221"/>
        <v>0</v>
      </c>
      <c r="T446" s="339"/>
      <c r="X446" s="994" t="str">
        <f t="shared" si="222"/>
        <v/>
      </c>
      <c r="Y446" s="1015">
        <f t="shared" si="237"/>
        <v>0.6</v>
      </c>
      <c r="Z446" s="1016" t="e">
        <f t="shared" si="238"/>
        <v>#VALUE!</v>
      </c>
      <c r="AA446" s="1016" t="e">
        <f t="shared" si="239"/>
        <v>#VALUE!</v>
      </c>
      <c r="AB446" s="1016" t="e">
        <f t="shared" si="240"/>
        <v>#VALUE!</v>
      </c>
      <c r="AC446" s="1017" t="e">
        <f t="shared" si="223"/>
        <v>#VALUE!</v>
      </c>
      <c r="AD446" s="1018">
        <f t="shared" si="224"/>
        <v>0</v>
      </c>
      <c r="AE446" s="1015">
        <f>IF(H446&gt;8,tab!D$168,tab!D$171)</f>
        <v>0.5</v>
      </c>
      <c r="AF446" s="1018">
        <f t="shared" si="225"/>
        <v>0</v>
      </c>
      <c r="AG446" s="994">
        <f t="shared" si="226"/>
        <v>0</v>
      </c>
      <c r="AH446" s="1019" t="e">
        <f t="shared" si="227"/>
        <v>#VALUE!</v>
      </c>
      <c r="AI446" s="863" t="e">
        <f t="shared" si="228"/>
        <v>#VALUE!</v>
      </c>
      <c r="AJ446" s="562">
        <f t="shared" si="229"/>
        <v>30</v>
      </c>
      <c r="AK446" s="562">
        <f t="shared" si="230"/>
        <v>30</v>
      </c>
      <c r="AL446" s="1020">
        <f t="shared" si="231"/>
        <v>0</v>
      </c>
      <c r="AN446" s="561">
        <f t="shared" si="232"/>
        <v>0</v>
      </c>
      <c r="AR446" s="1058"/>
      <c r="AT446" s="322"/>
      <c r="AU446" s="322"/>
    </row>
    <row r="447" spans="3:47" ht="13.15" customHeight="1" x14ac:dyDescent="0.2">
      <c r="C447" s="386"/>
      <c r="D447" s="1005" t="str">
        <f>IF(op!D335=0,"",op!D335)</f>
        <v/>
      </c>
      <c r="E447" s="1005" t="str">
        <f>IF(op!E335=0,"",op!E335)</f>
        <v/>
      </c>
      <c r="F447" s="395" t="str">
        <f>IF(op!F335="","",op!F335+1)</f>
        <v/>
      </c>
      <c r="G447" s="1006" t="str">
        <f>IF(op!G335=0,"",op!G335)</f>
        <v/>
      </c>
      <c r="H447" s="395" t="str">
        <f>IF(op!H335="","",op!H335)</f>
        <v/>
      </c>
      <c r="I447" s="1007" t="str">
        <f t="shared" si="219"/>
        <v/>
      </c>
      <c r="J447" s="1008" t="str">
        <f>IF(op!J335="","",op!J335)</f>
        <v/>
      </c>
      <c r="K447" s="339"/>
      <c r="L447" s="1260" t="str">
        <f>IF(op!L335="","",op!L335)</f>
        <v/>
      </c>
      <c r="M447" s="1260" t="str">
        <f>IF(op!M335="","",op!M335)</f>
        <v/>
      </c>
      <c r="N447" s="1009" t="str">
        <f t="shared" si="233"/>
        <v/>
      </c>
      <c r="O447" s="1010" t="str">
        <f t="shared" si="234"/>
        <v/>
      </c>
      <c r="P447" s="1011" t="str">
        <f t="shared" si="235"/>
        <v/>
      </c>
      <c r="Q447" s="590" t="str">
        <f t="shared" si="220"/>
        <v/>
      </c>
      <c r="R447" s="1012" t="str">
        <f t="shared" si="236"/>
        <v/>
      </c>
      <c r="S447" s="1013">
        <f t="shared" si="221"/>
        <v>0</v>
      </c>
      <c r="T447" s="339"/>
      <c r="X447" s="994" t="str">
        <f t="shared" si="222"/>
        <v/>
      </c>
      <c r="Y447" s="1015">
        <f t="shared" si="237"/>
        <v>0.6</v>
      </c>
      <c r="Z447" s="1016" t="e">
        <f t="shared" si="238"/>
        <v>#VALUE!</v>
      </c>
      <c r="AA447" s="1016" t="e">
        <f t="shared" si="239"/>
        <v>#VALUE!</v>
      </c>
      <c r="AB447" s="1016" t="e">
        <f t="shared" si="240"/>
        <v>#VALUE!</v>
      </c>
      <c r="AC447" s="1017" t="e">
        <f t="shared" si="223"/>
        <v>#VALUE!</v>
      </c>
      <c r="AD447" s="1018">
        <f t="shared" si="224"/>
        <v>0</v>
      </c>
      <c r="AE447" s="1015">
        <f>IF(H447&gt;8,tab!D$168,tab!D$171)</f>
        <v>0.5</v>
      </c>
      <c r="AF447" s="1018">
        <f t="shared" si="225"/>
        <v>0</v>
      </c>
      <c r="AG447" s="994">
        <f t="shared" si="226"/>
        <v>0</v>
      </c>
      <c r="AH447" s="1019" t="e">
        <f t="shared" si="227"/>
        <v>#VALUE!</v>
      </c>
      <c r="AI447" s="863" t="e">
        <f t="shared" si="228"/>
        <v>#VALUE!</v>
      </c>
      <c r="AJ447" s="562">
        <f t="shared" si="229"/>
        <v>30</v>
      </c>
      <c r="AK447" s="562">
        <f t="shared" si="230"/>
        <v>30</v>
      </c>
      <c r="AL447" s="1020">
        <f t="shared" si="231"/>
        <v>0</v>
      </c>
      <c r="AN447" s="561">
        <f t="shared" si="232"/>
        <v>0</v>
      </c>
      <c r="AR447" s="1058"/>
      <c r="AT447" s="322"/>
      <c r="AU447" s="322"/>
    </row>
    <row r="448" spans="3:47" ht="13.15" customHeight="1" x14ac:dyDescent="0.2">
      <c r="C448" s="386"/>
      <c r="D448" s="1005" t="str">
        <f>IF(op!D336=0,"",op!D336)</f>
        <v/>
      </c>
      <c r="E448" s="1005" t="str">
        <f>IF(op!E336=0,"",op!E336)</f>
        <v/>
      </c>
      <c r="F448" s="395" t="str">
        <f>IF(op!F336="","",op!F336+1)</f>
        <v/>
      </c>
      <c r="G448" s="1006" t="str">
        <f>IF(op!G336=0,"",op!G336)</f>
        <v/>
      </c>
      <c r="H448" s="395" t="str">
        <f>IF(op!H336="","",op!H336)</f>
        <v/>
      </c>
      <c r="I448" s="1007" t="str">
        <f t="shared" ref="I448:I451" si="241">IF(E448="","",IF(I336=VLOOKUP(H448,Schaal2016,22,FALSE),I336,I336+1))</f>
        <v/>
      </c>
      <c r="J448" s="1008" t="str">
        <f>IF(op!J336="","",op!J336)</f>
        <v/>
      </c>
      <c r="K448" s="339"/>
      <c r="L448" s="1260" t="str">
        <f>IF(op!L336="","",op!L336)</f>
        <v/>
      </c>
      <c r="M448" s="1260" t="str">
        <f>IF(op!M336="","",op!M336)</f>
        <v/>
      </c>
      <c r="N448" s="1009" t="str">
        <f t="shared" si="233"/>
        <v/>
      </c>
      <c r="O448" s="1010" t="str">
        <f t="shared" si="234"/>
        <v/>
      </c>
      <c r="P448" s="1011" t="str">
        <f t="shared" si="235"/>
        <v/>
      </c>
      <c r="Q448" s="590" t="str">
        <f t="shared" ref="Q448:Q451" si="242">IF(J448="","",(1659*J448-P448)*AA448)</f>
        <v/>
      </c>
      <c r="R448" s="1012" t="str">
        <f t="shared" si="236"/>
        <v/>
      </c>
      <c r="S448" s="1013">
        <f t="shared" ref="S448:S451" si="243">IF(E448=0,0,SUM(Q448:R448))</f>
        <v>0</v>
      </c>
      <c r="T448" s="339"/>
      <c r="X448" s="994" t="str">
        <f t="shared" si="222"/>
        <v/>
      </c>
      <c r="Y448" s="1015">
        <f t="shared" si="237"/>
        <v>0.6</v>
      </c>
      <c r="Z448" s="1016" t="e">
        <f t="shared" si="238"/>
        <v>#VALUE!</v>
      </c>
      <c r="AA448" s="1016" t="e">
        <f t="shared" si="239"/>
        <v>#VALUE!</v>
      </c>
      <c r="AB448" s="1016" t="e">
        <f t="shared" si="240"/>
        <v>#VALUE!</v>
      </c>
      <c r="AC448" s="1017" t="e">
        <f t="shared" si="223"/>
        <v>#VALUE!</v>
      </c>
      <c r="AD448" s="1018">
        <f t="shared" si="224"/>
        <v>0</v>
      </c>
      <c r="AE448" s="1015">
        <f>IF(H448&gt;8,tab!D$168,tab!D$171)</f>
        <v>0.5</v>
      </c>
      <c r="AF448" s="1018">
        <f t="shared" si="225"/>
        <v>0</v>
      </c>
      <c r="AG448" s="994">
        <f t="shared" ref="AG448:AG451" si="244">IF(AF448=25,(X448*1.08*J448/2),IF(AF448=40,(Y448*1.08*J448),IF(AF448=0,0)))</f>
        <v>0</v>
      </c>
      <c r="AH448" s="1019" t="e">
        <f t="shared" si="227"/>
        <v>#VALUE!</v>
      </c>
      <c r="AI448" s="863" t="e">
        <f t="shared" ref="AI448:AI451" si="245">YEAR($E$345)-YEAR(G448)-AH448</f>
        <v>#VALUE!</v>
      </c>
      <c r="AJ448" s="562">
        <f t="shared" ref="AJ448:AJ451" si="246">IF((G448=""),30,AI448)</f>
        <v>30</v>
      </c>
      <c r="AK448" s="562">
        <f t="shared" si="230"/>
        <v>30</v>
      </c>
      <c r="AL448" s="1020">
        <f t="shared" ref="AL448:AL451" si="247">(AK448*(SUM(J448:J448)))</f>
        <v>0</v>
      </c>
      <c r="AN448" s="561">
        <f t="shared" si="232"/>
        <v>0</v>
      </c>
      <c r="AR448" s="1058"/>
      <c r="AT448" s="322"/>
      <c r="AU448" s="322"/>
    </row>
    <row r="449" spans="3:44" ht="13.15" customHeight="1" x14ac:dyDescent="0.2">
      <c r="C449" s="386"/>
      <c r="D449" s="1005" t="str">
        <f>IF(op!D337=0,"",op!D337)</f>
        <v/>
      </c>
      <c r="E449" s="1005" t="str">
        <f>IF(op!E337=0,"",op!E337)</f>
        <v/>
      </c>
      <c r="F449" s="395" t="str">
        <f>IF(op!F337="","",op!F337+1)</f>
        <v/>
      </c>
      <c r="G449" s="1006" t="str">
        <f>IF(op!G337=0,"",op!G337)</f>
        <v/>
      </c>
      <c r="H449" s="395" t="str">
        <f>IF(op!H337="","",op!H337)</f>
        <v/>
      </c>
      <c r="I449" s="1007" t="str">
        <f t="shared" si="241"/>
        <v/>
      </c>
      <c r="J449" s="1008" t="str">
        <f>IF(op!J337="","",op!J337)</f>
        <v/>
      </c>
      <c r="K449" s="339"/>
      <c r="L449" s="1260" t="str">
        <f>IF(op!L337="","",op!L337)</f>
        <v/>
      </c>
      <c r="M449" s="1260" t="str">
        <f>IF(op!M337="","",op!M337)</f>
        <v/>
      </c>
      <c r="N449" s="1009" t="str">
        <f t="shared" si="233"/>
        <v/>
      </c>
      <c r="O449" s="1010" t="str">
        <f t="shared" si="234"/>
        <v/>
      </c>
      <c r="P449" s="1011" t="str">
        <f t="shared" si="235"/>
        <v/>
      </c>
      <c r="Q449" s="590" t="str">
        <f t="shared" si="242"/>
        <v/>
      </c>
      <c r="R449" s="1012" t="str">
        <f t="shared" si="236"/>
        <v/>
      </c>
      <c r="S449" s="1013">
        <f t="shared" si="243"/>
        <v>0</v>
      </c>
      <c r="T449" s="339"/>
      <c r="X449" s="994" t="str">
        <f t="shared" si="222"/>
        <v/>
      </c>
      <c r="Y449" s="1015">
        <f t="shared" si="237"/>
        <v>0.6</v>
      </c>
      <c r="Z449" s="1016" t="e">
        <f t="shared" si="238"/>
        <v>#VALUE!</v>
      </c>
      <c r="AA449" s="1016" t="e">
        <f t="shared" si="239"/>
        <v>#VALUE!</v>
      </c>
      <c r="AB449" s="1016" t="e">
        <f t="shared" si="240"/>
        <v>#VALUE!</v>
      </c>
      <c r="AC449" s="1017" t="e">
        <f t="shared" si="223"/>
        <v>#VALUE!</v>
      </c>
      <c r="AD449" s="1018">
        <f t="shared" si="224"/>
        <v>0</v>
      </c>
      <c r="AE449" s="1015">
        <f>IF(H449&gt;8,tab!D$168,tab!D$171)</f>
        <v>0.5</v>
      </c>
      <c r="AF449" s="1018">
        <f t="shared" si="225"/>
        <v>0</v>
      </c>
      <c r="AG449" s="994">
        <f t="shared" si="244"/>
        <v>0</v>
      </c>
      <c r="AH449" s="1019" t="e">
        <f t="shared" si="227"/>
        <v>#VALUE!</v>
      </c>
      <c r="AI449" s="863" t="e">
        <f t="shared" si="245"/>
        <v>#VALUE!</v>
      </c>
      <c r="AJ449" s="562">
        <f t="shared" si="246"/>
        <v>30</v>
      </c>
      <c r="AK449" s="562">
        <f t="shared" si="230"/>
        <v>30</v>
      </c>
      <c r="AL449" s="1020">
        <f t="shared" si="247"/>
        <v>0</v>
      </c>
      <c r="AN449" s="561">
        <f t="shared" si="232"/>
        <v>0</v>
      </c>
      <c r="AR449" s="1058"/>
    </row>
    <row r="450" spans="3:44" ht="13.15" customHeight="1" x14ac:dyDescent="0.2">
      <c r="C450" s="386"/>
      <c r="D450" s="1005" t="str">
        <f>IF(op!D338=0,"",op!D338)</f>
        <v/>
      </c>
      <c r="E450" s="1005" t="str">
        <f>IF(op!E338=0,"",op!E338)</f>
        <v/>
      </c>
      <c r="F450" s="395" t="str">
        <f>IF(op!F338="","",op!F338+1)</f>
        <v/>
      </c>
      <c r="G450" s="1006" t="str">
        <f>IF(op!G338=0,"",op!G338)</f>
        <v/>
      </c>
      <c r="H450" s="395" t="str">
        <f>IF(op!H338="","",op!H338)</f>
        <v/>
      </c>
      <c r="I450" s="1007" t="str">
        <f t="shared" si="241"/>
        <v/>
      </c>
      <c r="J450" s="1008" t="str">
        <f>IF(op!J338="","",op!J338)</f>
        <v/>
      </c>
      <c r="K450" s="339"/>
      <c r="L450" s="1260" t="str">
        <f>IF(op!L338="","",op!L338)</f>
        <v/>
      </c>
      <c r="M450" s="1260" t="str">
        <f>IF(op!M338="","",op!M338)</f>
        <v/>
      </c>
      <c r="N450" s="1009" t="str">
        <f t="shared" si="233"/>
        <v/>
      </c>
      <c r="O450" s="1010" t="str">
        <f t="shared" si="234"/>
        <v/>
      </c>
      <c r="P450" s="1011" t="str">
        <f t="shared" si="235"/>
        <v/>
      </c>
      <c r="Q450" s="590" t="str">
        <f t="shared" si="242"/>
        <v/>
      </c>
      <c r="R450" s="1012" t="str">
        <f t="shared" si="236"/>
        <v/>
      </c>
      <c r="S450" s="1013">
        <f t="shared" si="243"/>
        <v>0</v>
      </c>
      <c r="T450" s="339"/>
      <c r="X450" s="994" t="str">
        <f t="shared" si="222"/>
        <v/>
      </c>
      <c r="Y450" s="1015">
        <f t="shared" si="237"/>
        <v>0.6</v>
      </c>
      <c r="Z450" s="1016" t="e">
        <f t="shared" si="238"/>
        <v>#VALUE!</v>
      </c>
      <c r="AA450" s="1016" t="e">
        <f t="shared" si="239"/>
        <v>#VALUE!</v>
      </c>
      <c r="AB450" s="1016" t="e">
        <f t="shared" si="240"/>
        <v>#VALUE!</v>
      </c>
      <c r="AC450" s="1017" t="e">
        <f t="shared" si="223"/>
        <v>#VALUE!</v>
      </c>
      <c r="AD450" s="1018">
        <f t="shared" si="224"/>
        <v>0</v>
      </c>
      <c r="AE450" s="1015">
        <f>IF(H450&gt;8,tab!D$168,tab!D$171)</f>
        <v>0.5</v>
      </c>
      <c r="AF450" s="1018">
        <f t="shared" si="225"/>
        <v>0</v>
      </c>
      <c r="AG450" s="994">
        <f t="shared" si="244"/>
        <v>0</v>
      </c>
      <c r="AH450" s="1019" t="e">
        <f t="shared" si="227"/>
        <v>#VALUE!</v>
      </c>
      <c r="AI450" s="863" t="e">
        <f t="shared" si="245"/>
        <v>#VALUE!</v>
      </c>
      <c r="AJ450" s="562">
        <f t="shared" si="246"/>
        <v>30</v>
      </c>
      <c r="AK450" s="562">
        <f t="shared" si="230"/>
        <v>30</v>
      </c>
      <c r="AL450" s="1020">
        <f t="shared" si="247"/>
        <v>0</v>
      </c>
      <c r="AN450" s="561">
        <f t="shared" si="232"/>
        <v>0</v>
      </c>
      <c r="AR450" s="1058"/>
    </row>
    <row r="451" spans="3:44" ht="13.15" customHeight="1" x14ac:dyDescent="0.2">
      <c r="C451" s="386"/>
      <c r="D451" s="1005" t="str">
        <f>IF(op!D339=0,"",op!D339)</f>
        <v/>
      </c>
      <c r="E451" s="1005" t="str">
        <f>IF(op!E339=0,"",op!E339)</f>
        <v/>
      </c>
      <c r="F451" s="395" t="str">
        <f>IF(op!F339="","",op!F339+1)</f>
        <v/>
      </c>
      <c r="G451" s="1006" t="str">
        <f>IF(op!G339=0,"",op!G339)</f>
        <v/>
      </c>
      <c r="H451" s="395" t="str">
        <f>IF(op!H339="","",op!H339)</f>
        <v/>
      </c>
      <c r="I451" s="1007" t="str">
        <f t="shared" si="241"/>
        <v/>
      </c>
      <c r="J451" s="1008" t="str">
        <f>IF(op!J339="","",op!J339)</f>
        <v/>
      </c>
      <c r="K451" s="339"/>
      <c r="L451" s="1260" t="str">
        <f>IF(op!L339="","",op!L339)</f>
        <v/>
      </c>
      <c r="M451" s="1260" t="str">
        <f>IF(op!M339="","",op!M339)</f>
        <v/>
      </c>
      <c r="N451" s="1009" t="str">
        <f t="shared" si="233"/>
        <v/>
      </c>
      <c r="O451" s="1010" t="str">
        <f t="shared" si="234"/>
        <v/>
      </c>
      <c r="P451" s="1011" t="str">
        <f t="shared" si="235"/>
        <v/>
      </c>
      <c r="Q451" s="590" t="str">
        <f t="shared" si="242"/>
        <v/>
      </c>
      <c r="R451" s="1012" t="str">
        <f t="shared" si="236"/>
        <v/>
      </c>
      <c r="S451" s="1013">
        <f t="shared" si="243"/>
        <v>0</v>
      </c>
      <c r="T451" s="339"/>
      <c r="X451" s="994" t="str">
        <f t="shared" si="222"/>
        <v/>
      </c>
      <c r="Y451" s="1015">
        <f t="shared" si="237"/>
        <v>0.6</v>
      </c>
      <c r="Z451" s="1016" t="e">
        <f t="shared" si="238"/>
        <v>#VALUE!</v>
      </c>
      <c r="AA451" s="1016" t="e">
        <f t="shared" si="239"/>
        <v>#VALUE!</v>
      </c>
      <c r="AB451" s="1016" t="e">
        <f t="shared" si="240"/>
        <v>#VALUE!</v>
      </c>
      <c r="AC451" s="1017" t="e">
        <f t="shared" si="223"/>
        <v>#VALUE!</v>
      </c>
      <c r="AD451" s="1018">
        <f t="shared" si="224"/>
        <v>0</v>
      </c>
      <c r="AE451" s="1015">
        <f>IF(H451&gt;8,tab!D$168,tab!D$171)</f>
        <v>0.5</v>
      </c>
      <c r="AF451" s="1018">
        <f t="shared" si="225"/>
        <v>0</v>
      </c>
      <c r="AG451" s="994">
        <f t="shared" si="244"/>
        <v>0</v>
      </c>
      <c r="AH451" s="1019" t="e">
        <f t="shared" si="227"/>
        <v>#VALUE!</v>
      </c>
      <c r="AI451" s="863" t="e">
        <f t="shared" si="245"/>
        <v>#VALUE!</v>
      </c>
      <c r="AJ451" s="562">
        <f t="shared" si="246"/>
        <v>30</v>
      </c>
      <c r="AK451" s="562">
        <f t="shared" si="230"/>
        <v>30</v>
      </c>
      <c r="AL451" s="1020">
        <f t="shared" si="247"/>
        <v>0</v>
      </c>
      <c r="AN451" s="561">
        <f t="shared" si="232"/>
        <v>0</v>
      </c>
      <c r="AR451" s="1058"/>
    </row>
    <row r="452" spans="3:44" ht="13.15" customHeight="1" x14ac:dyDescent="0.2">
      <c r="C452" s="386"/>
      <c r="D452" s="324"/>
      <c r="E452" s="347"/>
      <c r="F452" s="324"/>
      <c r="G452" s="1023"/>
      <c r="H452" s="347"/>
      <c r="I452" s="1024"/>
      <c r="J452" s="1025">
        <f>SUM(J352:J451)</f>
        <v>1</v>
      </c>
      <c r="K452" s="324"/>
      <c r="L452" s="1026">
        <f t="shared" ref="L452:S452" si="248">SUM(L352:L451)</f>
        <v>0</v>
      </c>
      <c r="M452" s="1026">
        <f t="shared" si="248"/>
        <v>0</v>
      </c>
      <c r="N452" s="1026">
        <f t="shared" si="248"/>
        <v>40</v>
      </c>
      <c r="O452" s="1026">
        <f t="shared" si="248"/>
        <v>0</v>
      </c>
      <c r="P452" s="1027">
        <f t="shared" si="248"/>
        <v>40</v>
      </c>
      <c r="Q452" s="593">
        <f t="shared" si="248"/>
        <v>71294.553345388791</v>
      </c>
      <c r="R452" s="1028">
        <f t="shared" si="248"/>
        <v>1761.4466546112117</v>
      </c>
      <c r="S452" s="593">
        <f t="shared" si="248"/>
        <v>73056</v>
      </c>
      <c r="T452" s="324"/>
      <c r="AG452" s="597">
        <f>SUM(AG352:AG451)</f>
        <v>0</v>
      </c>
      <c r="AH452" s="585"/>
      <c r="AI452" s="585"/>
      <c r="AL452" s="1020">
        <f>ROUND(SUM(AL352:AL451)/AN452,2)</f>
        <v>42</v>
      </c>
      <c r="AN452" s="561">
        <f>SUM(AN352:AN451)</f>
        <v>1</v>
      </c>
      <c r="AR452" s="1058"/>
    </row>
    <row r="453" spans="3:44" ht="13.15" customHeight="1" x14ac:dyDescent="0.2">
      <c r="C453" s="498"/>
      <c r="D453" s="1029"/>
      <c r="E453" s="1029"/>
      <c r="F453" s="1029"/>
      <c r="G453" s="1030"/>
      <c r="H453" s="378"/>
      <c r="I453" s="1031"/>
      <c r="J453" s="1032"/>
      <c r="K453" s="1029"/>
      <c r="L453" s="1031"/>
      <c r="M453" s="825"/>
      <c r="N453" s="825"/>
      <c r="O453" s="825"/>
      <c r="P453" s="1033"/>
      <c r="Q453" s="575"/>
      <c r="R453" s="1034"/>
      <c r="T453" s="1029"/>
      <c r="AR453" s="1058"/>
    </row>
    <row r="454" spans="3:44" ht="13.15" customHeight="1" x14ac:dyDescent="0.2"/>
    <row r="455" spans="3:44" ht="13.15" customHeight="1" x14ac:dyDescent="0.2"/>
    <row r="456" spans="3:44" ht="13.15" customHeight="1" x14ac:dyDescent="0.2">
      <c r="C456" s="322" t="s">
        <v>48</v>
      </c>
      <c r="E456" s="1067" t="str">
        <f>tab!G2</f>
        <v>2021/22</v>
      </c>
    </row>
    <row r="457" spans="3:44" ht="13.15" customHeight="1" x14ac:dyDescent="0.2">
      <c r="C457" s="322" t="s">
        <v>133</v>
      </c>
      <c r="E457" s="1067">
        <f>tab!H3</f>
        <v>44470</v>
      </c>
    </row>
    <row r="458" spans="3:44" ht="13.15" customHeight="1" x14ac:dyDescent="0.2"/>
    <row r="459" spans="3:44" ht="13.15" customHeight="1" x14ac:dyDescent="0.2">
      <c r="C459" s="1045"/>
      <c r="D459" s="379"/>
      <c r="E459" s="584"/>
      <c r="F459" s="354"/>
      <c r="G459" s="1046"/>
      <c r="H459" s="1047"/>
      <c r="I459" s="1047"/>
      <c r="J459" s="1048"/>
      <c r="K459" s="352"/>
      <c r="L459" s="1047"/>
      <c r="M459" s="354"/>
      <c r="N459" s="354"/>
      <c r="O459" s="354"/>
      <c r="P459" s="1049"/>
      <c r="Q459" s="1050"/>
      <c r="R459" s="1071"/>
      <c r="T459" s="352"/>
    </row>
    <row r="460" spans="3:44" ht="13.15" customHeight="1" x14ac:dyDescent="0.2">
      <c r="C460" s="1052"/>
      <c r="D460" s="1437" t="s">
        <v>134</v>
      </c>
      <c r="E460" s="1438"/>
      <c r="F460" s="1438"/>
      <c r="G460" s="1438"/>
      <c r="H460" s="1438"/>
      <c r="I460" s="1438"/>
      <c r="J460" s="1438"/>
      <c r="K460" s="966"/>
      <c r="L460" s="601" t="s">
        <v>455</v>
      </c>
      <c r="M460" s="967"/>
      <c r="N460" s="967"/>
      <c r="O460" s="967"/>
      <c r="P460" s="968"/>
      <c r="Q460" s="601" t="s">
        <v>465</v>
      </c>
      <c r="R460" s="967"/>
      <c r="S460" s="967"/>
      <c r="T460" s="1053"/>
      <c r="AH460" s="562"/>
      <c r="AI460" s="562"/>
      <c r="AL460" s="562"/>
    </row>
    <row r="461" spans="3:44" ht="13.15" customHeight="1" x14ac:dyDescent="0.2">
      <c r="C461" s="411"/>
      <c r="D461" s="974" t="s">
        <v>545</v>
      </c>
      <c r="E461" s="974" t="s">
        <v>96</v>
      </c>
      <c r="F461" s="975" t="s">
        <v>136</v>
      </c>
      <c r="G461" s="976" t="s">
        <v>137</v>
      </c>
      <c r="H461" s="975" t="s">
        <v>138</v>
      </c>
      <c r="I461" s="975" t="s">
        <v>139</v>
      </c>
      <c r="J461" s="977" t="s">
        <v>140</v>
      </c>
      <c r="K461" s="974"/>
      <c r="L461" s="823" t="s">
        <v>456</v>
      </c>
      <c r="M461" s="823" t="s">
        <v>459</v>
      </c>
      <c r="N461" s="823" t="s">
        <v>461</v>
      </c>
      <c r="O461" s="823" t="s">
        <v>458</v>
      </c>
      <c r="P461" s="978" t="s">
        <v>464</v>
      </c>
      <c r="Q461" s="823" t="s">
        <v>141</v>
      </c>
      <c r="R461" s="979" t="s">
        <v>468</v>
      </c>
      <c r="S461" s="980" t="s">
        <v>141</v>
      </c>
      <c r="T461" s="326"/>
      <c r="X461" s="984" t="s">
        <v>147</v>
      </c>
      <c r="Y461" s="985" t="s">
        <v>469</v>
      </c>
      <c r="Z461" s="608" t="s">
        <v>470</v>
      </c>
      <c r="AA461" s="608" t="s">
        <v>470</v>
      </c>
      <c r="AB461" s="608" t="s">
        <v>471</v>
      </c>
      <c r="AC461" s="983" t="s">
        <v>472</v>
      </c>
      <c r="AD461" s="608" t="s">
        <v>473</v>
      </c>
      <c r="AE461" s="608" t="s">
        <v>474</v>
      </c>
      <c r="AF461" s="608" t="s">
        <v>142</v>
      </c>
      <c r="AG461" s="980" t="s">
        <v>143</v>
      </c>
      <c r="AH461" s="986" t="s">
        <v>151</v>
      </c>
      <c r="AI461" s="986" t="s">
        <v>152</v>
      </c>
      <c r="AJ461" s="986" t="s">
        <v>153</v>
      </c>
      <c r="AK461" s="608" t="s">
        <v>154</v>
      </c>
      <c r="AL461" s="984" t="s">
        <v>1</v>
      </c>
    </row>
    <row r="462" spans="3:44" ht="13.15" customHeight="1" x14ac:dyDescent="0.2">
      <c r="C462" s="386"/>
      <c r="D462" s="990"/>
      <c r="E462" s="974"/>
      <c r="F462" s="975" t="s">
        <v>144</v>
      </c>
      <c r="G462" s="976" t="s">
        <v>145</v>
      </c>
      <c r="H462" s="975"/>
      <c r="I462" s="975"/>
      <c r="J462" s="977" t="s">
        <v>146</v>
      </c>
      <c r="K462" s="974"/>
      <c r="L462" s="823" t="s">
        <v>457</v>
      </c>
      <c r="M462" s="823" t="s">
        <v>460</v>
      </c>
      <c r="N462" s="823" t="s">
        <v>462</v>
      </c>
      <c r="O462" s="823" t="s">
        <v>463</v>
      </c>
      <c r="P462" s="978" t="s">
        <v>149</v>
      </c>
      <c r="Q462" s="608" t="s">
        <v>466</v>
      </c>
      <c r="R462" s="979" t="s">
        <v>467</v>
      </c>
      <c r="S462" s="991" t="s">
        <v>149</v>
      </c>
      <c r="T462" s="326"/>
      <c r="X462" s="608" t="s">
        <v>475</v>
      </c>
      <c r="Y462" s="992">
        <f>tab!$D$167</f>
        <v>0.6</v>
      </c>
      <c r="Z462" s="608" t="s">
        <v>476</v>
      </c>
      <c r="AA462" s="608" t="s">
        <v>477</v>
      </c>
      <c r="AB462" s="608" t="s">
        <v>478</v>
      </c>
      <c r="AC462" s="983" t="s">
        <v>479</v>
      </c>
      <c r="AD462" s="608" t="s">
        <v>479</v>
      </c>
      <c r="AE462" s="608" t="s">
        <v>480</v>
      </c>
      <c r="AF462" s="608"/>
      <c r="AG462" s="608" t="s">
        <v>148</v>
      </c>
      <c r="AH462" s="993" t="s">
        <v>155</v>
      </c>
      <c r="AI462" s="993" t="s">
        <v>155</v>
      </c>
      <c r="AJ462" s="986"/>
      <c r="AK462" s="608" t="s">
        <v>1</v>
      </c>
      <c r="AL462" s="984"/>
    </row>
    <row r="463" spans="3:44" ht="13.15" customHeight="1" x14ac:dyDescent="0.2">
      <c r="C463" s="386"/>
      <c r="D463" s="339"/>
      <c r="E463" s="339"/>
      <c r="F463" s="339"/>
      <c r="G463" s="995"/>
      <c r="H463" s="996"/>
      <c r="I463" s="996"/>
      <c r="J463" s="997"/>
      <c r="K463" s="339"/>
      <c r="L463" s="998"/>
      <c r="M463" s="824"/>
      <c r="N463" s="824"/>
      <c r="O463" s="824"/>
      <c r="P463" s="999"/>
      <c r="Q463" s="1000"/>
      <c r="R463" s="824"/>
      <c r="S463" s="824"/>
      <c r="T463" s="339"/>
      <c r="X463" s="983"/>
      <c r="Y463" s="983"/>
      <c r="Z463" s="983"/>
      <c r="AA463" s="983"/>
      <c r="AB463" s="983"/>
      <c r="AC463" s="983"/>
      <c r="AD463" s="983"/>
      <c r="AE463" s="983"/>
      <c r="AF463" s="983"/>
      <c r="AG463" s="983"/>
      <c r="AL463" s="984"/>
    </row>
    <row r="464" spans="3:44" ht="13.15" customHeight="1" x14ac:dyDescent="0.2">
      <c r="C464" s="386"/>
      <c r="D464" s="1005" t="str">
        <f>IF(op!D352=0,"",op!D352)</f>
        <v/>
      </c>
      <c r="E464" s="1005" t="str">
        <f>IF(op!E352=0,"",op!E352)</f>
        <v>piet</v>
      </c>
      <c r="F464" s="395" t="str">
        <f>IF(op!F352="","",op!F352+1)</f>
        <v/>
      </c>
      <c r="G464" s="1006">
        <f>IF(op!G352=0,"",op!G352)</f>
        <v>28505</v>
      </c>
      <c r="H464" s="395" t="str">
        <f>IF(op!H352="","",op!H352)</f>
        <v>L11</v>
      </c>
      <c r="I464" s="1007">
        <f t="shared" ref="I464:I495" si="249">IF(E464="","",IF(I352=VLOOKUP(H464,Schaal2016,22,FALSE),I352,I352+1))</f>
        <v>13</v>
      </c>
      <c r="J464" s="1008">
        <f>IF(op!J352="","",op!J352)</f>
        <v>1</v>
      </c>
      <c r="K464" s="339"/>
      <c r="L464" s="1260" t="str">
        <f>IF(op!L352="","",op!L352)</f>
        <v/>
      </c>
      <c r="M464" s="1260" t="str">
        <f>IF(op!M352="","",op!M352)</f>
        <v/>
      </c>
      <c r="N464" s="1009">
        <f>IF(J464="","",IF(J464*40&gt;40,40,J464*40))</f>
        <v>40</v>
      </c>
      <c r="O464" s="1010">
        <f>IF(H464="","",IF(I464&lt;4,IF(40*J464&gt;40,40,40*J464),0))</f>
        <v>0</v>
      </c>
      <c r="P464" s="1011">
        <f>IF(J464="","",SUM(L464:O464))</f>
        <v>40</v>
      </c>
      <c r="Q464" s="590">
        <f t="shared" ref="Q464:Q495" si="250">IF(J464="","",(1659*J464-P464)*AA464)</f>
        <v>73692.898372513577</v>
      </c>
      <c r="R464" s="1012">
        <f>IF(J464="","",(P464*AB464)+Z464*(AC464+AD464*(1-AE464)))</f>
        <v>1820.7016274864379</v>
      </c>
      <c r="S464" s="1013">
        <f t="shared" ref="S464:S495" si="251">IF(E464=0,0,SUM(Q464:R464))</f>
        <v>75513.60000000002</v>
      </c>
      <c r="T464" s="339"/>
      <c r="X464" s="994">
        <f t="shared" ref="X464:X495" si="252">IF(H464="","",VLOOKUP(H464,Schaal2020,I464+1,FALSE))</f>
        <v>3933</v>
      </c>
      <c r="Y464" s="1015">
        <f>$Y$126</f>
        <v>0.6</v>
      </c>
      <c r="Z464" s="1016">
        <f>X464*12/1659</f>
        <v>28.448462929475589</v>
      </c>
      <c r="AA464" s="1016">
        <f>X464*12*(1+Y464)/1659</f>
        <v>45.517540687160945</v>
      </c>
      <c r="AB464" s="1016">
        <f>AA464-Z464</f>
        <v>17.069077757685356</v>
      </c>
      <c r="AC464" s="1017">
        <f t="shared" ref="AC464:AC495" si="253">N464+O464</f>
        <v>40</v>
      </c>
      <c r="AD464" s="1018">
        <f t="shared" ref="AD464:AD495" si="254">SUM(L464:M464)</f>
        <v>0</v>
      </c>
      <c r="AE464" s="1015">
        <f>IF(H464&gt;8,tab!D$168,tab!D$171)</f>
        <v>0.5</v>
      </c>
      <c r="AF464" s="1018">
        <f t="shared" ref="AF464:AF495" si="255">IF(F464&lt;25,0,IF(F464=25,25,IF(F464&lt;40,0,IF(F464=40,40,IF(F464&gt;=40,0)))))</f>
        <v>0</v>
      </c>
      <c r="AG464" s="994">
        <f t="shared" ref="AG464:AG495" si="256">IF(AF464=25,(X464*1.08*J464/2),IF(AF464=40,(Y464*1.08*J464),IF(AF464=0,0)))</f>
        <v>0</v>
      </c>
      <c r="AH464" s="1019" t="b">
        <f t="shared" ref="AH464:AH495" si="257">DATE(YEAR($E$345),MONTH(G464),DAY(G464))&gt;$E$345</f>
        <v>0</v>
      </c>
      <c r="AI464" s="863">
        <f t="shared" ref="AI464:AI495" si="258">YEAR($E$457)-YEAR(G464)-AH464</f>
        <v>43</v>
      </c>
      <c r="AJ464" s="562">
        <f t="shared" ref="AJ464:AJ495" si="259">IF((G464=""),30,AI464)</f>
        <v>43</v>
      </c>
      <c r="AK464" s="562">
        <f t="shared" ref="AK464:AK563" si="260">IF((AJ464)&gt;50,50,(AJ464))</f>
        <v>43</v>
      </c>
      <c r="AL464" s="1020">
        <f t="shared" ref="AL464:AL495" si="261">(AK464*(SUM(J464:J464)))</f>
        <v>43</v>
      </c>
      <c r="AN464" s="561">
        <f t="shared" ref="AN464:AN527" si="262">IF(AND(AL464&gt;0.01,AL464&lt;50.01),1,0)</f>
        <v>1</v>
      </c>
    </row>
    <row r="465" spans="3:47" ht="13.15" customHeight="1" x14ac:dyDescent="0.2">
      <c r="C465" s="386"/>
      <c r="D465" s="1005" t="str">
        <f>IF(op!D353=0,"",op!D353)</f>
        <v/>
      </c>
      <c r="E465" s="1005" t="str">
        <f>IF(op!E353=0,"",op!E353)</f>
        <v/>
      </c>
      <c r="F465" s="395" t="str">
        <f>IF(op!F353="","",op!F353+1)</f>
        <v/>
      </c>
      <c r="G465" s="1006" t="str">
        <f>IF(op!G353=0,"",op!G353)</f>
        <v/>
      </c>
      <c r="H465" s="395" t="str">
        <f>IF(op!H353="","",op!H353)</f>
        <v/>
      </c>
      <c r="I465" s="1007" t="str">
        <f t="shared" si="249"/>
        <v/>
      </c>
      <c r="J465" s="1008" t="str">
        <f>IF(op!J353="","",op!J353)</f>
        <v/>
      </c>
      <c r="K465" s="339"/>
      <c r="L465" s="1260" t="str">
        <f>IF(op!L353="","",op!L353)</f>
        <v/>
      </c>
      <c r="M465" s="1260" t="str">
        <f>IF(op!M353="","",op!M353)</f>
        <v/>
      </c>
      <c r="N465" s="1009" t="str">
        <f t="shared" ref="N465:N528" si="263">IF(J465="","",IF(J465*40&gt;40,40,J465*40))</f>
        <v/>
      </c>
      <c r="O465" s="1010" t="str">
        <f t="shared" ref="O465:O528" si="264">IF(H465="","",IF(I465&lt;4,IF(40*J465&gt;40,40,40*J465),0))</f>
        <v/>
      </c>
      <c r="P465" s="1011" t="str">
        <f t="shared" ref="P465:P528" si="265">IF(J465="","",SUM(L465:O465))</f>
        <v/>
      </c>
      <c r="Q465" s="590" t="str">
        <f t="shared" si="250"/>
        <v/>
      </c>
      <c r="R465" s="1012" t="str">
        <f t="shared" ref="R465:R528" si="266">IF(J465="","",(P465*AB465)+Z465*(AC465+AD465*(1-AE465)))</f>
        <v/>
      </c>
      <c r="S465" s="1013">
        <f t="shared" si="251"/>
        <v>0</v>
      </c>
      <c r="T465" s="339"/>
      <c r="X465" s="994" t="str">
        <f t="shared" si="252"/>
        <v/>
      </c>
      <c r="Y465" s="1015">
        <f t="shared" ref="Y465:Y528" si="267">$Y$126</f>
        <v>0.6</v>
      </c>
      <c r="Z465" s="1016" t="e">
        <f t="shared" ref="Z465:Z528" si="268">X465*12/1659</f>
        <v>#VALUE!</v>
      </c>
      <c r="AA465" s="1016" t="e">
        <f t="shared" ref="AA465:AA528" si="269">X465*12*(1+Y465)/1659</f>
        <v>#VALUE!</v>
      </c>
      <c r="AB465" s="1016" t="e">
        <f t="shared" ref="AB465:AB528" si="270">AA465-Z465</f>
        <v>#VALUE!</v>
      </c>
      <c r="AC465" s="1017" t="e">
        <f t="shared" si="253"/>
        <v>#VALUE!</v>
      </c>
      <c r="AD465" s="1018">
        <f t="shared" si="254"/>
        <v>0</v>
      </c>
      <c r="AE465" s="1015">
        <f>IF(H465&gt;8,tab!D$168,tab!D$171)</f>
        <v>0.5</v>
      </c>
      <c r="AF465" s="1018">
        <f t="shared" si="255"/>
        <v>0</v>
      </c>
      <c r="AG465" s="994">
        <f t="shared" si="256"/>
        <v>0</v>
      </c>
      <c r="AH465" s="1019" t="e">
        <f t="shared" si="257"/>
        <v>#VALUE!</v>
      </c>
      <c r="AI465" s="863" t="e">
        <f t="shared" si="258"/>
        <v>#VALUE!</v>
      </c>
      <c r="AJ465" s="562">
        <f t="shared" si="259"/>
        <v>30</v>
      </c>
      <c r="AK465" s="562">
        <f t="shared" si="260"/>
        <v>30</v>
      </c>
      <c r="AL465" s="1020">
        <f t="shared" si="261"/>
        <v>0</v>
      </c>
      <c r="AN465" s="561">
        <f t="shared" si="262"/>
        <v>0</v>
      </c>
      <c r="AT465" s="322"/>
      <c r="AU465" s="322"/>
    </row>
    <row r="466" spans="3:47" ht="13.15" customHeight="1" x14ac:dyDescent="0.2">
      <c r="C466" s="386"/>
      <c r="D466" s="1005" t="str">
        <f>IF(op!D354=0,"",op!D354)</f>
        <v/>
      </c>
      <c r="E466" s="1005" t="str">
        <f>IF(op!E354=0,"",op!E354)</f>
        <v/>
      </c>
      <c r="F466" s="395" t="str">
        <f>IF(op!F354="","",op!F354+1)</f>
        <v/>
      </c>
      <c r="G466" s="1006" t="str">
        <f>IF(op!G354=0,"",op!G354)</f>
        <v/>
      </c>
      <c r="H466" s="395" t="str">
        <f>IF(op!H354="","",op!H354)</f>
        <v/>
      </c>
      <c r="I466" s="1007" t="str">
        <f t="shared" si="249"/>
        <v/>
      </c>
      <c r="J466" s="1008" t="str">
        <f>IF(op!J354="","",op!J354)</f>
        <v/>
      </c>
      <c r="K466" s="339"/>
      <c r="L466" s="1260" t="str">
        <f>IF(op!L354="","",op!L354)</f>
        <v/>
      </c>
      <c r="M466" s="1260" t="str">
        <f>IF(op!M354="","",op!M354)</f>
        <v/>
      </c>
      <c r="N466" s="1009" t="str">
        <f t="shared" si="263"/>
        <v/>
      </c>
      <c r="O466" s="1010" t="str">
        <f t="shared" si="264"/>
        <v/>
      </c>
      <c r="P466" s="1011" t="str">
        <f t="shared" si="265"/>
        <v/>
      </c>
      <c r="Q466" s="590" t="str">
        <f t="shared" si="250"/>
        <v/>
      </c>
      <c r="R466" s="1012" t="str">
        <f t="shared" si="266"/>
        <v/>
      </c>
      <c r="S466" s="1013">
        <f t="shared" si="251"/>
        <v>0</v>
      </c>
      <c r="T466" s="339"/>
      <c r="X466" s="994" t="str">
        <f t="shared" si="252"/>
        <v/>
      </c>
      <c r="Y466" s="1015">
        <f t="shared" si="267"/>
        <v>0.6</v>
      </c>
      <c r="Z466" s="1016" t="e">
        <f t="shared" si="268"/>
        <v>#VALUE!</v>
      </c>
      <c r="AA466" s="1016" t="e">
        <f t="shared" si="269"/>
        <v>#VALUE!</v>
      </c>
      <c r="AB466" s="1016" t="e">
        <f t="shared" si="270"/>
        <v>#VALUE!</v>
      </c>
      <c r="AC466" s="1017" t="e">
        <f t="shared" si="253"/>
        <v>#VALUE!</v>
      </c>
      <c r="AD466" s="1018">
        <f t="shared" si="254"/>
        <v>0</v>
      </c>
      <c r="AE466" s="1015">
        <f>IF(H466&gt;8,tab!D$168,tab!D$171)</f>
        <v>0.5</v>
      </c>
      <c r="AF466" s="1018">
        <f t="shared" si="255"/>
        <v>0</v>
      </c>
      <c r="AG466" s="994">
        <f t="shared" si="256"/>
        <v>0</v>
      </c>
      <c r="AH466" s="1019" t="e">
        <f t="shared" si="257"/>
        <v>#VALUE!</v>
      </c>
      <c r="AI466" s="863" t="e">
        <f t="shared" si="258"/>
        <v>#VALUE!</v>
      </c>
      <c r="AJ466" s="562">
        <f t="shared" si="259"/>
        <v>30</v>
      </c>
      <c r="AK466" s="562">
        <f t="shared" si="260"/>
        <v>30</v>
      </c>
      <c r="AL466" s="1020">
        <f t="shared" si="261"/>
        <v>0</v>
      </c>
      <c r="AN466" s="561">
        <f t="shared" si="262"/>
        <v>0</v>
      </c>
      <c r="AT466" s="322"/>
      <c r="AU466" s="322"/>
    </row>
    <row r="467" spans="3:47" ht="13.15" customHeight="1" x14ac:dyDescent="0.2">
      <c r="C467" s="386"/>
      <c r="D467" s="1005" t="str">
        <f>IF(op!D355=0,"",op!D355)</f>
        <v/>
      </c>
      <c r="E467" s="1005" t="str">
        <f>IF(op!E355=0,"",op!E355)</f>
        <v/>
      </c>
      <c r="F467" s="395" t="str">
        <f>IF(op!F355="","",op!F355+1)</f>
        <v/>
      </c>
      <c r="G467" s="1006" t="str">
        <f>IF(op!G355=0,"",op!G355)</f>
        <v/>
      </c>
      <c r="H467" s="395" t="str">
        <f>IF(op!H355="","",op!H355)</f>
        <v/>
      </c>
      <c r="I467" s="1007" t="str">
        <f t="shared" si="249"/>
        <v/>
      </c>
      <c r="J467" s="1008" t="str">
        <f>IF(op!J355="","",op!J355)</f>
        <v/>
      </c>
      <c r="K467" s="339"/>
      <c r="L467" s="1260" t="str">
        <f>IF(op!L355="","",op!L355)</f>
        <v/>
      </c>
      <c r="M467" s="1260" t="str">
        <f>IF(op!M355="","",op!M355)</f>
        <v/>
      </c>
      <c r="N467" s="1009" t="str">
        <f t="shared" si="263"/>
        <v/>
      </c>
      <c r="O467" s="1010" t="str">
        <f t="shared" si="264"/>
        <v/>
      </c>
      <c r="P467" s="1011" t="str">
        <f t="shared" si="265"/>
        <v/>
      </c>
      <c r="Q467" s="590" t="str">
        <f t="shared" si="250"/>
        <v/>
      </c>
      <c r="R467" s="1012" t="str">
        <f t="shared" si="266"/>
        <v/>
      </c>
      <c r="S467" s="1013">
        <f t="shared" si="251"/>
        <v>0</v>
      </c>
      <c r="T467" s="339"/>
      <c r="X467" s="994" t="str">
        <f t="shared" si="252"/>
        <v/>
      </c>
      <c r="Y467" s="1015">
        <f t="shared" si="267"/>
        <v>0.6</v>
      </c>
      <c r="Z467" s="1016" t="e">
        <f t="shared" si="268"/>
        <v>#VALUE!</v>
      </c>
      <c r="AA467" s="1016" t="e">
        <f t="shared" si="269"/>
        <v>#VALUE!</v>
      </c>
      <c r="AB467" s="1016" t="e">
        <f t="shared" si="270"/>
        <v>#VALUE!</v>
      </c>
      <c r="AC467" s="1017" t="e">
        <f t="shared" si="253"/>
        <v>#VALUE!</v>
      </c>
      <c r="AD467" s="1018">
        <f t="shared" si="254"/>
        <v>0</v>
      </c>
      <c r="AE467" s="1015">
        <f>IF(H467&gt;8,tab!D$168,tab!D$171)</f>
        <v>0.5</v>
      </c>
      <c r="AF467" s="1018">
        <f t="shared" si="255"/>
        <v>0</v>
      </c>
      <c r="AG467" s="994">
        <f t="shared" si="256"/>
        <v>0</v>
      </c>
      <c r="AH467" s="1019" t="e">
        <f t="shared" si="257"/>
        <v>#VALUE!</v>
      </c>
      <c r="AI467" s="863" t="e">
        <f t="shared" si="258"/>
        <v>#VALUE!</v>
      </c>
      <c r="AJ467" s="562">
        <f t="shared" si="259"/>
        <v>30</v>
      </c>
      <c r="AK467" s="562">
        <f t="shared" si="260"/>
        <v>30</v>
      </c>
      <c r="AL467" s="1020">
        <f t="shared" si="261"/>
        <v>0</v>
      </c>
      <c r="AN467" s="561">
        <f t="shared" si="262"/>
        <v>0</v>
      </c>
      <c r="AT467" s="322"/>
      <c r="AU467" s="322"/>
    </row>
    <row r="468" spans="3:47" ht="13.15" customHeight="1" x14ac:dyDescent="0.2">
      <c r="C468" s="386"/>
      <c r="D468" s="1005" t="str">
        <f>IF(op!D356=0,"",op!D356)</f>
        <v/>
      </c>
      <c r="E468" s="1005" t="str">
        <f>IF(op!E356=0,"",op!E356)</f>
        <v/>
      </c>
      <c r="F468" s="395" t="str">
        <f>IF(op!F356="","",op!F356+1)</f>
        <v/>
      </c>
      <c r="G468" s="1006" t="str">
        <f>IF(op!G356=0,"",op!G356)</f>
        <v/>
      </c>
      <c r="H468" s="395" t="str">
        <f>IF(op!H356="","",op!H356)</f>
        <v/>
      </c>
      <c r="I468" s="1007" t="str">
        <f t="shared" si="249"/>
        <v/>
      </c>
      <c r="J468" s="1008" t="str">
        <f>IF(op!J356="","",op!J356)</f>
        <v/>
      </c>
      <c r="K468" s="339"/>
      <c r="L468" s="1260" t="str">
        <f>IF(op!L356="","",op!L356)</f>
        <v/>
      </c>
      <c r="M468" s="1260" t="str">
        <f>IF(op!M356="","",op!M356)</f>
        <v/>
      </c>
      <c r="N468" s="1009" t="str">
        <f t="shared" si="263"/>
        <v/>
      </c>
      <c r="O468" s="1010" t="str">
        <f t="shared" si="264"/>
        <v/>
      </c>
      <c r="P468" s="1011" t="str">
        <f t="shared" si="265"/>
        <v/>
      </c>
      <c r="Q468" s="590" t="str">
        <f t="shared" si="250"/>
        <v/>
      </c>
      <c r="R468" s="1012" t="str">
        <f t="shared" si="266"/>
        <v/>
      </c>
      <c r="S468" s="1013">
        <f t="shared" si="251"/>
        <v>0</v>
      </c>
      <c r="T468" s="339"/>
      <c r="X468" s="994" t="str">
        <f t="shared" si="252"/>
        <v/>
      </c>
      <c r="Y468" s="1015">
        <f t="shared" si="267"/>
        <v>0.6</v>
      </c>
      <c r="Z468" s="1016" t="e">
        <f t="shared" si="268"/>
        <v>#VALUE!</v>
      </c>
      <c r="AA468" s="1016" t="e">
        <f t="shared" si="269"/>
        <v>#VALUE!</v>
      </c>
      <c r="AB468" s="1016" t="e">
        <f t="shared" si="270"/>
        <v>#VALUE!</v>
      </c>
      <c r="AC468" s="1017" t="e">
        <f t="shared" si="253"/>
        <v>#VALUE!</v>
      </c>
      <c r="AD468" s="1018">
        <f t="shared" si="254"/>
        <v>0</v>
      </c>
      <c r="AE468" s="1015">
        <f>IF(H468&gt;8,tab!D$168,tab!D$171)</f>
        <v>0.5</v>
      </c>
      <c r="AF468" s="1018">
        <f t="shared" si="255"/>
        <v>0</v>
      </c>
      <c r="AG468" s="994">
        <f t="shared" si="256"/>
        <v>0</v>
      </c>
      <c r="AH468" s="1019" t="e">
        <f t="shared" si="257"/>
        <v>#VALUE!</v>
      </c>
      <c r="AI468" s="863" t="e">
        <f t="shared" si="258"/>
        <v>#VALUE!</v>
      </c>
      <c r="AJ468" s="562">
        <f t="shared" si="259"/>
        <v>30</v>
      </c>
      <c r="AK468" s="562">
        <f t="shared" si="260"/>
        <v>30</v>
      </c>
      <c r="AL468" s="1020">
        <f t="shared" si="261"/>
        <v>0</v>
      </c>
      <c r="AN468" s="561">
        <f t="shared" si="262"/>
        <v>0</v>
      </c>
      <c r="AT468" s="322"/>
      <c r="AU468" s="322"/>
    </row>
    <row r="469" spans="3:47" ht="13.15" customHeight="1" x14ac:dyDescent="0.2">
      <c r="C469" s="386"/>
      <c r="D469" s="1005" t="str">
        <f>IF(op!D357=0,"",op!D357)</f>
        <v/>
      </c>
      <c r="E469" s="1005" t="str">
        <f>IF(op!E357=0,"",op!E357)</f>
        <v/>
      </c>
      <c r="F469" s="395" t="str">
        <f>IF(op!F357="","",op!F357+1)</f>
        <v/>
      </c>
      <c r="G469" s="1006" t="str">
        <f>IF(op!G357=0,"",op!G357)</f>
        <v/>
      </c>
      <c r="H469" s="395" t="str">
        <f>IF(op!H357="","",op!H357)</f>
        <v/>
      </c>
      <c r="I469" s="1007" t="str">
        <f t="shared" si="249"/>
        <v/>
      </c>
      <c r="J469" s="1008" t="str">
        <f>IF(op!J357="","",op!J357)</f>
        <v/>
      </c>
      <c r="K469" s="339"/>
      <c r="L469" s="1260" t="str">
        <f>IF(op!L357="","",op!L357)</f>
        <v/>
      </c>
      <c r="M469" s="1260" t="str">
        <f>IF(op!M357="","",op!M357)</f>
        <v/>
      </c>
      <c r="N469" s="1009" t="str">
        <f t="shared" si="263"/>
        <v/>
      </c>
      <c r="O469" s="1010" t="str">
        <f t="shared" si="264"/>
        <v/>
      </c>
      <c r="P469" s="1011" t="str">
        <f t="shared" si="265"/>
        <v/>
      </c>
      <c r="Q469" s="590" t="str">
        <f t="shared" si="250"/>
        <v/>
      </c>
      <c r="R469" s="1012" t="str">
        <f t="shared" si="266"/>
        <v/>
      </c>
      <c r="S469" s="1013">
        <f t="shared" si="251"/>
        <v>0</v>
      </c>
      <c r="T469" s="339"/>
      <c r="X469" s="994" t="str">
        <f t="shared" si="252"/>
        <v/>
      </c>
      <c r="Y469" s="1015">
        <f t="shared" si="267"/>
        <v>0.6</v>
      </c>
      <c r="Z469" s="1016" t="e">
        <f t="shared" si="268"/>
        <v>#VALUE!</v>
      </c>
      <c r="AA469" s="1016" t="e">
        <f t="shared" si="269"/>
        <v>#VALUE!</v>
      </c>
      <c r="AB469" s="1016" t="e">
        <f t="shared" si="270"/>
        <v>#VALUE!</v>
      </c>
      <c r="AC469" s="1017" t="e">
        <f t="shared" si="253"/>
        <v>#VALUE!</v>
      </c>
      <c r="AD469" s="1018">
        <f t="shared" si="254"/>
        <v>0</v>
      </c>
      <c r="AE469" s="1015">
        <f>IF(H469&gt;8,tab!D$168,tab!D$171)</f>
        <v>0.5</v>
      </c>
      <c r="AF469" s="1018">
        <f t="shared" si="255"/>
        <v>0</v>
      </c>
      <c r="AG469" s="994">
        <f t="shared" si="256"/>
        <v>0</v>
      </c>
      <c r="AH469" s="1019" t="e">
        <f t="shared" si="257"/>
        <v>#VALUE!</v>
      </c>
      <c r="AI469" s="863" t="e">
        <f t="shared" si="258"/>
        <v>#VALUE!</v>
      </c>
      <c r="AJ469" s="562">
        <f t="shared" si="259"/>
        <v>30</v>
      </c>
      <c r="AK469" s="562">
        <f t="shared" si="260"/>
        <v>30</v>
      </c>
      <c r="AL469" s="1020">
        <f t="shared" si="261"/>
        <v>0</v>
      </c>
      <c r="AN469" s="561">
        <f t="shared" si="262"/>
        <v>0</v>
      </c>
      <c r="AT469" s="322"/>
      <c r="AU469" s="322"/>
    </row>
    <row r="470" spans="3:47" ht="13.15" customHeight="1" x14ac:dyDescent="0.2">
      <c r="C470" s="386"/>
      <c r="D470" s="1005" t="str">
        <f>IF(op!D358=0,"",op!D358)</f>
        <v/>
      </c>
      <c r="E470" s="1005" t="str">
        <f>IF(op!E358=0,"",op!E358)</f>
        <v/>
      </c>
      <c r="F470" s="395" t="str">
        <f>IF(op!F358="","",op!F358+1)</f>
        <v/>
      </c>
      <c r="G470" s="1006" t="str">
        <f>IF(op!G358=0,"",op!G358)</f>
        <v/>
      </c>
      <c r="H470" s="395" t="str">
        <f>IF(op!H358="","",op!H358)</f>
        <v/>
      </c>
      <c r="I470" s="1007" t="str">
        <f t="shared" si="249"/>
        <v/>
      </c>
      <c r="J470" s="1008" t="str">
        <f>IF(op!J358="","",op!J358)</f>
        <v/>
      </c>
      <c r="K470" s="339"/>
      <c r="L470" s="1260" t="str">
        <f>IF(op!L358="","",op!L358)</f>
        <v/>
      </c>
      <c r="M470" s="1260" t="str">
        <f>IF(op!M358="","",op!M358)</f>
        <v/>
      </c>
      <c r="N470" s="1009" t="str">
        <f t="shared" si="263"/>
        <v/>
      </c>
      <c r="O470" s="1010" t="str">
        <f t="shared" si="264"/>
        <v/>
      </c>
      <c r="P470" s="1011" t="str">
        <f t="shared" si="265"/>
        <v/>
      </c>
      <c r="Q470" s="590" t="str">
        <f t="shared" si="250"/>
        <v/>
      </c>
      <c r="R470" s="1012" t="str">
        <f t="shared" si="266"/>
        <v/>
      </c>
      <c r="S470" s="1013">
        <f t="shared" si="251"/>
        <v>0</v>
      </c>
      <c r="T470" s="339"/>
      <c r="X470" s="994" t="str">
        <f t="shared" si="252"/>
        <v/>
      </c>
      <c r="Y470" s="1015">
        <f t="shared" si="267"/>
        <v>0.6</v>
      </c>
      <c r="Z470" s="1016" t="e">
        <f t="shared" si="268"/>
        <v>#VALUE!</v>
      </c>
      <c r="AA470" s="1016" t="e">
        <f t="shared" si="269"/>
        <v>#VALUE!</v>
      </c>
      <c r="AB470" s="1016" t="e">
        <f t="shared" si="270"/>
        <v>#VALUE!</v>
      </c>
      <c r="AC470" s="1017" t="e">
        <f t="shared" si="253"/>
        <v>#VALUE!</v>
      </c>
      <c r="AD470" s="1018">
        <f t="shared" si="254"/>
        <v>0</v>
      </c>
      <c r="AE470" s="1015">
        <f>IF(H470&gt;8,tab!D$168,tab!D$171)</f>
        <v>0.5</v>
      </c>
      <c r="AF470" s="1018">
        <f t="shared" si="255"/>
        <v>0</v>
      </c>
      <c r="AG470" s="994">
        <f t="shared" si="256"/>
        <v>0</v>
      </c>
      <c r="AH470" s="1019" t="e">
        <f t="shared" si="257"/>
        <v>#VALUE!</v>
      </c>
      <c r="AI470" s="863" t="e">
        <f t="shared" si="258"/>
        <v>#VALUE!</v>
      </c>
      <c r="AJ470" s="562">
        <f t="shared" si="259"/>
        <v>30</v>
      </c>
      <c r="AK470" s="562">
        <f t="shared" si="260"/>
        <v>30</v>
      </c>
      <c r="AL470" s="1020">
        <f t="shared" si="261"/>
        <v>0</v>
      </c>
      <c r="AN470" s="561">
        <f t="shared" si="262"/>
        <v>0</v>
      </c>
      <c r="AT470" s="322"/>
      <c r="AU470" s="322"/>
    </row>
    <row r="471" spans="3:47" ht="13.15" customHeight="1" x14ac:dyDescent="0.2">
      <c r="C471" s="386"/>
      <c r="D471" s="1005" t="str">
        <f>IF(op!D359=0,"",op!D359)</f>
        <v/>
      </c>
      <c r="E471" s="1005" t="str">
        <f>IF(op!E359=0,"",op!E359)</f>
        <v/>
      </c>
      <c r="F471" s="395" t="str">
        <f>IF(op!F359="","",op!F359+1)</f>
        <v/>
      </c>
      <c r="G471" s="1006" t="str">
        <f>IF(op!G359=0,"",op!G359)</f>
        <v/>
      </c>
      <c r="H471" s="395" t="str">
        <f>IF(op!H359="","",op!H359)</f>
        <v/>
      </c>
      <c r="I471" s="1007" t="str">
        <f t="shared" si="249"/>
        <v/>
      </c>
      <c r="J471" s="1008" t="str">
        <f>IF(op!J359="","",op!J359)</f>
        <v/>
      </c>
      <c r="K471" s="339"/>
      <c r="L471" s="1260" t="str">
        <f>IF(op!L359="","",op!L359)</f>
        <v/>
      </c>
      <c r="M471" s="1260" t="str">
        <f>IF(op!M359="","",op!M359)</f>
        <v/>
      </c>
      <c r="N471" s="1009" t="str">
        <f t="shared" si="263"/>
        <v/>
      </c>
      <c r="O471" s="1010" t="str">
        <f t="shared" si="264"/>
        <v/>
      </c>
      <c r="P471" s="1011" t="str">
        <f t="shared" si="265"/>
        <v/>
      </c>
      <c r="Q471" s="590" t="str">
        <f t="shared" si="250"/>
        <v/>
      </c>
      <c r="R471" s="1012" t="str">
        <f t="shared" si="266"/>
        <v/>
      </c>
      <c r="S471" s="1013">
        <f t="shared" si="251"/>
        <v>0</v>
      </c>
      <c r="T471" s="339"/>
      <c r="X471" s="994" t="str">
        <f t="shared" si="252"/>
        <v/>
      </c>
      <c r="Y471" s="1015">
        <f t="shared" si="267"/>
        <v>0.6</v>
      </c>
      <c r="Z471" s="1016" t="e">
        <f t="shared" si="268"/>
        <v>#VALUE!</v>
      </c>
      <c r="AA471" s="1016" t="e">
        <f t="shared" si="269"/>
        <v>#VALUE!</v>
      </c>
      <c r="AB471" s="1016" t="e">
        <f t="shared" si="270"/>
        <v>#VALUE!</v>
      </c>
      <c r="AC471" s="1017" t="e">
        <f t="shared" si="253"/>
        <v>#VALUE!</v>
      </c>
      <c r="AD471" s="1018">
        <f t="shared" si="254"/>
        <v>0</v>
      </c>
      <c r="AE471" s="1015">
        <f>IF(H471&gt;8,tab!D$168,tab!D$171)</f>
        <v>0.5</v>
      </c>
      <c r="AF471" s="1018">
        <f t="shared" si="255"/>
        <v>0</v>
      </c>
      <c r="AG471" s="994">
        <f t="shared" si="256"/>
        <v>0</v>
      </c>
      <c r="AH471" s="1019" t="e">
        <f t="shared" si="257"/>
        <v>#VALUE!</v>
      </c>
      <c r="AI471" s="863" t="e">
        <f t="shared" si="258"/>
        <v>#VALUE!</v>
      </c>
      <c r="AJ471" s="562">
        <f t="shared" si="259"/>
        <v>30</v>
      </c>
      <c r="AK471" s="562">
        <f t="shared" si="260"/>
        <v>30</v>
      </c>
      <c r="AL471" s="1020">
        <f t="shared" si="261"/>
        <v>0</v>
      </c>
      <c r="AN471" s="561">
        <f t="shared" si="262"/>
        <v>0</v>
      </c>
      <c r="AT471" s="322"/>
      <c r="AU471" s="322"/>
    </row>
    <row r="472" spans="3:47" ht="13.15" customHeight="1" x14ac:dyDescent="0.2">
      <c r="C472" s="386"/>
      <c r="D472" s="1005" t="str">
        <f>IF(op!D360=0,"",op!D360)</f>
        <v/>
      </c>
      <c r="E472" s="1005" t="str">
        <f>IF(op!E360=0,"",op!E360)</f>
        <v/>
      </c>
      <c r="F472" s="395" t="str">
        <f>IF(op!F360="","",op!F360+1)</f>
        <v/>
      </c>
      <c r="G472" s="1006" t="str">
        <f>IF(op!G360=0,"",op!G360)</f>
        <v/>
      </c>
      <c r="H472" s="395" t="str">
        <f>IF(op!H360="","",op!H360)</f>
        <v/>
      </c>
      <c r="I472" s="1007" t="str">
        <f t="shared" si="249"/>
        <v/>
      </c>
      <c r="J472" s="1008" t="str">
        <f>IF(op!J360="","",op!J360)</f>
        <v/>
      </c>
      <c r="K472" s="339"/>
      <c r="L472" s="1260" t="str">
        <f>IF(op!L360="","",op!L360)</f>
        <v/>
      </c>
      <c r="M472" s="1260" t="str">
        <f>IF(op!M360="","",op!M360)</f>
        <v/>
      </c>
      <c r="N472" s="1009" t="str">
        <f t="shared" si="263"/>
        <v/>
      </c>
      <c r="O472" s="1010" t="str">
        <f t="shared" si="264"/>
        <v/>
      </c>
      <c r="P472" s="1011" t="str">
        <f t="shared" si="265"/>
        <v/>
      </c>
      <c r="Q472" s="590" t="str">
        <f t="shared" si="250"/>
        <v/>
      </c>
      <c r="R472" s="1012" t="str">
        <f t="shared" si="266"/>
        <v/>
      </c>
      <c r="S472" s="1013">
        <f t="shared" si="251"/>
        <v>0</v>
      </c>
      <c r="T472" s="339"/>
      <c r="X472" s="994" t="str">
        <f t="shared" si="252"/>
        <v/>
      </c>
      <c r="Y472" s="1015">
        <f t="shared" si="267"/>
        <v>0.6</v>
      </c>
      <c r="Z472" s="1016" t="e">
        <f t="shared" si="268"/>
        <v>#VALUE!</v>
      </c>
      <c r="AA472" s="1016" t="e">
        <f t="shared" si="269"/>
        <v>#VALUE!</v>
      </c>
      <c r="AB472" s="1016" t="e">
        <f t="shared" si="270"/>
        <v>#VALUE!</v>
      </c>
      <c r="AC472" s="1017" t="e">
        <f t="shared" si="253"/>
        <v>#VALUE!</v>
      </c>
      <c r="AD472" s="1018">
        <f t="shared" si="254"/>
        <v>0</v>
      </c>
      <c r="AE472" s="1015">
        <f>IF(H472&gt;8,tab!D$168,tab!D$171)</f>
        <v>0.5</v>
      </c>
      <c r="AF472" s="1018">
        <f t="shared" si="255"/>
        <v>0</v>
      </c>
      <c r="AG472" s="994">
        <f t="shared" si="256"/>
        <v>0</v>
      </c>
      <c r="AH472" s="1019" t="e">
        <f t="shared" si="257"/>
        <v>#VALUE!</v>
      </c>
      <c r="AI472" s="863" t="e">
        <f t="shared" si="258"/>
        <v>#VALUE!</v>
      </c>
      <c r="AJ472" s="562">
        <f t="shared" si="259"/>
        <v>30</v>
      </c>
      <c r="AK472" s="562">
        <f t="shared" si="260"/>
        <v>30</v>
      </c>
      <c r="AL472" s="1020">
        <f t="shared" si="261"/>
        <v>0</v>
      </c>
      <c r="AN472" s="561">
        <f t="shared" si="262"/>
        <v>0</v>
      </c>
      <c r="AT472" s="322"/>
      <c r="AU472" s="322"/>
    </row>
    <row r="473" spans="3:47" ht="13.15" customHeight="1" x14ac:dyDescent="0.2">
      <c r="C473" s="386"/>
      <c r="D473" s="1005" t="str">
        <f>IF(op!D361=0,"",op!D361)</f>
        <v/>
      </c>
      <c r="E473" s="1005" t="str">
        <f>IF(op!E361=0,"",op!E361)</f>
        <v/>
      </c>
      <c r="F473" s="395" t="str">
        <f>IF(op!F361="","",op!F361+1)</f>
        <v/>
      </c>
      <c r="G473" s="1006" t="str">
        <f>IF(op!G361=0,"",op!G361)</f>
        <v/>
      </c>
      <c r="H473" s="395" t="str">
        <f>IF(op!H361="","",op!H361)</f>
        <v/>
      </c>
      <c r="I473" s="1007" t="str">
        <f t="shared" si="249"/>
        <v/>
      </c>
      <c r="J473" s="1008" t="str">
        <f>IF(op!J361="","",op!J361)</f>
        <v/>
      </c>
      <c r="K473" s="339"/>
      <c r="L473" s="1260" t="str">
        <f>IF(op!L361="","",op!L361)</f>
        <v/>
      </c>
      <c r="M473" s="1260" t="str">
        <f>IF(op!M361="","",op!M361)</f>
        <v/>
      </c>
      <c r="N473" s="1009" t="str">
        <f t="shared" si="263"/>
        <v/>
      </c>
      <c r="O473" s="1010" t="str">
        <f t="shared" si="264"/>
        <v/>
      </c>
      <c r="P473" s="1011" t="str">
        <f t="shared" si="265"/>
        <v/>
      </c>
      <c r="Q473" s="590" t="str">
        <f t="shared" si="250"/>
        <v/>
      </c>
      <c r="R473" s="1012" t="str">
        <f t="shared" si="266"/>
        <v/>
      </c>
      <c r="S473" s="1013">
        <f t="shared" si="251"/>
        <v>0</v>
      </c>
      <c r="T473" s="339"/>
      <c r="X473" s="994" t="str">
        <f t="shared" si="252"/>
        <v/>
      </c>
      <c r="Y473" s="1015">
        <f t="shared" si="267"/>
        <v>0.6</v>
      </c>
      <c r="Z473" s="1016" t="e">
        <f t="shared" si="268"/>
        <v>#VALUE!</v>
      </c>
      <c r="AA473" s="1016" t="e">
        <f t="shared" si="269"/>
        <v>#VALUE!</v>
      </c>
      <c r="AB473" s="1016" t="e">
        <f t="shared" si="270"/>
        <v>#VALUE!</v>
      </c>
      <c r="AC473" s="1017" t="e">
        <f t="shared" si="253"/>
        <v>#VALUE!</v>
      </c>
      <c r="AD473" s="1018">
        <f t="shared" si="254"/>
        <v>0</v>
      </c>
      <c r="AE473" s="1015">
        <f>IF(H473&gt;8,tab!D$168,tab!D$171)</f>
        <v>0.5</v>
      </c>
      <c r="AF473" s="1018">
        <f t="shared" si="255"/>
        <v>0</v>
      </c>
      <c r="AG473" s="994">
        <f t="shared" si="256"/>
        <v>0</v>
      </c>
      <c r="AH473" s="1019" t="e">
        <f t="shared" si="257"/>
        <v>#VALUE!</v>
      </c>
      <c r="AI473" s="863" t="e">
        <f t="shared" si="258"/>
        <v>#VALUE!</v>
      </c>
      <c r="AJ473" s="562">
        <f t="shared" si="259"/>
        <v>30</v>
      </c>
      <c r="AK473" s="562">
        <f t="shared" si="260"/>
        <v>30</v>
      </c>
      <c r="AL473" s="1020">
        <f t="shared" si="261"/>
        <v>0</v>
      </c>
      <c r="AN473" s="561">
        <f t="shared" si="262"/>
        <v>0</v>
      </c>
      <c r="AT473" s="322"/>
      <c r="AU473" s="322"/>
    </row>
    <row r="474" spans="3:47" ht="13.15" customHeight="1" x14ac:dyDescent="0.2">
      <c r="C474" s="386"/>
      <c r="D474" s="1005" t="str">
        <f>IF(op!D362=0,"",op!D362)</f>
        <v/>
      </c>
      <c r="E474" s="1005" t="str">
        <f>IF(op!E362=0,"",op!E362)</f>
        <v/>
      </c>
      <c r="F474" s="395" t="str">
        <f>IF(op!F362="","",op!F362+1)</f>
        <v/>
      </c>
      <c r="G474" s="1006" t="str">
        <f>IF(op!G362=0,"",op!G362)</f>
        <v/>
      </c>
      <c r="H474" s="395" t="str">
        <f>IF(op!H362="","",op!H362)</f>
        <v/>
      </c>
      <c r="I474" s="1007" t="str">
        <f t="shared" si="249"/>
        <v/>
      </c>
      <c r="J474" s="1008" t="str">
        <f>IF(op!J362="","",op!J362)</f>
        <v/>
      </c>
      <c r="K474" s="339"/>
      <c r="L474" s="1260" t="str">
        <f>IF(op!L362="","",op!L362)</f>
        <v/>
      </c>
      <c r="M474" s="1260" t="str">
        <f>IF(op!M362="","",op!M362)</f>
        <v/>
      </c>
      <c r="N474" s="1009" t="str">
        <f t="shared" si="263"/>
        <v/>
      </c>
      <c r="O474" s="1010" t="str">
        <f t="shared" si="264"/>
        <v/>
      </c>
      <c r="P474" s="1011" t="str">
        <f t="shared" si="265"/>
        <v/>
      </c>
      <c r="Q474" s="590" t="str">
        <f t="shared" si="250"/>
        <v/>
      </c>
      <c r="R474" s="1012" t="str">
        <f t="shared" si="266"/>
        <v/>
      </c>
      <c r="S474" s="1013">
        <f t="shared" si="251"/>
        <v>0</v>
      </c>
      <c r="T474" s="339"/>
      <c r="X474" s="994" t="str">
        <f t="shared" si="252"/>
        <v/>
      </c>
      <c r="Y474" s="1015">
        <f t="shared" si="267"/>
        <v>0.6</v>
      </c>
      <c r="Z474" s="1016" t="e">
        <f t="shared" si="268"/>
        <v>#VALUE!</v>
      </c>
      <c r="AA474" s="1016" t="e">
        <f t="shared" si="269"/>
        <v>#VALUE!</v>
      </c>
      <c r="AB474" s="1016" t="e">
        <f t="shared" si="270"/>
        <v>#VALUE!</v>
      </c>
      <c r="AC474" s="1017" t="e">
        <f t="shared" si="253"/>
        <v>#VALUE!</v>
      </c>
      <c r="AD474" s="1018">
        <f t="shared" si="254"/>
        <v>0</v>
      </c>
      <c r="AE474" s="1015">
        <f>IF(H474&gt;8,tab!D$168,tab!D$171)</f>
        <v>0.5</v>
      </c>
      <c r="AF474" s="1018">
        <f t="shared" si="255"/>
        <v>0</v>
      </c>
      <c r="AG474" s="994">
        <f t="shared" si="256"/>
        <v>0</v>
      </c>
      <c r="AH474" s="1019" t="e">
        <f t="shared" si="257"/>
        <v>#VALUE!</v>
      </c>
      <c r="AI474" s="863" t="e">
        <f t="shared" si="258"/>
        <v>#VALUE!</v>
      </c>
      <c r="AJ474" s="562">
        <f t="shared" si="259"/>
        <v>30</v>
      </c>
      <c r="AK474" s="562">
        <f t="shared" si="260"/>
        <v>30</v>
      </c>
      <c r="AL474" s="1020">
        <f t="shared" si="261"/>
        <v>0</v>
      </c>
      <c r="AN474" s="561">
        <f t="shared" si="262"/>
        <v>0</v>
      </c>
      <c r="AT474" s="322"/>
      <c r="AU474" s="322"/>
    </row>
    <row r="475" spans="3:47" ht="13.15" customHeight="1" x14ac:dyDescent="0.2">
      <c r="C475" s="386"/>
      <c r="D475" s="1005" t="str">
        <f>IF(op!D363=0,"",op!D363)</f>
        <v/>
      </c>
      <c r="E475" s="1005" t="str">
        <f>IF(op!E363=0,"",op!E363)</f>
        <v/>
      </c>
      <c r="F475" s="395" t="str">
        <f>IF(op!F363="","",op!F363+1)</f>
        <v/>
      </c>
      <c r="G475" s="1006" t="str">
        <f>IF(op!G363=0,"",op!G363)</f>
        <v/>
      </c>
      <c r="H475" s="395" t="str">
        <f>IF(op!H363="","",op!H363)</f>
        <v/>
      </c>
      <c r="I475" s="1007" t="str">
        <f t="shared" si="249"/>
        <v/>
      </c>
      <c r="J475" s="1008" t="str">
        <f>IF(op!J363="","",op!J363)</f>
        <v/>
      </c>
      <c r="K475" s="339"/>
      <c r="L475" s="1260" t="str">
        <f>IF(op!L363="","",op!L363)</f>
        <v/>
      </c>
      <c r="M475" s="1260" t="str">
        <f>IF(op!M363="","",op!M363)</f>
        <v/>
      </c>
      <c r="N475" s="1009" t="str">
        <f t="shared" si="263"/>
        <v/>
      </c>
      <c r="O475" s="1010" t="str">
        <f t="shared" si="264"/>
        <v/>
      </c>
      <c r="P475" s="1011" t="str">
        <f t="shared" si="265"/>
        <v/>
      </c>
      <c r="Q475" s="590" t="str">
        <f t="shared" si="250"/>
        <v/>
      </c>
      <c r="R475" s="1012" t="str">
        <f t="shared" si="266"/>
        <v/>
      </c>
      <c r="S475" s="1013">
        <f t="shared" si="251"/>
        <v>0</v>
      </c>
      <c r="T475" s="339"/>
      <c r="X475" s="994" t="str">
        <f t="shared" si="252"/>
        <v/>
      </c>
      <c r="Y475" s="1015">
        <f t="shared" si="267"/>
        <v>0.6</v>
      </c>
      <c r="Z475" s="1016" t="e">
        <f t="shared" si="268"/>
        <v>#VALUE!</v>
      </c>
      <c r="AA475" s="1016" t="e">
        <f t="shared" si="269"/>
        <v>#VALUE!</v>
      </c>
      <c r="AB475" s="1016" t="e">
        <f t="shared" si="270"/>
        <v>#VALUE!</v>
      </c>
      <c r="AC475" s="1017" t="e">
        <f t="shared" si="253"/>
        <v>#VALUE!</v>
      </c>
      <c r="AD475" s="1018">
        <f t="shared" si="254"/>
        <v>0</v>
      </c>
      <c r="AE475" s="1015">
        <f>IF(H475&gt;8,tab!D$168,tab!D$171)</f>
        <v>0.5</v>
      </c>
      <c r="AF475" s="1018">
        <f t="shared" si="255"/>
        <v>0</v>
      </c>
      <c r="AG475" s="994">
        <f t="shared" si="256"/>
        <v>0</v>
      </c>
      <c r="AH475" s="1019" t="e">
        <f t="shared" si="257"/>
        <v>#VALUE!</v>
      </c>
      <c r="AI475" s="863" t="e">
        <f t="shared" si="258"/>
        <v>#VALUE!</v>
      </c>
      <c r="AJ475" s="562">
        <f t="shared" si="259"/>
        <v>30</v>
      </c>
      <c r="AK475" s="562">
        <f t="shared" si="260"/>
        <v>30</v>
      </c>
      <c r="AL475" s="1020">
        <f t="shared" si="261"/>
        <v>0</v>
      </c>
      <c r="AN475" s="561">
        <f t="shared" si="262"/>
        <v>0</v>
      </c>
      <c r="AT475" s="322"/>
      <c r="AU475" s="322"/>
    </row>
    <row r="476" spans="3:47" ht="13.15" customHeight="1" x14ac:dyDescent="0.2">
      <c r="C476" s="386"/>
      <c r="D476" s="1005" t="str">
        <f>IF(op!D364=0,"",op!D364)</f>
        <v/>
      </c>
      <c r="E476" s="1005" t="str">
        <f>IF(op!E364=0,"",op!E364)</f>
        <v/>
      </c>
      <c r="F476" s="395" t="str">
        <f>IF(op!F364="","",op!F364+1)</f>
        <v/>
      </c>
      <c r="G476" s="1006" t="str">
        <f>IF(op!G364=0,"",op!G364)</f>
        <v/>
      </c>
      <c r="H476" s="395" t="str">
        <f>IF(op!H364="","",op!H364)</f>
        <v/>
      </c>
      <c r="I476" s="1007" t="str">
        <f t="shared" si="249"/>
        <v/>
      </c>
      <c r="J476" s="1008" t="str">
        <f>IF(op!J364="","",op!J364)</f>
        <v/>
      </c>
      <c r="K476" s="339"/>
      <c r="L476" s="1260" t="str">
        <f>IF(op!L364="","",op!L364)</f>
        <v/>
      </c>
      <c r="M476" s="1260" t="str">
        <f>IF(op!M364="","",op!M364)</f>
        <v/>
      </c>
      <c r="N476" s="1009" t="str">
        <f t="shared" si="263"/>
        <v/>
      </c>
      <c r="O476" s="1010" t="str">
        <f t="shared" si="264"/>
        <v/>
      </c>
      <c r="P476" s="1011" t="str">
        <f t="shared" si="265"/>
        <v/>
      </c>
      <c r="Q476" s="590" t="str">
        <f t="shared" si="250"/>
        <v/>
      </c>
      <c r="R476" s="1012" t="str">
        <f t="shared" si="266"/>
        <v/>
      </c>
      <c r="S476" s="1013">
        <f t="shared" si="251"/>
        <v>0</v>
      </c>
      <c r="T476" s="339"/>
      <c r="X476" s="994" t="str">
        <f t="shared" si="252"/>
        <v/>
      </c>
      <c r="Y476" s="1015">
        <f t="shared" si="267"/>
        <v>0.6</v>
      </c>
      <c r="Z476" s="1016" t="e">
        <f t="shared" si="268"/>
        <v>#VALUE!</v>
      </c>
      <c r="AA476" s="1016" t="e">
        <f t="shared" si="269"/>
        <v>#VALUE!</v>
      </c>
      <c r="AB476" s="1016" t="e">
        <f t="shared" si="270"/>
        <v>#VALUE!</v>
      </c>
      <c r="AC476" s="1017" t="e">
        <f t="shared" si="253"/>
        <v>#VALUE!</v>
      </c>
      <c r="AD476" s="1018">
        <f t="shared" si="254"/>
        <v>0</v>
      </c>
      <c r="AE476" s="1015">
        <f>IF(H476&gt;8,tab!D$168,tab!D$171)</f>
        <v>0.5</v>
      </c>
      <c r="AF476" s="1018">
        <f t="shared" si="255"/>
        <v>0</v>
      </c>
      <c r="AG476" s="994">
        <f t="shared" si="256"/>
        <v>0</v>
      </c>
      <c r="AH476" s="1019" t="e">
        <f t="shared" si="257"/>
        <v>#VALUE!</v>
      </c>
      <c r="AI476" s="863" t="e">
        <f t="shared" si="258"/>
        <v>#VALUE!</v>
      </c>
      <c r="AJ476" s="562">
        <f t="shared" si="259"/>
        <v>30</v>
      </c>
      <c r="AK476" s="562">
        <f t="shared" si="260"/>
        <v>30</v>
      </c>
      <c r="AL476" s="1020">
        <f t="shared" si="261"/>
        <v>0</v>
      </c>
      <c r="AN476" s="561">
        <f t="shared" si="262"/>
        <v>0</v>
      </c>
      <c r="AT476" s="322"/>
      <c r="AU476" s="322"/>
    </row>
    <row r="477" spans="3:47" ht="13.15" customHeight="1" x14ac:dyDescent="0.2">
      <c r="C477" s="386"/>
      <c r="D477" s="1005" t="str">
        <f>IF(op!D365=0,"",op!D365)</f>
        <v/>
      </c>
      <c r="E477" s="1005" t="str">
        <f>IF(op!E365=0,"",op!E365)</f>
        <v/>
      </c>
      <c r="F477" s="395" t="str">
        <f>IF(op!F365="","",op!F365+1)</f>
        <v/>
      </c>
      <c r="G477" s="1006" t="str">
        <f>IF(op!G365=0,"",op!G365)</f>
        <v/>
      </c>
      <c r="H477" s="395" t="str">
        <f>IF(op!H365="","",op!H365)</f>
        <v/>
      </c>
      <c r="I477" s="1007" t="str">
        <f t="shared" si="249"/>
        <v/>
      </c>
      <c r="J477" s="1008" t="str">
        <f>IF(op!J365="","",op!J365)</f>
        <v/>
      </c>
      <c r="K477" s="339"/>
      <c r="L477" s="1260" t="str">
        <f>IF(op!L365="","",op!L365)</f>
        <v/>
      </c>
      <c r="M477" s="1260" t="str">
        <f>IF(op!M365="","",op!M365)</f>
        <v/>
      </c>
      <c r="N477" s="1009" t="str">
        <f t="shared" si="263"/>
        <v/>
      </c>
      <c r="O477" s="1010" t="str">
        <f t="shared" si="264"/>
        <v/>
      </c>
      <c r="P477" s="1011" t="str">
        <f t="shared" si="265"/>
        <v/>
      </c>
      <c r="Q477" s="590" t="str">
        <f t="shared" si="250"/>
        <v/>
      </c>
      <c r="R477" s="1012" t="str">
        <f t="shared" si="266"/>
        <v/>
      </c>
      <c r="S477" s="1013">
        <f t="shared" si="251"/>
        <v>0</v>
      </c>
      <c r="T477" s="339"/>
      <c r="X477" s="994" t="str">
        <f t="shared" si="252"/>
        <v/>
      </c>
      <c r="Y477" s="1015">
        <f t="shared" si="267"/>
        <v>0.6</v>
      </c>
      <c r="Z477" s="1016" t="e">
        <f t="shared" si="268"/>
        <v>#VALUE!</v>
      </c>
      <c r="AA477" s="1016" t="e">
        <f t="shared" si="269"/>
        <v>#VALUE!</v>
      </c>
      <c r="AB477" s="1016" t="e">
        <f t="shared" si="270"/>
        <v>#VALUE!</v>
      </c>
      <c r="AC477" s="1017" t="e">
        <f t="shared" si="253"/>
        <v>#VALUE!</v>
      </c>
      <c r="AD477" s="1018">
        <f t="shared" si="254"/>
        <v>0</v>
      </c>
      <c r="AE477" s="1015">
        <f>IF(H477&gt;8,tab!D$168,tab!D$171)</f>
        <v>0.5</v>
      </c>
      <c r="AF477" s="1018">
        <f t="shared" si="255"/>
        <v>0</v>
      </c>
      <c r="AG477" s="994">
        <f t="shared" si="256"/>
        <v>0</v>
      </c>
      <c r="AH477" s="1019" t="e">
        <f t="shared" si="257"/>
        <v>#VALUE!</v>
      </c>
      <c r="AI477" s="863" t="e">
        <f t="shared" si="258"/>
        <v>#VALUE!</v>
      </c>
      <c r="AJ477" s="562">
        <f t="shared" si="259"/>
        <v>30</v>
      </c>
      <c r="AK477" s="562">
        <f t="shared" si="260"/>
        <v>30</v>
      </c>
      <c r="AL477" s="1020">
        <f t="shared" si="261"/>
        <v>0</v>
      </c>
      <c r="AN477" s="561">
        <f t="shared" si="262"/>
        <v>0</v>
      </c>
      <c r="AT477" s="322"/>
      <c r="AU477" s="322"/>
    </row>
    <row r="478" spans="3:47" ht="13.15" customHeight="1" x14ac:dyDescent="0.2">
      <c r="C478" s="386"/>
      <c r="D478" s="1005" t="str">
        <f>IF(op!D366=0,"",op!D366)</f>
        <v/>
      </c>
      <c r="E478" s="1005" t="str">
        <f>IF(op!E366=0,"",op!E366)</f>
        <v/>
      </c>
      <c r="F478" s="395" t="str">
        <f>IF(op!F366="","",op!F366+1)</f>
        <v/>
      </c>
      <c r="G478" s="1006" t="str">
        <f>IF(op!G366=0,"",op!G366)</f>
        <v/>
      </c>
      <c r="H478" s="395" t="str">
        <f>IF(op!H366="","",op!H366)</f>
        <v/>
      </c>
      <c r="I478" s="1007" t="str">
        <f t="shared" si="249"/>
        <v/>
      </c>
      <c r="J478" s="1008" t="str">
        <f>IF(op!J366="","",op!J366)</f>
        <v/>
      </c>
      <c r="K478" s="339"/>
      <c r="L478" s="1260" t="str">
        <f>IF(op!L366="","",op!L366)</f>
        <v/>
      </c>
      <c r="M478" s="1260" t="str">
        <f>IF(op!M366="","",op!M366)</f>
        <v/>
      </c>
      <c r="N478" s="1009" t="str">
        <f t="shared" si="263"/>
        <v/>
      </c>
      <c r="O478" s="1010" t="str">
        <f t="shared" si="264"/>
        <v/>
      </c>
      <c r="P478" s="1011" t="str">
        <f t="shared" si="265"/>
        <v/>
      </c>
      <c r="Q478" s="590" t="str">
        <f t="shared" si="250"/>
        <v/>
      </c>
      <c r="R478" s="1012" t="str">
        <f t="shared" si="266"/>
        <v/>
      </c>
      <c r="S478" s="1013">
        <f t="shared" si="251"/>
        <v>0</v>
      </c>
      <c r="T478" s="339"/>
      <c r="X478" s="994" t="str">
        <f t="shared" si="252"/>
        <v/>
      </c>
      <c r="Y478" s="1015">
        <f t="shared" si="267"/>
        <v>0.6</v>
      </c>
      <c r="Z478" s="1016" t="e">
        <f t="shared" si="268"/>
        <v>#VALUE!</v>
      </c>
      <c r="AA478" s="1016" t="e">
        <f t="shared" si="269"/>
        <v>#VALUE!</v>
      </c>
      <c r="AB478" s="1016" t="e">
        <f t="shared" si="270"/>
        <v>#VALUE!</v>
      </c>
      <c r="AC478" s="1017" t="e">
        <f t="shared" si="253"/>
        <v>#VALUE!</v>
      </c>
      <c r="AD478" s="1018">
        <f t="shared" si="254"/>
        <v>0</v>
      </c>
      <c r="AE478" s="1015">
        <f>IF(H478&gt;8,tab!D$168,tab!D$171)</f>
        <v>0.5</v>
      </c>
      <c r="AF478" s="1018">
        <f t="shared" si="255"/>
        <v>0</v>
      </c>
      <c r="AG478" s="994">
        <f t="shared" si="256"/>
        <v>0</v>
      </c>
      <c r="AH478" s="1019" t="e">
        <f t="shared" si="257"/>
        <v>#VALUE!</v>
      </c>
      <c r="AI478" s="863" t="e">
        <f t="shared" si="258"/>
        <v>#VALUE!</v>
      </c>
      <c r="AJ478" s="562">
        <f t="shared" si="259"/>
        <v>30</v>
      </c>
      <c r="AK478" s="562">
        <f t="shared" si="260"/>
        <v>30</v>
      </c>
      <c r="AL478" s="1020">
        <f t="shared" si="261"/>
        <v>0</v>
      </c>
      <c r="AN478" s="561">
        <f t="shared" si="262"/>
        <v>0</v>
      </c>
      <c r="AT478" s="322"/>
      <c r="AU478" s="322"/>
    </row>
    <row r="479" spans="3:47" ht="13.15" customHeight="1" x14ac:dyDescent="0.2">
      <c r="C479" s="386"/>
      <c r="D479" s="1005" t="str">
        <f>IF(op!D367=0,"",op!D367)</f>
        <v/>
      </c>
      <c r="E479" s="1005" t="str">
        <f>IF(op!E367=0,"",op!E367)</f>
        <v/>
      </c>
      <c r="F479" s="395" t="str">
        <f>IF(op!F367="","",op!F367+1)</f>
        <v/>
      </c>
      <c r="G479" s="1006" t="str">
        <f>IF(op!G367=0,"",op!G367)</f>
        <v/>
      </c>
      <c r="H479" s="395" t="str">
        <f>IF(op!H367="","",op!H367)</f>
        <v/>
      </c>
      <c r="I479" s="1007" t="str">
        <f t="shared" si="249"/>
        <v/>
      </c>
      <c r="J479" s="1008" t="str">
        <f>IF(op!J367="","",op!J367)</f>
        <v/>
      </c>
      <c r="K479" s="339"/>
      <c r="L479" s="1260" t="str">
        <f>IF(op!L367="","",op!L367)</f>
        <v/>
      </c>
      <c r="M479" s="1260" t="str">
        <f>IF(op!M367="","",op!M367)</f>
        <v/>
      </c>
      <c r="N479" s="1009" t="str">
        <f t="shared" si="263"/>
        <v/>
      </c>
      <c r="O479" s="1010" t="str">
        <f t="shared" si="264"/>
        <v/>
      </c>
      <c r="P479" s="1011" t="str">
        <f t="shared" si="265"/>
        <v/>
      </c>
      <c r="Q479" s="590" t="str">
        <f t="shared" si="250"/>
        <v/>
      </c>
      <c r="R479" s="1012" t="str">
        <f t="shared" si="266"/>
        <v/>
      </c>
      <c r="S479" s="1013">
        <f t="shared" si="251"/>
        <v>0</v>
      </c>
      <c r="T479" s="339"/>
      <c r="X479" s="994" t="str">
        <f t="shared" si="252"/>
        <v/>
      </c>
      <c r="Y479" s="1015">
        <f t="shared" si="267"/>
        <v>0.6</v>
      </c>
      <c r="Z479" s="1016" t="e">
        <f t="shared" si="268"/>
        <v>#VALUE!</v>
      </c>
      <c r="AA479" s="1016" t="e">
        <f t="shared" si="269"/>
        <v>#VALUE!</v>
      </c>
      <c r="AB479" s="1016" t="e">
        <f t="shared" si="270"/>
        <v>#VALUE!</v>
      </c>
      <c r="AC479" s="1017" t="e">
        <f t="shared" si="253"/>
        <v>#VALUE!</v>
      </c>
      <c r="AD479" s="1018">
        <f t="shared" si="254"/>
        <v>0</v>
      </c>
      <c r="AE479" s="1015">
        <f>IF(H479&gt;8,tab!D$168,tab!D$171)</f>
        <v>0.5</v>
      </c>
      <c r="AF479" s="1018">
        <f t="shared" si="255"/>
        <v>0</v>
      </c>
      <c r="AG479" s="994">
        <f t="shared" si="256"/>
        <v>0</v>
      </c>
      <c r="AH479" s="1019" t="e">
        <f t="shared" si="257"/>
        <v>#VALUE!</v>
      </c>
      <c r="AI479" s="863" t="e">
        <f t="shared" si="258"/>
        <v>#VALUE!</v>
      </c>
      <c r="AJ479" s="562">
        <f t="shared" si="259"/>
        <v>30</v>
      </c>
      <c r="AK479" s="562">
        <f t="shared" si="260"/>
        <v>30</v>
      </c>
      <c r="AL479" s="1020">
        <f t="shared" si="261"/>
        <v>0</v>
      </c>
      <c r="AN479" s="561">
        <f t="shared" si="262"/>
        <v>0</v>
      </c>
      <c r="AT479" s="322"/>
      <c r="AU479" s="322"/>
    </row>
    <row r="480" spans="3:47" ht="13.15" customHeight="1" x14ac:dyDescent="0.2">
      <c r="C480" s="386"/>
      <c r="D480" s="1005" t="str">
        <f>IF(op!D368=0,"",op!D368)</f>
        <v/>
      </c>
      <c r="E480" s="1005" t="str">
        <f>IF(op!E368=0,"",op!E368)</f>
        <v/>
      </c>
      <c r="F480" s="395" t="str">
        <f>IF(op!F368="","",op!F368+1)</f>
        <v/>
      </c>
      <c r="G480" s="1006" t="str">
        <f>IF(op!G368=0,"",op!G368)</f>
        <v/>
      </c>
      <c r="H480" s="395" t="str">
        <f>IF(op!H368="","",op!H368)</f>
        <v/>
      </c>
      <c r="I480" s="1007" t="str">
        <f t="shared" si="249"/>
        <v/>
      </c>
      <c r="J480" s="1008" t="str">
        <f>IF(op!J368="","",op!J368)</f>
        <v/>
      </c>
      <c r="K480" s="339"/>
      <c r="L480" s="1260" t="str">
        <f>IF(op!L368="","",op!L368)</f>
        <v/>
      </c>
      <c r="M480" s="1260" t="str">
        <f>IF(op!M368="","",op!M368)</f>
        <v/>
      </c>
      <c r="N480" s="1009" t="str">
        <f t="shared" si="263"/>
        <v/>
      </c>
      <c r="O480" s="1010" t="str">
        <f t="shared" si="264"/>
        <v/>
      </c>
      <c r="P480" s="1011" t="str">
        <f t="shared" si="265"/>
        <v/>
      </c>
      <c r="Q480" s="590" t="str">
        <f t="shared" si="250"/>
        <v/>
      </c>
      <c r="R480" s="1012" t="str">
        <f t="shared" si="266"/>
        <v/>
      </c>
      <c r="S480" s="1013">
        <f t="shared" si="251"/>
        <v>0</v>
      </c>
      <c r="T480" s="339"/>
      <c r="X480" s="994" t="str">
        <f t="shared" si="252"/>
        <v/>
      </c>
      <c r="Y480" s="1015">
        <f t="shared" si="267"/>
        <v>0.6</v>
      </c>
      <c r="Z480" s="1016" t="e">
        <f t="shared" si="268"/>
        <v>#VALUE!</v>
      </c>
      <c r="AA480" s="1016" t="e">
        <f t="shared" si="269"/>
        <v>#VALUE!</v>
      </c>
      <c r="AB480" s="1016" t="e">
        <f t="shared" si="270"/>
        <v>#VALUE!</v>
      </c>
      <c r="AC480" s="1017" t="e">
        <f t="shared" si="253"/>
        <v>#VALUE!</v>
      </c>
      <c r="AD480" s="1018">
        <f t="shared" si="254"/>
        <v>0</v>
      </c>
      <c r="AE480" s="1015">
        <f>IF(H480&gt;8,tab!D$168,tab!D$171)</f>
        <v>0.5</v>
      </c>
      <c r="AF480" s="1018">
        <f t="shared" si="255"/>
        <v>0</v>
      </c>
      <c r="AG480" s="994">
        <f t="shared" si="256"/>
        <v>0</v>
      </c>
      <c r="AH480" s="1019" t="e">
        <f t="shared" si="257"/>
        <v>#VALUE!</v>
      </c>
      <c r="AI480" s="863" t="e">
        <f t="shared" si="258"/>
        <v>#VALUE!</v>
      </c>
      <c r="AJ480" s="562">
        <f t="shared" si="259"/>
        <v>30</v>
      </c>
      <c r="AK480" s="562">
        <f t="shared" si="260"/>
        <v>30</v>
      </c>
      <c r="AL480" s="1020">
        <f t="shared" si="261"/>
        <v>0</v>
      </c>
      <c r="AN480" s="561">
        <f t="shared" si="262"/>
        <v>0</v>
      </c>
      <c r="AT480" s="322"/>
      <c r="AU480" s="322"/>
    </row>
    <row r="481" spans="3:47" ht="13.15" customHeight="1" x14ac:dyDescent="0.2">
      <c r="C481" s="386"/>
      <c r="D481" s="1005" t="str">
        <f>IF(op!D369=0,"",op!D369)</f>
        <v/>
      </c>
      <c r="E481" s="1005" t="str">
        <f>IF(op!E369=0,"",op!E369)</f>
        <v/>
      </c>
      <c r="F481" s="395" t="str">
        <f>IF(op!F369="","",op!F369+1)</f>
        <v/>
      </c>
      <c r="G481" s="1006" t="str">
        <f>IF(op!G369=0,"",op!G369)</f>
        <v/>
      </c>
      <c r="H481" s="395" t="str">
        <f>IF(op!H369="","",op!H369)</f>
        <v/>
      </c>
      <c r="I481" s="1007" t="str">
        <f t="shared" si="249"/>
        <v/>
      </c>
      <c r="J481" s="1008" t="str">
        <f>IF(op!J369="","",op!J369)</f>
        <v/>
      </c>
      <c r="K481" s="339"/>
      <c r="L481" s="1260" t="str">
        <f>IF(op!L369="","",op!L369)</f>
        <v/>
      </c>
      <c r="M481" s="1260" t="str">
        <f>IF(op!M369="","",op!M369)</f>
        <v/>
      </c>
      <c r="N481" s="1009" t="str">
        <f t="shared" si="263"/>
        <v/>
      </c>
      <c r="O481" s="1010" t="str">
        <f t="shared" si="264"/>
        <v/>
      </c>
      <c r="P481" s="1011" t="str">
        <f t="shared" si="265"/>
        <v/>
      </c>
      <c r="Q481" s="590" t="str">
        <f t="shared" si="250"/>
        <v/>
      </c>
      <c r="R481" s="1012" t="str">
        <f t="shared" si="266"/>
        <v/>
      </c>
      <c r="S481" s="1013">
        <f t="shared" si="251"/>
        <v>0</v>
      </c>
      <c r="T481" s="339"/>
      <c r="X481" s="994" t="str">
        <f t="shared" si="252"/>
        <v/>
      </c>
      <c r="Y481" s="1015">
        <f t="shared" si="267"/>
        <v>0.6</v>
      </c>
      <c r="Z481" s="1016" t="e">
        <f t="shared" si="268"/>
        <v>#VALUE!</v>
      </c>
      <c r="AA481" s="1016" t="e">
        <f t="shared" si="269"/>
        <v>#VALUE!</v>
      </c>
      <c r="AB481" s="1016" t="e">
        <f t="shared" si="270"/>
        <v>#VALUE!</v>
      </c>
      <c r="AC481" s="1017" t="e">
        <f t="shared" si="253"/>
        <v>#VALUE!</v>
      </c>
      <c r="AD481" s="1018">
        <f t="shared" si="254"/>
        <v>0</v>
      </c>
      <c r="AE481" s="1015">
        <f>IF(H481&gt;8,tab!D$168,tab!D$171)</f>
        <v>0.5</v>
      </c>
      <c r="AF481" s="1018">
        <f t="shared" si="255"/>
        <v>0</v>
      </c>
      <c r="AG481" s="994">
        <f t="shared" si="256"/>
        <v>0</v>
      </c>
      <c r="AH481" s="1019" t="e">
        <f t="shared" si="257"/>
        <v>#VALUE!</v>
      </c>
      <c r="AI481" s="863" t="e">
        <f t="shared" si="258"/>
        <v>#VALUE!</v>
      </c>
      <c r="AJ481" s="562">
        <f t="shared" si="259"/>
        <v>30</v>
      </c>
      <c r="AK481" s="562">
        <f t="shared" si="260"/>
        <v>30</v>
      </c>
      <c r="AL481" s="1020">
        <f t="shared" si="261"/>
        <v>0</v>
      </c>
      <c r="AN481" s="561">
        <f t="shared" si="262"/>
        <v>0</v>
      </c>
      <c r="AT481" s="322"/>
      <c r="AU481" s="322"/>
    </row>
    <row r="482" spans="3:47" ht="13.15" customHeight="1" x14ac:dyDescent="0.2">
      <c r="C482" s="386"/>
      <c r="D482" s="1005" t="str">
        <f>IF(op!D370=0,"",op!D370)</f>
        <v/>
      </c>
      <c r="E482" s="1005" t="str">
        <f>IF(op!E370=0,"",op!E370)</f>
        <v/>
      </c>
      <c r="F482" s="395" t="str">
        <f>IF(op!F370="","",op!F370+1)</f>
        <v/>
      </c>
      <c r="G482" s="1006" t="str">
        <f>IF(op!G370=0,"",op!G370)</f>
        <v/>
      </c>
      <c r="H482" s="395" t="str">
        <f>IF(op!H370="","",op!H370)</f>
        <v/>
      </c>
      <c r="I482" s="1007" t="str">
        <f t="shared" si="249"/>
        <v/>
      </c>
      <c r="J482" s="1008" t="str">
        <f>IF(op!J370="","",op!J370)</f>
        <v/>
      </c>
      <c r="K482" s="339"/>
      <c r="L482" s="1260" t="str">
        <f>IF(op!L370="","",op!L370)</f>
        <v/>
      </c>
      <c r="M482" s="1260" t="str">
        <f>IF(op!M370="","",op!M370)</f>
        <v/>
      </c>
      <c r="N482" s="1009" t="str">
        <f t="shared" si="263"/>
        <v/>
      </c>
      <c r="O482" s="1010" t="str">
        <f t="shared" si="264"/>
        <v/>
      </c>
      <c r="P482" s="1011" t="str">
        <f t="shared" si="265"/>
        <v/>
      </c>
      <c r="Q482" s="590" t="str">
        <f t="shared" si="250"/>
        <v/>
      </c>
      <c r="R482" s="1012" t="str">
        <f t="shared" si="266"/>
        <v/>
      </c>
      <c r="S482" s="1013">
        <f t="shared" si="251"/>
        <v>0</v>
      </c>
      <c r="T482" s="339"/>
      <c r="X482" s="994" t="str">
        <f t="shared" si="252"/>
        <v/>
      </c>
      <c r="Y482" s="1015">
        <f t="shared" si="267"/>
        <v>0.6</v>
      </c>
      <c r="Z482" s="1016" t="e">
        <f t="shared" si="268"/>
        <v>#VALUE!</v>
      </c>
      <c r="AA482" s="1016" t="e">
        <f t="shared" si="269"/>
        <v>#VALUE!</v>
      </c>
      <c r="AB482" s="1016" t="e">
        <f t="shared" si="270"/>
        <v>#VALUE!</v>
      </c>
      <c r="AC482" s="1017" t="e">
        <f t="shared" si="253"/>
        <v>#VALUE!</v>
      </c>
      <c r="AD482" s="1018">
        <f t="shared" si="254"/>
        <v>0</v>
      </c>
      <c r="AE482" s="1015">
        <f>IF(H482&gt;8,tab!D$168,tab!D$171)</f>
        <v>0.5</v>
      </c>
      <c r="AF482" s="1018">
        <f t="shared" si="255"/>
        <v>0</v>
      </c>
      <c r="AG482" s="994">
        <f t="shared" si="256"/>
        <v>0</v>
      </c>
      <c r="AH482" s="1019" t="e">
        <f t="shared" si="257"/>
        <v>#VALUE!</v>
      </c>
      <c r="AI482" s="863" t="e">
        <f t="shared" si="258"/>
        <v>#VALUE!</v>
      </c>
      <c r="AJ482" s="562">
        <f t="shared" si="259"/>
        <v>30</v>
      </c>
      <c r="AK482" s="562">
        <f t="shared" si="260"/>
        <v>30</v>
      </c>
      <c r="AL482" s="1020">
        <f t="shared" si="261"/>
        <v>0</v>
      </c>
      <c r="AN482" s="561">
        <f t="shared" si="262"/>
        <v>0</v>
      </c>
      <c r="AT482" s="322"/>
      <c r="AU482" s="322"/>
    </row>
    <row r="483" spans="3:47" ht="13.15" customHeight="1" x14ac:dyDescent="0.2">
      <c r="C483" s="386"/>
      <c r="D483" s="1005" t="str">
        <f>IF(op!D371=0,"",op!D371)</f>
        <v/>
      </c>
      <c r="E483" s="1005" t="str">
        <f>IF(op!E371=0,"",op!E371)</f>
        <v/>
      </c>
      <c r="F483" s="395" t="str">
        <f>IF(op!F371="","",op!F371+1)</f>
        <v/>
      </c>
      <c r="G483" s="1006" t="str">
        <f>IF(op!G371=0,"",op!G371)</f>
        <v/>
      </c>
      <c r="H483" s="395" t="str">
        <f>IF(op!H371="","",op!H371)</f>
        <v/>
      </c>
      <c r="I483" s="1007" t="str">
        <f t="shared" si="249"/>
        <v/>
      </c>
      <c r="J483" s="1008" t="str">
        <f>IF(op!J371="","",op!J371)</f>
        <v/>
      </c>
      <c r="K483" s="339"/>
      <c r="L483" s="1260" t="str">
        <f>IF(op!L371="","",op!L371)</f>
        <v/>
      </c>
      <c r="M483" s="1260" t="str">
        <f>IF(op!M371="","",op!M371)</f>
        <v/>
      </c>
      <c r="N483" s="1009" t="str">
        <f t="shared" si="263"/>
        <v/>
      </c>
      <c r="O483" s="1010" t="str">
        <f t="shared" si="264"/>
        <v/>
      </c>
      <c r="P483" s="1011" t="str">
        <f t="shared" si="265"/>
        <v/>
      </c>
      <c r="Q483" s="590" t="str">
        <f t="shared" si="250"/>
        <v/>
      </c>
      <c r="R483" s="1012" t="str">
        <f t="shared" si="266"/>
        <v/>
      </c>
      <c r="S483" s="1013">
        <f t="shared" si="251"/>
        <v>0</v>
      </c>
      <c r="T483" s="339"/>
      <c r="X483" s="994" t="str">
        <f t="shared" si="252"/>
        <v/>
      </c>
      <c r="Y483" s="1015">
        <f t="shared" si="267"/>
        <v>0.6</v>
      </c>
      <c r="Z483" s="1016" t="e">
        <f t="shared" si="268"/>
        <v>#VALUE!</v>
      </c>
      <c r="AA483" s="1016" t="e">
        <f t="shared" si="269"/>
        <v>#VALUE!</v>
      </c>
      <c r="AB483" s="1016" t="e">
        <f t="shared" si="270"/>
        <v>#VALUE!</v>
      </c>
      <c r="AC483" s="1017" t="e">
        <f t="shared" si="253"/>
        <v>#VALUE!</v>
      </c>
      <c r="AD483" s="1018">
        <f t="shared" si="254"/>
        <v>0</v>
      </c>
      <c r="AE483" s="1015">
        <f>IF(H483&gt;8,tab!D$168,tab!D$171)</f>
        <v>0.5</v>
      </c>
      <c r="AF483" s="1018">
        <f t="shared" si="255"/>
        <v>0</v>
      </c>
      <c r="AG483" s="994">
        <f t="shared" si="256"/>
        <v>0</v>
      </c>
      <c r="AH483" s="1019" t="e">
        <f t="shared" si="257"/>
        <v>#VALUE!</v>
      </c>
      <c r="AI483" s="863" t="e">
        <f t="shared" si="258"/>
        <v>#VALUE!</v>
      </c>
      <c r="AJ483" s="562">
        <f t="shared" si="259"/>
        <v>30</v>
      </c>
      <c r="AK483" s="562">
        <f t="shared" si="260"/>
        <v>30</v>
      </c>
      <c r="AL483" s="1020">
        <f t="shared" si="261"/>
        <v>0</v>
      </c>
      <c r="AN483" s="561">
        <f t="shared" si="262"/>
        <v>0</v>
      </c>
      <c r="AT483" s="322"/>
      <c r="AU483" s="322"/>
    </row>
    <row r="484" spans="3:47" ht="13.15" customHeight="1" x14ac:dyDescent="0.2">
      <c r="C484" s="386"/>
      <c r="D484" s="1005" t="str">
        <f>IF(op!D372=0,"",op!D372)</f>
        <v/>
      </c>
      <c r="E484" s="1005" t="str">
        <f>IF(op!E372=0,"",op!E372)</f>
        <v/>
      </c>
      <c r="F484" s="395" t="str">
        <f>IF(op!F372="","",op!F372+1)</f>
        <v/>
      </c>
      <c r="G484" s="1006" t="str">
        <f>IF(op!G372=0,"",op!G372)</f>
        <v/>
      </c>
      <c r="H484" s="395" t="str">
        <f>IF(op!H372="","",op!H372)</f>
        <v/>
      </c>
      <c r="I484" s="1007" t="str">
        <f t="shared" si="249"/>
        <v/>
      </c>
      <c r="J484" s="1008" t="str">
        <f>IF(op!J372="","",op!J372)</f>
        <v/>
      </c>
      <c r="K484" s="339"/>
      <c r="L484" s="1260" t="str">
        <f>IF(op!L372="","",op!L372)</f>
        <v/>
      </c>
      <c r="M484" s="1260" t="str">
        <f>IF(op!M372="","",op!M372)</f>
        <v/>
      </c>
      <c r="N484" s="1009" t="str">
        <f t="shared" si="263"/>
        <v/>
      </c>
      <c r="O484" s="1010" t="str">
        <f t="shared" si="264"/>
        <v/>
      </c>
      <c r="P484" s="1011" t="str">
        <f t="shared" si="265"/>
        <v/>
      </c>
      <c r="Q484" s="590" t="str">
        <f t="shared" si="250"/>
        <v/>
      </c>
      <c r="R484" s="1012" t="str">
        <f t="shared" si="266"/>
        <v/>
      </c>
      <c r="S484" s="1013">
        <f t="shared" si="251"/>
        <v>0</v>
      </c>
      <c r="T484" s="339"/>
      <c r="X484" s="994" t="str">
        <f t="shared" si="252"/>
        <v/>
      </c>
      <c r="Y484" s="1015">
        <f t="shared" si="267"/>
        <v>0.6</v>
      </c>
      <c r="Z484" s="1016" t="e">
        <f t="shared" si="268"/>
        <v>#VALUE!</v>
      </c>
      <c r="AA484" s="1016" t="e">
        <f t="shared" si="269"/>
        <v>#VALUE!</v>
      </c>
      <c r="AB484" s="1016" t="e">
        <f t="shared" si="270"/>
        <v>#VALUE!</v>
      </c>
      <c r="AC484" s="1017" t="e">
        <f t="shared" si="253"/>
        <v>#VALUE!</v>
      </c>
      <c r="AD484" s="1018">
        <f t="shared" si="254"/>
        <v>0</v>
      </c>
      <c r="AE484" s="1015">
        <f>IF(H484&gt;8,tab!D$168,tab!D$171)</f>
        <v>0.5</v>
      </c>
      <c r="AF484" s="1018">
        <f t="shared" si="255"/>
        <v>0</v>
      </c>
      <c r="AG484" s="994">
        <f t="shared" si="256"/>
        <v>0</v>
      </c>
      <c r="AH484" s="1019" t="e">
        <f t="shared" si="257"/>
        <v>#VALUE!</v>
      </c>
      <c r="AI484" s="863" t="e">
        <f t="shared" si="258"/>
        <v>#VALUE!</v>
      </c>
      <c r="AJ484" s="562">
        <f t="shared" si="259"/>
        <v>30</v>
      </c>
      <c r="AK484" s="562">
        <f t="shared" si="260"/>
        <v>30</v>
      </c>
      <c r="AL484" s="1020">
        <f t="shared" si="261"/>
        <v>0</v>
      </c>
      <c r="AN484" s="561">
        <f t="shared" si="262"/>
        <v>0</v>
      </c>
      <c r="AT484" s="322"/>
      <c r="AU484" s="322"/>
    </row>
    <row r="485" spans="3:47" ht="13.15" customHeight="1" x14ac:dyDescent="0.2">
      <c r="C485" s="386"/>
      <c r="D485" s="1005" t="str">
        <f>IF(op!D373=0,"",op!D373)</f>
        <v/>
      </c>
      <c r="E485" s="1005" t="str">
        <f>IF(op!E373=0,"",op!E373)</f>
        <v/>
      </c>
      <c r="F485" s="395" t="str">
        <f>IF(op!F373="","",op!F373+1)</f>
        <v/>
      </c>
      <c r="G485" s="1006" t="str">
        <f>IF(op!G373=0,"",op!G373)</f>
        <v/>
      </c>
      <c r="H485" s="395" t="str">
        <f>IF(op!H373="","",op!H373)</f>
        <v/>
      </c>
      <c r="I485" s="1007" t="str">
        <f t="shared" si="249"/>
        <v/>
      </c>
      <c r="J485" s="1008" t="str">
        <f>IF(op!J373="","",op!J373)</f>
        <v/>
      </c>
      <c r="K485" s="339"/>
      <c r="L485" s="1260" t="str">
        <f>IF(op!L373="","",op!L373)</f>
        <v/>
      </c>
      <c r="M485" s="1260" t="str">
        <f>IF(op!M373="","",op!M373)</f>
        <v/>
      </c>
      <c r="N485" s="1009" t="str">
        <f t="shared" si="263"/>
        <v/>
      </c>
      <c r="O485" s="1010" t="str">
        <f t="shared" si="264"/>
        <v/>
      </c>
      <c r="P485" s="1011" t="str">
        <f t="shared" si="265"/>
        <v/>
      </c>
      <c r="Q485" s="590" t="str">
        <f t="shared" si="250"/>
        <v/>
      </c>
      <c r="R485" s="1012" t="str">
        <f t="shared" si="266"/>
        <v/>
      </c>
      <c r="S485" s="1013">
        <f t="shared" si="251"/>
        <v>0</v>
      </c>
      <c r="T485" s="339"/>
      <c r="X485" s="994" t="str">
        <f t="shared" si="252"/>
        <v/>
      </c>
      <c r="Y485" s="1015">
        <f t="shared" si="267"/>
        <v>0.6</v>
      </c>
      <c r="Z485" s="1016" t="e">
        <f t="shared" si="268"/>
        <v>#VALUE!</v>
      </c>
      <c r="AA485" s="1016" t="e">
        <f t="shared" si="269"/>
        <v>#VALUE!</v>
      </c>
      <c r="AB485" s="1016" t="e">
        <f t="shared" si="270"/>
        <v>#VALUE!</v>
      </c>
      <c r="AC485" s="1017" t="e">
        <f t="shared" si="253"/>
        <v>#VALUE!</v>
      </c>
      <c r="AD485" s="1018">
        <f t="shared" si="254"/>
        <v>0</v>
      </c>
      <c r="AE485" s="1015">
        <f>IF(H485&gt;8,tab!D$168,tab!D$171)</f>
        <v>0.5</v>
      </c>
      <c r="AF485" s="1018">
        <f t="shared" si="255"/>
        <v>0</v>
      </c>
      <c r="AG485" s="994">
        <f t="shared" si="256"/>
        <v>0</v>
      </c>
      <c r="AH485" s="1019" t="e">
        <f t="shared" si="257"/>
        <v>#VALUE!</v>
      </c>
      <c r="AI485" s="863" t="e">
        <f t="shared" si="258"/>
        <v>#VALUE!</v>
      </c>
      <c r="AJ485" s="562">
        <f t="shared" si="259"/>
        <v>30</v>
      </c>
      <c r="AK485" s="562">
        <f t="shared" si="260"/>
        <v>30</v>
      </c>
      <c r="AL485" s="1020">
        <f t="shared" si="261"/>
        <v>0</v>
      </c>
      <c r="AN485" s="561">
        <f t="shared" si="262"/>
        <v>0</v>
      </c>
      <c r="AT485" s="322"/>
      <c r="AU485" s="322"/>
    </row>
    <row r="486" spans="3:47" ht="13.15" customHeight="1" x14ac:dyDescent="0.2">
      <c r="C486" s="386"/>
      <c r="D486" s="1005" t="str">
        <f>IF(op!D374=0,"",op!D374)</f>
        <v/>
      </c>
      <c r="E486" s="1005" t="str">
        <f>IF(op!E374=0,"",op!E374)</f>
        <v/>
      </c>
      <c r="F486" s="395" t="str">
        <f>IF(op!F374="","",op!F374+1)</f>
        <v/>
      </c>
      <c r="G486" s="1006" t="str">
        <f>IF(op!G374=0,"",op!G374)</f>
        <v/>
      </c>
      <c r="H486" s="395" t="str">
        <f>IF(op!H374="","",op!H374)</f>
        <v/>
      </c>
      <c r="I486" s="1007" t="str">
        <f t="shared" si="249"/>
        <v/>
      </c>
      <c r="J486" s="1008" t="str">
        <f>IF(op!J374="","",op!J374)</f>
        <v/>
      </c>
      <c r="K486" s="339"/>
      <c r="L486" s="1260" t="str">
        <f>IF(op!L374="","",op!L374)</f>
        <v/>
      </c>
      <c r="M486" s="1260" t="str">
        <f>IF(op!M374="","",op!M374)</f>
        <v/>
      </c>
      <c r="N486" s="1009" t="str">
        <f t="shared" si="263"/>
        <v/>
      </c>
      <c r="O486" s="1010" t="str">
        <f t="shared" si="264"/>
        <v/>
      </c>
      <c r="P486" s="1011" t="str">
        <f t="shared" si="265"/>
        <v/>
      </c>
      <c r="Q486" s="590" t="str">
        <f t="shared" si="250"/>
        <v/>
      </c>
      <c r="R486" s="1012" t="str">
        <f t="shared" si="266"/>
        <v/>
      </c>
      <c r="S486" s="1013">
        <f t="shared" si="251"/>
        <v>0</v>
      </c>
      <c r="T486" s="339"/>
      <c r="X486" s="994" t="str">
        <f t="shared" si="252"/>
        <v/>
      </c>
      <c r="Y486" s="1015">
        <f t="shared" si="267"/>
        <v>0.6</v>
      </c>
      <c r="Z486" s="1016" t="e">
        <f t="shared" si="268"/>
        <v>#VALUE!</v>
      </c>
      <c r="AA486" s="1016" t="e">
        <f t="shared" si="269"/>
        <v>#VALUE!</v>
      </c>
      <c r="AB486" s="1016" t="e">
        <f t="shared" si="270"/>
        <v>#VALUE!</v>
      </c>
      <c r="AC486" s="1017" t="e">
        <f t="shared" si="253"/>
        <v>#VALUE!</v>
      </c>
      <c r="AD486" s="1018">
        <f t="shared" si="254"/>
        <v>0</v>
      </c>
      <c r="AE486" s="1015">
        <f>IF(H486&gt;8,tab!D$168,tab!D$171)</f>
        <v>0.5</v>
      </c>
      <c r="AF486" s="1018">
        <f t="shared" si="255"/>
        <v>0</v>
      </c>
      <c r="AG486" s="994">
        <f t="shared" si="256"/>
        <v>0</v>
      </c>
      <c r="AH486" s="1019" t="e">
        <f t="shared" si="257"/>
        <v>#VALUE!</v>
      </c>
      <c r="AI486" s="863" t="e">
        <f t="shared" si="258"/>
        <v>#VALUE!</v>
      </c>
      <c r="AJ486" s="562">
        <f t="shared" si="259"/>
        <v>30</v>
      </c>
      <c r="AK486" s="562">
        <f t="shared" si="260"/>
        <v>30</v>
      </c>
      <c r="AL486" s="1020">
        <f t="shared" si="261"/>
        <v>0</v>
      </c>
      <c r="AN486" s="561">
        <f t="shared" si="262"/>
        <v>0</v>
      </c>
      <c r="AT486" s="322"/>
      <c r="AU486" s="322"/>
    </row>
    <row r="487" spans="3:47" ht="13.15" customHeight="1" x14ac:dyDescent="0.2">
      <c r="C487" s="386"/>
      <c r="D487" s="1005" t="str">
        <f>IF(op!D375=0,"",op!D375)</f>
        <v/>
      </c>
      <c r="E487" s="1005" t="str">
        <f>IF(op!E375=0,"",op!E375)</f>
        <v/>
      </c>
      <c r="F487" s="395" t="str">
        <f>IF(op!F375="","",op!F375+1)</f>
        <v/>
      </c>
      <c r="G487" s="1006" t="str">
        <f>IF(op!G375=0,"",op!G375)</f>
        <v/>
      </c>
      <c r="H487" s="395" t="str">
        <f>IF(op!H375="","",op!H375)</f>
        <v/>
      </c>
      <c r="I487" s="1007" t="str">
        <f t="shared" si="249"/>
        <v/>
      </c>
      <c r="J487" s="1008" t="str">
        <f>IF(op!J375="","",op!J375)</f>
        <v/>
      </c>
      <c r="K487" s="339"/>
      <c r="L487" s="1260" t="str">
        <f>IF(op!L375="","",op!L375)</f>
        <v/>
      </c>
      <c r="M487" s="1260" t="str">
        <f>IF(op!M375="","",op!M375)</f>
        <v/>
      </c>
      <c r="N487" s="1009" t="str">
        <f t="shared" si="263"/>
        <v/>
      </c>
      <c r="O487" s="1010" t="str">
        <f t="shared" si="264"/>
        <v/>
      </c>
      <c r="P487" s="1011" t="str">
        <f t="shared" si="265"/>
        <v/>
      </c>
      <c r="Q487" s="590" t="str">
        <f t="shared" si="250"/>
        <v/>
      </c>
      <c r="R487" s="1012" t="str">
        <f t="shared" si="266"/>
        <v/>
      </c>
      <c r="S487" s="1013">
        <f t="shared" si="251"/>
        <v>0</v>
      </c>
      <c r="T487" s="339"/>
      <c r="X487" s="994" t="str">
        <f t="shared" si="252"/>
        <v/>
      </c>
      <c r="Y487" s="1015">
        <f t="shared" si="267"/>
        <v>0.6</v>
      </c>
      <c r="Z487" s="1016" t="e">
        <f t="shared" si="268"/>
        <v>#VALUE!</v>
      </c>
      <c r="AA487" s="1016" t="e">
        <f t="shared" si="269"/>
        <v>#VALUE!</v>
      </c>
      <c r="AB487" s="1016" t="e">
        <f t="shared" si="270"/>
        <v>#VALUE!</v>
      </c>
      <c r="AC487" s="1017" t="e">
        <f t="shared" si="253"/>
        <v>#VALUE!</v>
      </c>
      <c r="AD487" s="1018">
        <f t="shared" si="254"/>
        <v>0</v>
      </c>
      <c r="AE487" s="1015">
        <f>IF(H487&gt;8,tab!D$168,tab!D$171)</f>
        <v>0.5</v>
      </c>
      <c r="AF487" s="1018">
        <f t="shared" si="255"/>
        <v>0</v>
      </c>
      <c r="AG487" s="994">
        <f t="shared" si="256"/>
        <v>0</v>
      </c>
      <c r="AH487" s="1019" t="e">
        <f t="shared" si="257"/>
        <v>#VALUE!</v>
      </c>
      <c r="AI487" s="863" t="e">
        <f t="shared" si="258"/>
        <v>#VALUE!</v>
      </c>
      <c r="AJ487" s="562">
        <f t="shared" si="259"/>
        <v>30</v>
      </c>
      <c r="AK487" s="562">
        <f t="shared" si="260"/>
        <v>30</v>
      </c>
      <c r="AL487" s="1020">
        <f t="shared" si="261"/>
        <v>0</v>
      </c>
      <c r="AN487" s="561">
        <f t="shared" si="262"/>
        <v>0</v>
      </c>
      <c r="AT487" s="322"/>
      <c r="AU487" s="322"/>
    </row>
    <row r="488" spans="3:47" ht="13.15" customHeight="1" x14ac:dyDescent="0.2">
      <c r="C488" s="386"/>
      <c r="D488" s="1005" t="str">
        <f>IF(op!D376=0,"",op!D376)</f>
        <v/>
      </c>
      <c r="E488" s="1005" t="str">
        <f>IF(op!E376=0,"",op!E376)</f>
        <v/>
      </c>
      <c r="F488" s="395" t="str">
        <f>IF(op!F376="","",op!F376+1)</f>
        <v/>
      </c>
      <c r="G488" s="1006" t="str">
        <f>IF(op!G376=0,"",op!G376)</f>
        <v/>
      </c>
      <c r="H488" s="395" t="str">
        <f>IF(op!H376="","",op!H376)</f>
        <v/>
      </c>
      <c r="I488" s="1007" t="str">
        <f t="shared" si="249"/>
        <v/>
      </c>
      <c r="J488" s="1008" t="str">
        <f>IF(op!J376="","",op!J376)</f>
        <v/>
      </c>
      <c r="K488" s="339"/>
      <c r="L488" s="1260" t="str">
        <f>IF(op!L376="","",op!L376)</f>
        <v/>
      </c>
      <c r="M488" s="1260" t="str">
        <f>IF(op!M376="","",op!M376)</f>
        <v/>
      </c>
      <c r="N488" s="1009" t="str">
        <f t="shared" si="263"/>
        <v/>
      </c>
      <c r="O488" s="1010" t="str">
        <f t="shared" si="264"/>
        <v/>
      </c>
      <c r="P488" s="1011" t="str">
        <f t="shared" si="265"/>
        <v/>
      </c>
      <c r="Q488" s="590" t="str">
        <f t="shared" si="250"/>
        <v/>
      </c>
      <c r="R488" s="1012" t="str">
        <f t="shared" si="266"/>
        <v/>
      </c>
      <c r="S488" s="1013">
        <f t="shared" si="251"/>
        <v>0</v>
      </c>
      <c r="T488" s="339"/>
      <c r="X488" s="994" t="str">
        <f t="shared" si="252"/>
        <v/>
      </c>
      <c r="Y488" s="1015">
        <f t="shared" si="267"/>
        <v>0.6</v>
      </c>
      <c r="Z488" s="1016" t="e">
        <f t="shared" si="268"/>
        <v>#VALUE!</v>
      </c>
      <c r="AA488" s="1016" t="e">
        <f t="shared" si="269"/>
        <v>#VALUE!</v>
      </c>
      <c r="AB488" s="1016" t="e">
        <f t="shared" si="270"/>
        <v>#VALUE!</v>
      </c>
      <c r="AC488" s="1017" t="e">
        <f t="shared" si="253"/>
        <v>#VALUE!</v>
      </c>
      <c r="AD488" s="1018">
        <f t="shared" si="254"/>
        <v>0</v>
      </c>
      <c r="AE488" s="1015">
        <f>IF(H488&gt;8,tab!D$168,tab!D$171)</f>
        <v>0.5</v>
      </c>
      <c r="AF488" s="1018">
        <f t="shared" si="255"/>
        <v>0</v>
      </c>
      <c r="AG488" s="994">
        <f t="shared" si="256"/>
        <v>0</v>
      </c>
      <c r="AH488" s="1019" t="e">
        <f t="shared" si="257"/>
        <v>#VALUE!</v>
      </c>
      <c r="AI488" s="863" t="e">
        <f t="shared" si="258"/>
        <v>#VALUE!</v>
      </c>
      <c r="AJ488" s="562">
        <f t="shared" si="259"/>
        <v>30</v>
      </c>
      <c r="AK488" s="562">
        <f t="shared" si="260"/>
        <v>30</v>
      </c>
      <c r="AL488" s="1020">
        <f t="shared" si="261"/>
        <v>0</v>
      </c>
      <c r="AN488" s="561">
        <f t="shared" si="262"/>
        <v>0</v>
      </c>
      <c r="AT488" s="322"/>
      <c r="AU488" s="322"/>
    </row>
    <row r="489" spans="3:47" ht="13.15" customHeight="1" x14ac:dyDescent="0.2">
      <c r="C489" s="386"/>
      <c r="D489" s="1005" t="str">
        <f>IF(op!D377=0,"",op!D377)</f>
        <v/>
      </c>
      <c r="E489" s="1005" t="str">
        <f>IF(op!E377=0,"",op!E377)</f>
        <v/>
      </c>
      <c r="F489" s="395" t="str">
        <f>IF(op!F377="","",op!F377+1)</f>
        <v/>
      </c>
      <c r="G489" s="1006" t="str">
        <f>IF(op!G377=0,"",op!G377)</f>
        <v/>
      </c>
      <c r="H489" s="395" t="str">
        <f>IF(op!H377="","",op!H377)</f>
        <v/>
      </c>
      <c r="I489" s="1007" t="str">
        <f t="shared" si="249"/>
        <v/>
      </c>
      <c r="J489" s="1008" t="str">
        <f>IF(op!J377="","",op!J377)</f>
        <v/>
      </c>
      <c r="K489" s="339"/>
      <c r="L489" s="1260" t="str">
        <f>IF(op!L377="","",op!L377)</f>
        <v/>
      </c>
      <c r="M489" s="1260" t="str">
        <f>IF(op!M377="","",op!M377)</f>
        <v/>
      </c>
      <c r="N489" s="1009" t="str">
        <f t="shared" si="263"/>
        <v/>
      </c>
      <c r="O489" s="1010" t="str">
        <f t="shared" si="264"/>
        <v/>
      </c>
      <c r="P489" s="1011" t="str">
        <f t="shared" si="265"/>
        <v/>
      </c>
      <c r="Q489" s="590" t="str">
        <f t="shared" si="250"/>
        <v/>
      </c>
      <c r="R489" s="1012" t="str">
        <f t="shared" si="266"/>
        <v/>
      </c>
      <c r="S489" s="1013">
        <f t="shared" si="251"/>
        <v>0</v>
      </c>
      <c r="T489" s="339"/>
      <c r="X489" s="994" t="str">
        <f t="shared" si="252"/>
        <v/>
      </c>
      <c r="Y489" s="1015">
        <f t="shared" si="267"/>
        <v>0.6</v>
      </c>
      <c r="Z489" s="1016" t="e">
        <f t="shared" si="268"/>
        <v>#VALUE!</v>
      </c>
      <c r="AA489" s="1016" t="e">
        <f t="shared" si="269"/>
        <v>#VALUE!</v>
      </c>
      <c r="AB489" s="1016" t="e">
        <f t="shared" si="270"/>
        <v>#VALUE!</v>
      </c>
      <c r="AC489" s="1017" t="e">
        <f t="shared" si="253"/>
        <v>#VALUE!</v>
      </c>
      <c r="AD489" s="1018">
        <f t="shared" si="254"/>
        <v>0</v>
      </c>
      <c r="AE489" s="1015">
        <f>IF(H489&gt;8,tab!D$168,tab!D$171)</f>
        <v>0.5</v>
      </c>
      <c r="AF489" s="1018">
        <f t="shared" si="255"/>
        <v>0</v>
      </c>
      <c r="AG489" s="994">
        <f t="shared" si="256"/>
        <v>0</v>
      </c>
      <c r="AH489" s="1019" t="e">
        <f t="shared" si="257"/>
        <v>#VALUE!</v>
      </c>
      <c r="AI489" s="863" t="e">
        <f t="shared" si="258"/>
        <v>#VALUE!</v>
      </c>
      <c r="AJ489" s="562">
        <f t="shared" si="259"/>
        <v>30</v>
      </c>
      <c r="AK489" s="562">
        <f t="shared" si="260"/>
        <v>30</v>
      </c>
      <c r="AL489" s="1020">
        <f t="shared" si="261"/>
        <v>0</v>
      </c>
      <c r="AN489" s="561">
        <f t="shared" si="262"/>
        <v>0</v>
      </c>
      <c r="AT489" s="322"/>
      <c r="AU489" s="322"/>
    </row>
    <row r="490" spans="3:47" ht="13.15" customHeight="1" x14ac:dyDescent="0.2">
      <c r="C490" s="386"/>
      <c r="D490" s="1005" t="str">
        <f>IF(op!D378=0,"",op!D378)</f>
        <v/>
      </c>
      <c r="E490" s="1005" t="str">
        <f>IF(op!E378=0,"",op!E378)</f>
        <v/>
      </c>
      <c r="F490" s="395" t="str">
        <f>IF(op!F378="","",op!F378+1)</f>
        <v/>
      </c>
      <c r="G490" s="1006" t="str">
        <f>IF(op!G378=0,"",op!G378)</f>
        <v/>
      </c>
      <c r="H490" s="395" t="str">
        <f>IF(op!H378="","",op!H378)</f>
        <v/>
      </c>
      <c r="I490" s="1007" t="str">
        <f t="shared" si="249"/>
        <v/>
      </c>
      <c r="J490" s="1008" t="str">
        <f>IF(op!J378="","",op!J378)</f>
        <v/>
      </c>
      <c r="K490" s="339"/>
      <c r="L490" s="1260" t="str">
        <f>IF(op!L378="","",op!L378)</f>
        <v/>
      </c>
      <c r="M490" s="1260" t="str">
        <f>IF(op!M378="","",op!M378)</f>
        <v/>
      </c>
      <c r="N490" s="1009" t="str">
        <f t="shared" si="263"/>
        <v/>
      </c>
      <c r="O490" s="1010" t="str">
        <f t="shared" si="264"/>
        <v/>
      </c>
      <c r="P490" s="1011" t="str">
        <f t="shared" si="265"/>
        <v/>
      </c>
      <c r="Q490" s="590" t="str">
        <f t="shared" si="250"/>
        <v/>
      </c>
      <c r="R490" s="1012" t="str">
        <f t="shared" si="266"/>
        <v/>
      </c>
      <c r="S490" s="1013">
        <f t="shared" si="251"/>
        <v>0</v>
      </c>
      <c r="T490" s="339"/>
      <c r="X490" s="994" t="str">
        <f t="shared" si="252"/>
        <v/>
      </c>
      <c r="Y490" s="1015">
        <f t="shared" si="267"/>
        <v>0.6</v>
      </c>
      <c r="Z490" s="1016" t="e">
        <f t="shared" si="268"/>
        <v>#VALUE!</v>
      </c>
      <c r="AA490" s="1016" t="e">
        <f t="shared" si="269"/>
        <v>#VALUE!</v>
      </c>
      <c r="AB490" s="1016" t="e">
        <f t="shared" si="270"/>
        <v>#VALUE!</v>
      </c>
      <c r="AC490" s="1017" t="e">
        <f t="shared" si="253"/>
        <v>#VALUE!</v>
      </c>
      <c r="AD490" s="1018">
        <f t="shared" si="254"/>
        <v>0</v>
      </c>
      <c r="AE490" s="1015">
        <f>IF(H490&gt;8,tab!D$168,tab!D$171)</f>
        <v>0.5</v>
      </c>
      <c r="AF490" s="1018">
        <f t="shared" si="255"/>
        <v>0</v>
      </c>
      <c r="AG490" s="994">
        <f t="shared" si="256"/>
        <v>0</v>
      </c>
      <c r="AH490" s="1019" t="e">
        <f t="shared" si="257"/>
        <v>#VALUE!</v>
      </c>
      <c r="AI490" s="863" t="e">
        <f t="shared" si="258"/>
        <v>#VALUE!</v>
      </c>
      <c r="AJ490" s="562">
        <f t="shared" si="259"/>
        <v>30</v>
      </c>
      <c r="AK490" s="562">
        <f t="shared" si="260"/>
        <v>30</v>
      </c>
      <c r="AL490" s="1020">
        <f t="shared" si="261"/>
        <v>0</v>
      </c>
      <c r="AN490" s="561">
        <f t="shared" si="262"/>
        <v>0</v>
      </c>
      <c r="AT490" s="322"/>
      <c r="AU490" s="322"/>
    </row>
    <row r="491" spans="3:47" ht="13.15" customHeight="1" x14ac:dyDescent="0.2">
      <c r="C491" s="386"/>
      <c r="D491" s="1005" t="str">
        <f>IF(op!D379=0,"",op!D379)</f>
        <v/>
      </c>
      <c r="E491" s="1005" t="str">
        <f>IF(op!E379=0,"",op!E379)</f>
        <v/>
      </c>
      <c r="F491" s="395" t="str">
        <f>IF(op!F379="","",op!F379+1)</f>
        <v/>
      </c>
      <c r="G491" s="1006" t="str">
        <f>IF(op!G379=0,"",op!G379)</f>
        <v/>
      </c>
      <c r="H491" s="395" t="str">
        <f>IF(op!H379="","",op!H379)</f>
        <v/>
      </c>
      <c r="I491" s="1007" t="str">
        <f t="shared" si="249"/>
        <v/>
      </c>
      <c r="J491" s="1008" t="str">
        <f>IF(op!J379="","",op!J379)</f>
        <v/>
      </c>
      <c r="K491" s="339"/>
      <c r="L491" s="1260" t="str">
        <f>IF(op!L379="","",op!L379)</f>
        <v/>
      </c>
      <c r="M491" s="1260" t="str">
        <f>IF(op!M379="","",op!M379)</f>
        <v/>
      </c>
      <c r="N491" s="1009" t="str">
        <f t="shared" si="263"/>
        <v/>
      </c>
      <c r="O491" s="1010" t="str">
        <f t="shared" si="264"/>
        <v/>
      </c>
      <c r="P491" s="1011" t="str">
        <f t="shared" si="265"/>
        <v/>
      </c>
      <c r="Q491" s="590" t="str">
        <f t="shared" si="250"/>
        <v/>
      </c>
      <c r="R491" s="1012" t="str">
        <f t="shared" si="266"/>
        <v/>
      </c>
      <c r="S491" s="1013">
        <f t="shared" si="251"/>
        <v>0</v>
      </c>
      <c r="T491" s="339"/>
      <c r="X491" s="994" t="str">
        <f t="shared" si="252"/>
        <v/>
      </c>
      <c r="Y491" s="1015">
        <f t="shared" si="267"/>
        <v>0.6</v>
      </c>
      <c r="Z491" s="1016" t="e">
        <f t="shared" si="268"/>
        <v>#VALUE!</v>
      </c>
      <c r="AA491" s="1016" t="e">
        <f t="shared" si="269"/>
        <v>#VALUE!</v>
      </c>
      <c r="AB491" s="1016" t="e">
        <f t="shared" si="270"/>
        <v>#VALUE!</v>
      </c>
      <c r="AC491" s="1017" t="e">
        <f t="shared" si="253"/>
        <v>#VALUE!</v>
      </c>
      <c r="AD491" s="1018">
        <f t="shared" si="254"/>
        <v>0</v>
      </c>
      <c r="AE491" s="1015">
        <f>IF(H491&gt;8,tab!D$168,tab!D$171)</f>
        <v>0.5</v>
      </c>
      <c r="AF491" s="1018">
        <f t="shared" si="255"/>
        <v>0</v>
      </c>
      <c r="AG491" s="994">
        <f t="shared" si="256"/>
        <v>0</v>
      </c>
      <c r="AH491" s="1019" t="e">
        <f t="shared" si="257"/>
        <v>#VALUE!</v>
      </c>
      <c r="AI491" s="863" t="e">
        <f t="shared" si="258"/>
        <v>#VALUE!</v>
      </c>
      <c r="AJ491" s="562">
        <f t="shared" si="259"/>
        <v>30</v>
      </c>
      <c r="AK491" s="562">
        <f t="shared" si="260"/>
        <v>30</v>
      </c>
      <c r="AL491" s="1020">
        <f t="shared" si="261"/>
        <v>0</v>
      </c>
      <c r="AN491" s="561">
        <f t="shared" si="262"/>
        <v>0</v>
      </c>
      <c r="AT491" s="322"/>
      <c r="AU491" s="322"/>
    </row>
    <row r="492" spans="3:47" ht="13.15" customHeight="1" x14ac:dyDescent="0.2">
      <c r="C492" s="386"/>
      <c r="D492" s="1005" t="str">
        <f>IF(op!D380=0,"",op!D380)</f>
        <v/>
      </c>
      <c r="E492" s="1005" t="str">
        <f>IF(op!E380=0,"",op!E380)</f>
        <v/>
      </c>
      <c r="F492" s="395" t="str">
        <f>IF(op!F380="","",op!F380+1)</f>
        <v/>
      </c>
      <c r="G492" s="1006" t="str">
        <f>IF(op!G380=0,"",op!G380)</f>
        <v/>
      </c>
      <c r="H492" s="395" t="str">
        <f>IF(op!H380="","",op!H380)</f>
        <v/>
      </c>
      <c r="I492" s="1007" t="str">
        <f t="shared" si="249"/>
        <v/>
      </c>
      <c r="J492" s="1008" t="str">
        <f>IF(op!J380="","",op!J380)</f>
        <v/>
      </c>
      <c r="K492" s="339"/>
      <c r="L492" s="1260" t="str">
        <f>IF(op!L380="","",op!L380)</f>
        <v/>
      </c>
      <c r="M492" s="1260" t="str">
        <f>IF(op!M380="","",op!M380)</f>
        <v/>
      </c>
      <c r="N492" s="1009" t="str">
        <f t="shared" si="263"/>
        <v/>
      </c>
      <c r="O492" s="1010" t="str">
        <f t="shared" si="264"/>
        <v/>
      </c>
      <c r="P492" s="1011" t="str">
        <f t="shared" si="265"/>
        <v/>
      </c>
      <c r="Q492" s="590" t="str">
        <f t="shared" si="250"/>
        <v/>
      </c>
      <c r="R492" s="1012" t="str">
        <f t="shared" si="266"/>
        <v/>
      </c>
      <c r="S492" s="1013">
        <f t="shared" si="251"/>
        <v>0</v>
      </c>
      <c r="T492" s="339"/>
      <c r="X492" s="994" t="str">
        <f t="shared" si="252"/>
        <v/>
      </c>
      <c r="Y492" s="1015">
        <f t="shared" si="267"/>
        <v>0.6</v>
      </c>
      <c r="Z492" s="1016" t="e">
        <f t="shared" si="268"/>
        <v>#VALUE!</v>
      </c>
      <c r="AA492" s="1016" t="e">
        <f t="shared" si="269"/>
        <v>#VALUE!</v>
      </c>
      <c r="AB492" s="1016" t="e">
        <f t="shared" si="270"/>
        <v>#VALUE!</v>
      </c>
      <c r="AC492" s="1017" t="e">
        <f t="shared" si="253"/>
        <v>#VALUE!</v>
      </c>
      <c r="AD492" s="1018">
        <f t="shared" si="254"/>
        <v>0</v>
      </c>
      <c r="AE492" s="1015">
        <f>IF(H492&gt;8,tab!D$168,tab!D$171)</f>
        <v>0.5</v>
      </c>
      <c r="AF492" s="1018">
        <f t="shared" si="255"/>
        <v>0</v>
      </c>
      <c r="AG492" s="994">
        <f t="shared" si="256"/>
        <v>0</v>
      </c>
      <c r="AH492" s="1019" t="e">
        <f t="shared" si="257"/>
        <v>#VALUE!</v>
      </c>
      <c r="AI492" s="863" t="e">
        <f t="shared" si="258"/>
        <v>#VALUE!</v>
      </c>
      <c r="AJ492" s="562">
        <f t="shared" si="259"/>
        <v>30</v>
      </c>
      <c r="AK492" s="562">
        <f t="shared" si="260"/>
        <v>30</v>
      </c>
      <c r="AL492" s="1020">
        <f t="shared" si="261"/>
        <v>0</v>
      </c>
      <c r="AN492" s="561">
        <f t="shared" si="262"/>
        <v>0</v>
      </c>
      <c r="AT492" s="322"/>
      <c r="AU492" s="322"/>
    </row>
    <row r="493" spans="3:47" ht="13.15" customHeight="1" x14ac:dyDescent="0.2">
      <c r="C493" s="386"/>
      <c r="D493" s="1005" t="str">
        <f>IF(op!D381=0,"",op!D381)</f>
        <v/>
      </c>
      <c r="E493" s="1005" t="str">
        <f>IF(op!E381=0,"",op!E381)</f>
        <v/>
      </c>
      <c r="F493" s="395" t="str">
        <f>IF(op!F381="","",op!F381+1)</f>
        <v/>
      </c>
      <c r="G493" s="1006" t="str">
        <f>IF(op!G381=0,"",op!G381)</f>
        <v/>
      </c>
      <c r="H493" s="395" t="str">
        <f>IF(op!H381="","",op!H381)</f>
        <v/>
      </c>
      <c r="I493" s="1007" t="str">
        <f t="shared" si="249"/>
        <v/>
      </c>
      <c r="J493" s="1008" t="str">
        <f>IF(op!J381="","",op!J381)</f>
        <v/>
      </c>
      <c r="K493" s="339"/>
      <c r="L493" s="1260" t="str">
        <f>IF(op!L381="","",op!L381)</f>
        <v/>
      </c>
      <c r="M493" s="1260" t="str">
        <f>IF(op!M381="","",op!M381)</f>
        <v/>
      </c>
      <c r="N493" s="1009" t="str">
        <f t="shared" si="263"/>
        <v/>
      </c>
      <c r="O493" s="1010" t="str">
        <f t="shared" si="264"/>
        <v/>
      </c>
      <c r="P493" s="1011" t="str">
        <f t="shared" si="265"/>
        <v/>
      </c>
      <c r="Q493" s="590" t="str">
        <f t="shared" si="250"/>
        <v/>
      </c>
      <c r="R493" s="1012" t="str">
        <f t="shared" si="266"/>
        <v/>
      </c>
      <c r="S493" s="1013">
        <f t="shared" si="251"/>
        <v>0</v>
      </c>
      <c r="T493" s="339"/>
      <c r="X493" s="994" t="str">
        <f t="shared" si="252"/>
        <v/>
      </c>
      <c r="Y493" s="1015">
        <f t="shared" si="267"/>
        <v>0.6</v>
      </c>
      <c r="Z493" s="1016" t="e">
        <f t="shared" si="268"/>
        <v>#VALUE!</v>
      </c>
      <c r="AA493" s="1016" t="e">
        <f t="shared" si="269"/>
        <v>#VALUE!</v>
      </c>
      <c r="AB493" s="1016" t="e">
        <f t="shared" si="270"/>
        <v>#VALUE!</v>
      </c>
      <c r="AC493" s="1017" t="e">
        <f t="shared" si="253"/>
        <v>#VALUE!</v>
      </c>
      <c r="AD493" s="1018">
        <f t="shared" si="254"/>
        <v>0</v>
      </c>
      <c r="AE493" s="1015">
        <f>IF(H493&gt;8,tab!D$168,tab!D$171)</f>
        <v>0.5</v>
      </c>
      <c r="AF493" s="1018">
        <f t="shared" si="255"/>
        <v>0</v>
      </c>
      <c r="AG493" s="994">
        <f t="shared" si="256"/>
        <v>0</v>
      </c>
      <c r="AH493" s="1019" t="e">
        <f t="shared" si="257"/>
        <v>#VALUE!</v>
      </c>
      <c r="AI493" s="863" t="e">
        <f t="shared" si="258"/>
        <v>#VALUE!</v>
      </c>
      <c r="AJ493" s="562">
        <f t="shared" si="259"/>
        <v>30</v>
      </c>
      <c r="AK493" s="562">
        <f t="shared" si="260"/>
        <v>30</v>
      </c>
      <c r="AL493" s="1020">
        <f t="shared" si="261"/>
        <v>0</v>
      </c>
      <c r="AN493" s="561">
        <f t="shared" si="262"/>
        <v>0</v>
      </c>
      <c r="AT493" s="322"/>
      <c r="AU493" s="322"/>
    </row>
    <row r="494" spans="3:47" ht="13.15" customHeight="1" x14ac:dyDescent="0.2">
      <c r="C494" s="386"/>
      <c r="D494" s="1005" t="str">
        <f>IF(op!D382=0,"",op!D382)</f>
        <v/>
      </c>
      <c r="E494" s="1005" t="str">
        <f>IF(op!E382=0,"",op!E382)</f>
        <v/>
      </c>
      <c r="F494" s="395" t="str">
        <f>IF(op!F382="","",op!F382+1)</f>
        <v/>
      </c>
      <c r="G494" s="1006" t="str">
        <f>IF(op!G382=0,"",op!G382)</f>
        <v/>
      </c>
      <c r="H494" s="395" t="str">
        <f>IF(op!H382="","",op!H382)</f>
        <v/>
      </c>
      <c r="I494" s="1007" t="str">
        <f t="shared" si="249"/>
        <v/>
      </c>
      <c r="J494" s="1008" t="str">
        <f>IF(op!J382="","",op!J382)</f>
        <v/>
      </c>
      <c r="K494" s="339"/>
      <c r="L494" s="1260" t="str">
        <f>IF(op!L382="","",op!L382)</f>
        <v/>
      </c>
      <c r="M494" s="1260" t="str">
        <f>IF(op!M382="","",op!M382)</f>
        <v/>
      </c>
      <c r="N494" s="1009" t="str">
        <f t="shared" si="263"/>
        <v/>
      </c>
      <c r="O494" s="1010" t="str">
        <f t="shared" si="264"/>
        <v/>
      </c>
      <c r="P494" s="1011" t="str">
        <f t="shared" si="265"/>
        <v/>
      </c>
      <c r="Q494" s="590" t="str">
        <f t="shared" si="250"/>
        <v/>
      </c>
      <c r="R494" s="1012" t="str">
        <f t="shared" si="266"/>
        <v/>
      </c>
      <c r="S494" s="1013">
        <f t="shared" si="251"/>
        <v>0</v>
      </c>
      <c r="T494" s="339"/>
      <c r="X494" s="994" t="str">
        <f t="shared" si="252"/>
        <v/>
      </c>
      <c r="Y494" s="1015">
        <f t="shared" si="267"/>
        <v>0.6</v>
      </c>
      <c r="Z494" s="1016" t="e">
        <f t="shared" si="268"/>
        <v>#VALUE!</v>
      </c>
      <c r="AA494" s="1016" t="e">
        <f t="shared" si="269"/>
        <v>#VALUE!</v>
      </c>
      <c r="AB494" s="1016" t="e">
        <f t="shared" si="270"/>
        <v>#VALUE!</v>
      </c>
      <c r="AC494" s="1017" t="e">
        <f t="shared" si="253"/>
        <v>#VALUE!</v>
      </c>
      <c r="AD494" s="1018">
        <f t="shared" si="254"/>
        <v>0</v>
      </c>
      <c r="AE494" s="1015">
        <f>IF(H494&gt;8,tab!D$168,tab!D$171)</f>
        <v>0.5</v>
      </c>
      <c r="AF494" s="1018">
        <f t="shared" si="255"/>
        <v>0</v>
      </c>
      <c r="AG494" s="994">
        <f t="shared" si="256"/>
        <v>0</v>
      </c>
      <c r="AH494" s="1019" t="e">
        <f t="shared" si="257"/>
        <v>#VALUE!</v>
      </c>
      <c r="AI494" s="863" t="e">
        <f t="shared" si="258"/>
        <v>#VALUE!</v>
      </c>
      <c r="AJ494" s="562">
        <f t="shared" si="259"/>
        <v>30</v>
      </c>
      <c r="AK494" s="562">
        <f t="shared" si="260"/>
        <v>30</v>
      </c>
      <c r="AL494" s="1020">
        <f t="shared" si="261"/>
        <v>0</v>
      </c>
      <c r="AN494" s="561">
        <f t="shared" si="262"/>
        <v>0</v>
      </c>
      <c r="AT494" s="322"/>
      <c r="AU494" s="322"/>
    </row>
    <row r="495" spans="3:47" ht="13.15" customHeight="1" x14ac:dyDescent="0.2">
      <c r="C495" s="386"/>
      <c r="D495" s="1005" t="str">
        <f>IF(op!D383=0,"",op!D383)</f>
        <v/>
      </c>
      <c r="E495" s="1005" t="str">
        <f>IF(op!E383=0,"",op!E383)</f>
        <v/>
      </c>
      <c r="F495" s="395" t="str">
        <f>IF(op!F383="","",op!F383+1)</f>
        <v/>
      </c>
      <c r="G495" s="1006" t="str">
        <f>IF(op!G383=0,"",op!G383)</f>
        <v/>
      </c>
      <c r="H495" s="395" t="str">
        <f>IF(op!H383="","",op!H383)</f>
        <v/>
      </c>
      <c r="I495" s="1007" t="str">
        <f t="shared" si="249"/>
        <v/>
      </c>
      <c r="J495" s="1008" t="str">
        <f>IF(op!J383="","",op!J383)</f>
        <v/>
      </c>
      <c r="K495" s="339"/>
      <c r="L495" s="1260" t="str">
        <f>IF(op!L383="","",op!L383)</f>
        <v/>
      </c>
      <c r="M495" s="1260" t="str">
        <f>IF(op!M383="","",op!M383)</f>
        <v/>
      </c>
      <c r="N495" s="1009" t="str">
        <f t="shared" si="263"/>
        <v/>
      </c>
      <c r="O495" s="1010" t="str">
        <f t="shared" si="264"/>
        <v/>
      </c>
      <c r="P495" s="1011" t="str">
        <f t="shared" si="265"/>
        <v/>
      </c>
      <c r="Q495" s="590" t="str">
        <f t="shared" si="250"/>
        <v/>
      </c>
      <c r="R495" s="1012" t="str">
        <f t="shared" si="266"/>
        <v/>
      </c>
      <c r="S495" s="1013">
        <f t="shared" si="251"/>
        <v>0</v>
      </c>
      <c r="T495" s="339"/>
      <c r="X495" s="994" t="str">
        <f t="shared" si="252"/>
        <v/>
      </c>
      <c r="Y495" s="1015">
        <f t="shared" si="267"/>
        <v>0.6</v>
      </c>
      <c r="Z495" s="1016" t="e">
        <f t="shared" si="268"/>
        <v>#VALUE!</v>
      </c>
      <c r="AA495" s="1016" t="e">
        <f t="shared" si="269"/>
        <v>#VALUE!</v>
      </c>
      <c r="AB495" s="1016" t="e">
        <f t="shared" si="270"/>
        <v>#VALUE!</v>
      </c>
      <c r="AC495" s="1017" t="e">
        <f t="shared" si="253"/>
        <v>#VALUE!</v>
      </c>
      <c r="AD495" s="1018">
        <f t="shared" si="254"/>
        <v>0</v>
      </c>
      <c r="AE495" s="1015">
        <f>IF(H495&gt;8,tab!D$168,tab!D$171)</f>
        <v>0.5</v>
      </c>
      <c r="AF495" s="1018">
        <f t="shared" si="255"/>
        <v>0</v>
      </c>
      <c r="AG495" s="994">
        <f t="shared" si="256"/>
        <v>0</v>
      </c>
      <c r="AH495" s="1019" t="e">
        <f t="shared" si="257"/>
        <v>#VALUE!</v>
      </c>
      <c r="AI495" s="863" t="e">
        <f t="shared" si="258"/>
        <v>#VALUE!</v>
      </c>
      <c r="AJ495" s="562">
        <f t="shared" si="259"/>
        <v>30</v>
      </c>
      <c r="AK495" s="562">
        <f t="shared" si="260"/>
        <v>30</v>
      </c>
      <c r="AL495" s="1020">
        <f t="shared" si="261"/>
        <v>0</v>
      </c>
      <c r="AN495" s="561">
        <f t="shared" si="262"/>
        <v>0</v>
      </c>
      <c r="AT495" s="322"/>
      <c r="AU495" s="322"/>
    </row>
    <row r="496" spans="3:47" ht="13.15" customHeight="1" x14ac:dyDescent="0.2">
      <c r="C496" s="386"/>
      <c r="D496" s="1005" t="str">
        <f>IF(op!D384=0,"",op!D384)</f>
        <v/>
      </c>
      <c r="E496" s="1005" t="str">
        <f>IF(op!E384=0,"",op!E384)</f>
        <v/>
      </c>
      <c r="F496" s="395" t="str">
        <f>IF(op!F384="","",op!F384+1)</f>
        <v/>
      </c>
      <c r="G496" s="1006" t="str">
        <f>IF(op!G384=0,"",op!G384)</f>
        <v/>
      </c>
      <c r="H496" s="395" t="str">
        <f>IF(op!H384="","",op!H384)</f>
        <v/>
      </c>
      <c r="I496" s="1007" t="str">
        <f t="shared" ref="I496:I527" si="271">IF(E496="","",IF(I384=VLOOKUP(H496,Schaal2016,22,FALSE),I384,I384+1))</f>
        <v/>
      </c>
      <c r="J496" s="1008" t="str">
        <f>IF(op!J384="","",op!J384)</f>
        <v/>
      </c>
      <c r="K496" s="339"/>
      <c r="L496" s="1260" t="str">
        <f>IF(op!L384="","",op!L384)</f>
        <v/>
      </c>
      <c r="M496" s="1260" t="str">
        <f>IF(op!M384="","",op!M384)</f>
        <v/>
      </c>
      <c r="N496" s="1009" t="str">
        <f t="shared" si="263"/>
        <v/>
      </c>
      <c r="O496" s="1010" t="str">
        <f t="shared" si="264"/>
        <v/>
      </c>
      <c r="P496" s="1011" t="str">
        <f t="shared" si="265"/>
        <v/>
      </c>
      <c r="Q496" s="590" t="str">
        <f t="shared" ref="Q496:Q527" si="272">IF(J496="","",(1659*J496-P496)*AA496)</f>
        <v/>
      </c>
      <c r="R496" s="1012" t="str">
        <f t="shared" si="266"/>
        <v/>
      </c>
      <c r="S496" s="1013">
        <f t="shared" ref="S496:S527" si="273">IF(E496=0,0,SUM(Q496:R496))</f>
        <v>0</v>
      </c>
      <c r="T496" s="339"/>
      <c r="X496" s="994" t="str">
        <f t="shared" ref="X496:X527" si="274">IF(H496="","",VLOOKUP(H496,Schaal2020,I496+1,FALSE))</f>
        <v/>
      </c>
      <c r="Y496" s="1015">
        <f t="shared" si="267"/>
        <v>0.6</v>
      </c>
      <c r="Z496" s="1016" t="e">
        <f t="shared" si="268"/>
        <v>#VALUE!</v>
      </c>
      <c r="AA496" s="1016" t="e">
        <f t="shared" si="269"/>
        <v>#VALUE!</v>
      </c>
      <c r="AB496" s="1016" t="e">
        <f t="shared" si="270"/>
        <v>#VALUE!</v>
      </c>
      <c r="AC496" s="1017" t="e">
        <f t="shared" ref="AC496:AC527" si="275">N496+O496</f>
        <v>#VALUE!</v>
      </c>
      <c r="AD496" s="1018">
        <f t="shared" ref="AD496:AD527" si="276">SUM(L496:M496)</f>
        <v>0</v>
      </c>
      <c r="AE496" s="1015">
        <f>IF(H496&gt;8,tab!D$168,tab!D$171)</f>
        <v>0.5</v>
      </c>
      <c r="AF496" s="1018">
        <f t="shared" ref="AF496:AF527" si="277">IF(F496&lt;25,0,IF(F496=25,25,IF(F496&lt;40,0,IF(F496=40,40,IF(F496&gt;=40,0)))))</f>
        <v>0</v>
      </c>
      <c r="AG496" s="994">
        <f t="shared" ref="AG496:AG527" si="278">IF(AF496=25,(X496*1.08*J496/2),IF(AF496=40,(Y496*1.08*J496),IF(AF496=0,0)))</f>
        <v>0</v>
      </c>
      <c r="AH496" s="1019" t="e">
        <f t="shared" ref="AH496:AH527" si="279">DATE(YEAR($E$345),MONTH(G496),DAY(G496))&gt;$E$345</f>
        <v>#VALUE!</v>
      </c>
      <c r="AI496" s="863" t="e">
        <f t="shared" ref="AI496:AI527" si="280">YEAR($E$457)-YEAR(G496)-AH496</f>
        <v>#VALUE!</v>
      </c>
      <c r="AJ496" s="562">
        <f t="shared" ref="AJ496:AJ527" si="281">IF((G496=""),30,AI496)</f>
        <v>30</v>
      </c>
      <c r="AK496" s="562">
        <f t="shared" si="260"/>
        <v>30</v>
      </c>
      <c r="AL496" s="1020">
        <f t="shared" ref="AL496:AL527" si="282">(AK496*(SUM(J496:J496)))</f>
        <v>0</v>
      </c>
      <c r="AN496" s="561">
        <f t="shared" si="262"/>
        <v>0</v>
      </c>
      <c r="AT496" s="322"/>
      <c r="AU496" s="322"/>
    </row>
    <row r="497" spans="3:47" ht="13.15" customHeight="1" x14ac:dyDescent="0.2">
      <c r="C497" s="386"/>
      <c r="D497" s="1005" t="str">
        <f>IF(op!D385=0,"",op!D385)</f>
        <v/>
      </c>
      <c r="E497" s="1005" t="str">
        <f>IF(op!E385=0,"",op!E385)</f>
        <v/>
      </c>
      <c r="F497" s="395" t="str">
        <f>IF(op!F385="","",op!F385+1)</f>
        <v/>
      </c>
      <c r="G497" s="1006" t="str">
        <f>IF(op!G385=0,"",op!G385)</f>
        <v/>
      </c>
      <c r="H497" s="395" t="str">
        <f>IF(op!H385="","",op!H385)</f>
        <v/>
      </c>
      <c r="I497" s="1007" t="str">
        <f t="shared" si="271"/>
        <v/>
      </c>
      <c r="J497" s="1008" t="str">
        <f>IF(op!J385="","",op!J385)</f>
        <v/>
      </c>
      <c r="K497" s="339"/>
      <c r="L497" s="1260" t="str">
        <f>IF(op!L385="","",op!L385)</f>
        <v/>
      </c>
      <c r="M497" s="1260" t="str">
        <f>IF(op!M385="","",op!M385)</f>
        <v/>
      </c>
      <c r="N497" s="1009" t="str">
        <f t="shared" si="263"/>
        <v/>
      </c>
      <c r="O497" s="1010" t="str">
        <f t="shared" si="264"/>
        <v/>
      </c>
      <c r="P497" s="1011" t="str">
        <f t="shared" si="265"/>
        <v/>
      </c>
      <c r="Q497" s="590" t="str">
        <f t="shared" si="272"/>
        <v/>
      </c>
      <c r="R497" s="1012" t="str">
        <f t="shared" si="266"/>
        <v/>
      </c>
      <c r="S497" s="1013">
        <f t="shared" si="273"/>
        <v>0</v>
      </c>
      <c r="T497" s="339"/>
      <c r="X497" s="994" t="str">
        <f t="shared" si="274"/>
        <v/>
      </c>
      <c r="Y497" s="1015">
        <f t="shared" si="267"/>
        <v>0.6</v>
      </c>
      <c r="Z497" s="1016" t="e">
        <f t="shared" si="268"/>
        <v>#VALUE!</v>
      </c>
      <c r="AA497" s="1016" t="e">
        <f t="shared" si="269"/>
        <v>#VALUE!</v>
      </c>
      <c r="AB497" s="1016" t="e">
        <f t="shared" si="270"/>
        <v>#VALUE!</v>
      </c>
      <c r="AC497" s="1017" t="e">
        <f t="shared" si="275"/>
        <v>#VALUE!</v>
      </c>
      <c r="AD497" s="1018">
        <f t="shared" si="276"/>
        <v>0</v>
      </c>
      <c r="AE497" s="1015">
        <f>IF(H497&gt;8,tab!D$168,tab!D$171)</f>
        <v>0.5</v>
      </c>
      <c r="AF497" s="1018">
        <f t="shared" si="277"/>
        <v>0</v>
      </c>
      <c r="AG497" s="994">
        <f t="shared" si="278"/>
        <v>0</v>
      </c>
      <c r="AH497" s="1019" t="e">
        <f t="shared" si="279"/>
        <v>#VALUE!</v>
      </c>
      <c r="AI497" s="863" t="e">
        <f t="shared" si="280"/>
        <v>#VALUE!</v>
      </c>
      <c r="AJ497" s="562">
        <f t="shared" si="281"/>
        <v>30</v>
      </c>
      <c r="AK497" s="562">
        <f t="shared" si="260"/>
        <v>30</v>
      </c>
      <c r="AL497" s="1020">
        <f t="shared" si="282"/>
        <v>0</v>
      </c>
      <c r="AN497" s="561">
        <f t="shared" si="262"/>
        <v>0</v>
      </c>
      <c r="AT497" s="322"/>
      <c r="AU497" s="322"/>
    </row>
    <row r="498" spans="3:47" ht="13.15" customHeight="1" x14ac:dyDescent="0.2">
      <c r="C498" s="386"/>
      <c r="D498" s="1005" t="str">
        <f>IF(op!D386=0,"",op!D386)</f>
        <v/>
      </c>
      <c r="E498" s="1005" t="str">
        <f>IF(op!E386=0,"",op!E386)</f>
        <v/>
      </c>
      <c r="F498" s="395" t="str">
        <f>IF(op!F386="","",op!F386+1)</f>
        <v/>
      </c>
      <c r="G498" s="1006" t="str">
        <f>IF(op!G386=0,"",op!G386)</f>
        <v/>
      </c>
      <c r="H498" s="395" t="str">
        <f>IF(op!H386="","",op!H386)</f>
        <v/>
      </c>
      <c r="I498" s="1007" t="str">
        <f t="shared" si="271"/>
        <v/>
      </c>
      <c r="J498" s="1008" t="str">
        <f>IF(op!J386="","",op!J386)</f>
        <v/>
      </c>
      <c r="K498" s="339"/>
      <c r="L498" s="1260" t="str">
        <f>IF(op!L386="","",op!L386)</f>
        <v/>
      </c>
      <c r="M498" s="1260" t="str">
        <f>IF(op!M386="","",op!M386)</f>
        <v/>
      </c>
      <c r="N498" s="1009" t="str">
        <f t="shared" si="263"/>
        <v/>
      </c>
      <c r="O498" s="1010" t="str">
        <f t="shared" si="264"/>
        <v/>
      </c>
      <c r="P498" s="1011" t="str">
        <f t="shared" si="265"/>
        <v/>
      </c>
      <c r="Q498" s="590" t="str">
        <f t="shared" si="272"/>
        <v/>
      </c>
      <c r="R498" s="1012" t="str">
        <f t="shared" si="266"/>
        <v/>
      </c>
      <c r="S498" s="1013">
        <f t="shared" si="273"/>
        <v>0</v>
      </c>
      <c r="T498" s="339"/>
      <c r="X498" s="994" t="str">
        <f t="shared" si="274"/>
        <v/>
      </c>
      <c r="Y498" s="1015">
        <f t="shared" si="267"/>
        <v>0.6</v>
      </c>
      <c r="Z498" s="1016" t="e">
        <f t="shared" si="268"/>
        <v>#VALUE!</v>
      </c>
      <c r="AA498" s="1016" t="e">
        <f t="shared" si="269"/>
        <v>#VALUE!</v>
      </c>
      <c r="AB498" s="1016" t="e">
        <f t="shared" si="270"/>
        <v>#VALUE!</v>
      </c>
      <c r="AC498" s="1017" t="e">
        <f t="shared" si="275"/>
        <v>#VALUE!</v>
      </c>
      <c r="AD498" s="1018">
        <f t="shared" si="276"/>
        <v>0</v>
      </c>
      <c r="AE498" s="1015">
        <f>IF(H498&gt;8,tab!D$168,tab!D$171)</f>
        <v>0.5</v>
      </c>
      <c r="AF498" s="1018">
        <f t="shared" si="277"/>
        <v>0</v>
      </c>
      <c r="AG498" s="994">
        <f t="shared" si="278"/>
        <v>0</v>
      </c>
      <c r="AH498" s="1019" t="e">
        <f t="shared" si="279"/>
        <v>#VALUE!</v>
      </c>
      <c r="AI498" s="863" t="e">
        <f t="shared" si="280"/>
        <v>#VALUE!</v>
      </c>
      <c r="AJ498" s="562">
        <f t="shared" si="281"/>
        <v>30</v>
      </c>
      <c r="AK498" s="562">
        <f t="shared" si="260"/>
        <v>30</v>
      </c>
      <c r="AL498" s="1020">
        <f t="shared" si="282"/>
        <v>0</v>
      </c>
      <c r="AN498" s="561">
        <f t="shared" si="262"/>
        <v>0</v>
      </c>
      <c r="AT498" s="322"/>
      <c r="AU498" s="322"/>
    </row>
    <row r="499" spans="3:47" ht="13.15" customHeight="1" x14ac:dyDescent="0.2">
      <c r="C499" s="386"/>
      <c r="D499" s="1005" t="str">
        <f>IF(op!D387=0,"",op!D387)</f>
        <v/>
      </c>
      <c r="E499" s="1005" t="str">
        <f>IF(op!E387=0,"",op!E387)</f>
        <v/>
      </c>
      <c r="F499" s="395" t="str">
        <f>IF(op!F387="","",op!F387+1)</f>
        <v/>
      </c>
      <c r="G499" s="1006" t="str">
        <f>IF(op!G387=0,"",op!G387)</f>
        <v/>
      </c>
      <c r="H499" s="395" t="str">
        <f>IF(op!H387="","",op!H387)</f>
        <v/>
      </c>
      <c r="I499" s="1007" t="str">
        <f t="shared" si="271"/>
        <v/>
      </c>
      <c r="J499" s="1008" t="str">
        <f>IF(op!J387="","",op!J387)</f>
        <v/>
      </c>
      <c r="K499" s="339"/>
      <c r="L499" s="1260" t="str">
        <f>IF(op!L387="","",op!L387)</f>
        <v/>
      </c>
      <c r="M499" s="1260" t="str">
        <f>IF(op!M387="","",op!M387)</f>
        <v/>
      </c>
      <c r="N499" s="1009" t="str">
        <f t="shared" si="263"/>
        <v/>
      </c>
      <c r="O499" s="1010" t="str">
        <f t="shared" si="264"/>
        <v/>
      </c>
      <c r="P499" s="1011" t="str">
        <f t="shared" si="265"/>
        <v/>
      </c>
      <c r="Q499" s="590" t="str">
        <f t="shared" si="272"/>
        <v/>
      </c>
      <c r="R499" s="1012" t="str">
        <f t="shared" si="266"/>
        <v/>
      </c>
      <c r="S499" s="1013">
        <f t="shared" si="273"/>
        <v>0</v>
      </c>
      <c r="T499" s="339"/>
      <c r="X499" s="994" t="str">
        <f t="shared" si="274"/>
        <v/>
      </c>
      <c r="Y499" s="1015">
        <f t="shared" si="267"/>
        <v>0.6</v>
      </c>
      <c r="Z499" s="1016" t="e">
        <f t="shared" si="268"/>
        <v>#VALUE!</v>
      </c>
      <c r="AA499" s="1016" t="e">
        <f t="shared" si="269"/>
        <v>#VALUE!</v>
      </c>
      <c r="AB499" s="1016" t="e">
        <f t="shared" si="270"/>
        <v>#VALUE!</v>
      </c>
      <c r="AC499" s="1017" t="e">
        <f t="shared" si="275"/>
        <v>#VALUE!</v>
      </c>
      <c r="AD499" s="1018">
        <f t="shared" si="276"/>
        <v>0</v>
      </c>
      <c r="AE499" s="1015">
        <f>IF(H499&gt;8,tab!D$168,tab!D$171)</f>
        <v>0.5</v>
      </c>
      <c r="AF499" s="1018">
        <f t="shared" si="277"/>
        <v>0</v>
      </c>
      <c r="AG499" s="994">
        <f t="shared" si="278"/>
        <v>0</v>
      </c>
      <c r="AH499" s="1019" t="e">
        <f t="shared" si="279"/>
        <v>#VALUE!</v>
      </c>
      <c r="AI499" s="863" t="e">
        <f t="shared" si="280"/>
        <v>#VALUE!</v>
      </c>
      <c r="AJ499" s="562">
        <f t="shared" si="281"/>
        <v>30</v>
      </c>
      <c r="AK499" s="562">
        <f t="shared" si="260"/>
        <v>30</v>
      </c>
      <c r="AL499" s="1020">
        <f t="shared" si="282"/>
        <v>0</v>
      </c>
      <c r="AN499" s="561">
        <f t="shared" si="262"/>
        <v>0</v>
      </c>
      <c r="AT499" s="322"/>
      <c r="AU499" s="322"/>
    </row>
    <row r="500" spans="3:47" ht="13.15" customHeight="1" x14ac:dyDescent="0.2">
      <c r="C500" s="386"/>
      <c r="D500" s="1005" t="str">
        <f>IF(op!D388=0,"",op!D388)</f>
        <v/>
      </c>
      <c r="E500" s="1005" t="str">
        <f>IF(op!E388=0,"",op!E388)</f>
        <v/>
      </c>
      <c r="F500" s="395" t="str">
        <f>IF(op!F388="","",op!F388+1)</f>
        <v/>
      </c>
      <c r="G500" s="1006" t="str">
        <f>IF(op!G388=0,"",op!G388)</f>
        <v/>
      </c>
      <c r="H500" s="395" t="str">
        <f>IF(op!H388="","",op!H388)</f>
        <v/>
      </c>
      <c r="I500" s="1007" t="str">
        <f t="shared" si="271"/>
        <v/>
      </c>
      <c r="J500" s="1008" t="str">
        <f>IF(op!J388="","",op!J388)</f>
        <v/>
      </c>
      <c r="K500" s="339"/>
      <c r="L500" s="1260" t="str">
        <f>IF(op!L388="","",op!L388)</f>
        <v/>
      </c>
      <c r="M500" s="1260" t="str">
        <f>IF(op!M388="","",op!M388)</f>
        <v/>
      </c>
      <c r="N500" s="1009" t="str">
        <f t="shared" si="263"/>
        <v/>
      </c>
      <c r="O500" s="1010" t="str">
        <f t="shared" si="264"/>
        <v/>
      </c>
      <c r="P500" s="1011" t="str">
        <f t="shared" si="265"/>
        <v/>
      </c>
      <c r="Q500" s="590" t="str">
        <f t="shared" si="272"/>
        <v/>
      </c>
      <c r="R500" s="1012" t="str">
        <f t="shared" si="266"/>
        <v/>
      </c>
      <c r="S500" s="1013">
        <f t="shared" si="273"/>
        <v>0</v>
      </c>
      <c r="T500" s="339"/>
      <c r="X500" s="994" t="str">
        <f t="shared" si="274"/>
        <v/>
      </c>
      <c r="Y500" s="1015">
        <f t="shared" si="267"/>
        <v>0.6</v>
      </c>
      <c r="Z500" s="1016" t="e">
        <f t="shared" si="268"/>
        <v>#VALUE!</v>
      </c>
      <c r="AA500" s="1016" t="e">
        <f t="shared" si="269"/>
        <v>#VALUE!</v>
      </c>
      <c r="AB500" s="1016" t="e">
        <f t="shared" si="270"/>
        <v>#VALUE!</v>
      </c>
      <c r="AC500" s="1017" t="e">
        <f t="shared" si="275"/>
        <v>#VALUE!</v>
      </c>
      <c r="AD500" s="1018">
        <f t="shared" si="276"/>
        <v>0</v>
      </c>
      <c r="AE500" s="1015">
        <f>IF(H500&gt;8,tab!D$168,tab!D$171)</f>
        <v>0.5</v>
      </c>
      <c r="AF500" s="1018">
        <f t="shared" si="277"/>
        <v>0</v>
      </c>
      <c r="AG500" s="994">
        <f t="shared" si="278"/>
        <v>0</v>
      </c>
      <c r="AH500" s="1019" t="e">
        <f t="shared" si="279"/>
        <v>#VALUE!</v>
      </c>
      <c r="AI500" s="863" t="e">
        <f t="shared" si="280"/>
        <v>#VALUE!</v>
      </c>
      <c r="AJ500" s="562">
        <f t="shared" si="281"/>
        <v>30</v>
      </c>
      <c r="AK500" s="562">
        <f t="shared" si="260"/>
        <v>30</v>
      </c>
      <c r="AL500" s="1020">
        <f t="shared" si="282"/>
        <v>0</v>
      </c>
      <c r="AN500" s="561">
        <f t="shared" si="262"/>
        <v>0</v>
      </c>
      <c r="AT500" s="322"/>
      <c r="AU500" s="322"/>
    </row>
    <row r="501" spans="3:47" ht="13.15" customHeight="1" x14ac:dyDescent="0.2">
      <c r="C501" s="386"/>
      <c r="D501" s="1005" t="str">
        <f>IF(op!D389=0,"",op!D389)</f>
        <v/>
      </c>
      <c r="E501" s="1005" t="str">
        <f>IF(op!E389=0,"",op!E389)</f>
        <v/>
      </c>
      <c r="F501" s="395" t="str">
        <f>IF(op!F389="","",op!F389+1)</f>
        <v/>
      </c>
      <c r="G501" s="1006" t="str">
        <f>IF(op!G389=0,"",op!G389)</f>
        <v/>
      </c>
      <c r="H501" s="395" t="str">
        <f>IF(op!H389="","",op!H389)</f>
        <v/>
      </c>
      <c r="I501" s="1007" t="str">
        <f t="shared" si="271"/>
        <v/>
      </c>
      <c r="J501" s="1008" t="str">
        <f>IF(op!J389="","",op!J389)</f>
        <v/>
      </c>
      <c r="K501" s="339"/>
      <c r="L501" s="1260" t="str">
        <f>IF(op!L389="","",op!L389)</f>
        <v/>
      </c>
      <c r="M501" s="1260" t="str">
        <f>IF(op!M389="","",op!M389)</f>
        <v/>
      </c>
      <c r="N501" s="1009" t="str">
        <f t="shared" si="263"/>
        <v/>
      </c>
      <c r="O501" s="1010" t="str">
        <f t="shared" si="264"/>
        <v/>
      </c>
      <c r="P501" s="1011" t="str">
        <f t="shared" si="265"/>
        <v/>
      </c>
      <c r="Q501" s="590" t="str">
        <f t="shared" si="272"/>
        <v/>
      </c>
      <c r="R501" s="1012" t="str">
        <f t="shared" si="266"/>
        <v/>
      </c>
      <c r="S501" s="1013">
        <f t="shared" si="273"/>
        <v>0</v>
      </c>
      <c r="T501" s="339"/>
      <c r="X501" s="994" t="str">
        <f t="shared" si="274"/>
        <v/>
      </c>
      <c r="Y501" s="1015">
        <f t="shared" si="267"/>
        <v>0.6</v>
      </c>
      <c r="Z501" s="1016" t="e">
        <f t="shared" si="268"/>
        <v>#VALUE!</v>
      </c>
      <c r="AA501" s="1016" t="e">
        <f t="shared" si="269"/>
        <v>#VALUE!</v>
      </c>
      <c r="AB501" s="1016" t="e">
        <f t="shared" si="270"/>
        <v>#VALUE!</v>
      </c>
      <c r="AC501" s="1017" t="e">
        <f t="shared" si="275"/>
        <v>#VALUE!</v>
      </c>
      <c r="AD501" s="1018">
        <f t="shared" si="276"/>
        <v>0</v>
      </c>
      <c r="AE501" s="1015">
        <f>IF(H501&gt;8,tab!D$168,tab!D$171)</f>
        <v>0.5</v>
      </c>
      <c r="AF501" s="1018">
        <f t="shared" si="277"/>
        <v>0</v>
      </c>
      <c r="AG501" s="994">
        <f t="shared" si="278"/>
        <v>0</v>
      </c>
      <c r="AH501" s="1019" t="e">
        <f t="shared" si="279"/>
        <v>#VALUE!</v>
      </c>
      <c r="AI501" s="863" t="e">
        <f t="shared" si="280"/>
        <v>#VALUE!</v>
      </c>
      <c r="AJ501" s="562">
        <f t="shared" si="281"/>
        <v>30</v>
      </c>
      <c r="AK501" s="562">
        <f t="shared" si="260"/>
        <v>30</v>
      </c>
      <c r="AL501" s="1020">
        <f t="shared" si="282"/>
        <v>0</v>
      </c>
      <c r="AN501" s="561">
        <f t="shared" si="262"/>
        <v>0</v>
      </c>
      <c r="AT501" s="322"/>
      <c r="AU501" s="322"/>
    </row>
    <row r="502" spans="3:47" ht="13.15" customHeight="1" x14ac:dyDescent="0.2">
      <c r="C502" s="386"/>
      <c r="D502" s="1005" t="str">
        <f>IF(op!D390=0,"",op!D390)</f>
        <v/>
      </c>
      <c r="E502" s="1005" t="str">
        <f>IF(op!E390=0,"",op!E390)</f>
        <v/>
      </c>
      <c r="F502" s="395" t="str">
        <f>IF(op!F390="","",op!F390+1)</f>
        <v/>
      </c>
      <c r="G502" s="1006" t="str">
        <f>IF(op!G390=0,"",op!G390)</f>
        <v/>
      </c>
      <c r="H502" s="395" t="str">
        <f>IF(op!H390="","",op!H390)</f>
        <v/>
      </c>
      <c r="I502" s="1007" t="str">
        <f t="shared" si="271"/>
        <v/>
      </c>
      <c r="J502" s="1008" t="str">
        <f>IF(op!J390="","",op!J390)</f>
        <v/>
      </c>
      <c r="K502" s="339"/>
      <c r="L502" s="1260" t="str">
        <f>IF(op!L390="","",op!L390)</f>
        <v/>
      </c>
      <c r="M502" s="1260" t="str">
        <f>IF(op!M390="","",op!M390)</f>
        <v/>
      </c>
      <c r="N502" s="1009" t="str">
        <f t="shared" si="263"/>
        <v/>
      </c>
      <c r="O502" s="1010" t="str">
        <f t="shared" si="264"/>
        <v/>
      </c>
      <c r="P502" s="1011" t="str">
        <f t="shared" si="265"/>
        <v/>
      </c>
      <c r="Q502" s="590" t="str">
        <f t="shared" si="272"/>
        <v/>
      </c>
      <c r="R502" s="1012" t="str">
        <f t="shared" si="266"/>
        <v/>
      </c>
      <c r="S502" s="1013">
        <f t="shared" si="273"/>
        <v>0</v>
      </c>
      <c r="T502" s="339"/>
      <c r="X502" s="994" t="str">
        <f t="shared" si="274"/>
        <v/>
      </c>
      <c r="Y502" s="1015">
        <f t="shared" si="267"/>
        <v>0.6</v>
      </c>
      <c r="Z502" s="1016" t="e">
        <f t="shared" si="268"/>
        <v>#VALUE!</v>
      </c>
      <c r="AA502" s="1016" t="e">
        <f t="shared" si="269"/>
        <v>#VALUE!</v>
      </c>
      <c r="AB502" s="1016" t="e">
        <f t="shared" si="270"/>
        <v>#VALUE!</v>
      </c>
      <c r="AC502" s="1017" t="e">
        <f t="shared" si="275"/>
        <v>#VALUE!</v>
      </c>
      <c r="AD502" s="1018">
        <f t="shared" si="276"/>
        <v>0</v>
      </c>
      <c r="AE502" s="1015">
        <f>IF(H502&gt;8,tab!D$168,tab!D$171)</f>
        <v>0.5</v>
      </c>
      <c r="AF502" s="1018">
        <f t="shared" si="277"/>
        <v>0</v>
      </c>
      <c r="AG502" s="994">
        <f t="shared" si="278"/>
        <v>0</v>
      </c>
      <c r="AH502" s="1019" t="e">
        <f t="shared" si="279"/>
        <v>#VALUE!</v>
      </c>
      <c r="AI502" s="863" t="e">
        <f t="shared" si="280"/>
        <v>#VALUE!</v>
      </c>
      <c r="AJ502" s="562">
        <f t="shared" si="281"/>
        <v>30</v>
      </c>
      <c r="AK502" s="562">
        <f t="shared" si="260"/>
        <v>30</v>
      </c>
      <c r="AL502" s="1020">
        <f t="shared" si="282"/>
        <v>0</v>
      </c>
      <c r="AN502" s="561">
        <f t="shared" si="262"/>
        <v>0</v>
      </c>
      <c r="AT502" s="322"/>
      <c r="AU502" s="322"/>
    </row>
    <row r="503" spans="3:47" ht="13.15" customHeight="1" x14ac:dyDescent="0.2">
      <c r="C503" s="386"/>
      <c r="D503" s="1005" t="str">
        <f>IF(op!D391=0,"",op!D391)</f>
        <v/>
      </c>
      <c r="E503" s="1005" t="str">
        <f>IF(op!E391=0,"",op!E391)</f>
        <v/>
      </c>
      <c r="F503" s="395" t="str">
        <f>IF(op!F391="","",op!F391+1)</f>
        <v/>
      </c>
      <c r="G503" s="1006" t="str">
        <f>IF(op!G391=0,"",op!G391)</f>
        <v/>
      </c>
      <c r="H503" s="395" t="str">
        <f>IF(op!H391="","",op!H391)</f>
        <v/>
      </c>
      <c r="I503" s="1007" t="str">
        <f t="shared" si="271"/>
        <v/>
      </c>
      <c r="J503" s="1008" t="str">
        <f>IF(op!J391="","",op!J391)</f>
        <v/>
      </c>
      <c r="K503" s="339"/>
      <c r="L503" s="1260" t="str">
        <f>IF(op!L391="","",op!L391)</f>
        <v/>
      </c>
      <c r="M503" s="1260" t="str">
        <f>IF(op!M391="","",op!M391)</f>
        <v/>
      </c>
      <c r="N503" s="1009" t="str">
        <f t="shared" si="263"/>
        <v/>
      </c>
      <c r="O503" s="1010" t="str">
        <f t="shared" si="264"/>
        <v/>
      </c>
      <c r="P503" s="1011" t="str">
        <f t="shared" si="265"/>
        <v/>
      </c>
      <c r="Q503" s="590" t="str">
        <f t="shared" si="272"/>
        <v/>
      </c>
      <c r="R503" s="1012" t="str">
        <f t="shared" si="266"/>
        <v/>
      </c>
      <c r="S503" s="1013">
        <f t="shared" si="273"/>
        <v>0</v>
      </c>
      <c r="T503" s="339"/>
      <c r="X503" s="994" t="str">
        <f t="shared" si="274"/>
        <v/>
      </c>
      <c r="Y503" s="1015">
        <f t="shared" si="267"/>
        <v>0.6</v>
      </c>
      <c r="Z503" s="1016" t="e">
        <f t="shared" si="268"/>
        <v>#VALUE!</v>
      </c>
      <c r="AA503" s="1016" t="e">
        <f t="shared" si="269"/>
        <v>#VALUE!</v>
      </c>
      <c r="AB503" s="1016" t="e">
        <f t="shared" si="270"/>
        <v>#VALUE!</v>
      </c>
      <c r="AC503" s="1017" t="e">
        <f t="shared" si="275"/>
        <v>#VALUE!</v>
      </c>
      <c r="AD503" s="1018">
        <f t="shared" si="276"/>
        <v>0</v>
      </c>
      <c r="AE503" s="1015">
        <f>IF(H503&gt;8,tab!D$168,tab!D$171)</f>
        <v>0.5</v>
      </c>
      <c r="AF503" s="1018">
        <f t="shared" si="277"/>
        <v>0</v>
      </c>
      <c r="AG503" s="994">
        <f t="shared" si="278"/>
        <v>0</v>
      </c>
      <c r="AH503" s="1019" t="e">
        <f t="shared" si="279"/>
        <v>#VALUE!</v>
      </c>
      <c r="AI503" s="863" t="e">
        <f t="shared" si="280"/>
        <v>#VALUE!</v>
      </c>
      <c r="AJ503" s="562">
        <f t="shared" si="281"/>
        <v>30</v>
      </c>
      <c r="AK503" s="562">
        <f t="shared" si="260"/>
        <v>30</v>
      </c>
      <c r="AL503" s="1020">
        <f t="shared" si="282"/>
        <v>0</v>
      </c>
      <c r="AN503" s="561">
        <f t="shared" si="262"/>
        <v>0</v>
      </c>
      <c r="AT503" s="322"/>
      <c r="AU503" s="322"/>
    </row>
    <row r="504" spans="3:47" ht="13.15" customHeight="1" x14ac:dyDescent="0.2">
      <c r="C504" s="386"/>
      <c r="D504" s="1005" t="str">
        <f>IF(op!D392=0,"",op!D392)</f>
        <v/>
      </c>
      <c r="E504" s="1005" t="str">
        <f>IF(op!E392=0,"",op!E392)</f>
        <v/>
      </c>
      <c r="F504" s="395" t="str">
        <f>IF(op!F392="","",op!F392+1)</f>
        <v/>
      </c>
      <c r="G504" s="1006" t="str">
        <f>IF(op!G392=0,"",op!G392)</f>
        <v/>
      </c>
      <c r="H504" s="395" t="str">
        <f>IF(op!H392="","",op!H392)</f>
        <v/>
      </c>
      <c r="I504" s="1007" t="str">
        <f t="shared" si="271"/>
        <v/>
      </c>
      <c r="J504" s="1008" t="str">
        <f>IF(op!J392="","",op!J392)</f>
        <v/>
      </c>
      <c r="K504" s="339"/>
      <c r="L504" s="1260" t="str">
        <f>IF(op!L392="","",op!L392)</f>
        <v/>
      </c>
      <c r="M504" s="1260" t="str">
        <f>IF(op!M392="","",op!M392)</f>
        <v/>
      </c>
      <c r="N504" s="1009" t="str">
        <f t="shared" si="263"/>
        <v/>
      </c>
      <c r="O504" s="1010" t="str">
        <f t="shared" si="264"/>
        <v/>
      </c>
      <c r="P504" s="1011" t="str">
        <f t="shared" si="265"/>
        <v/>
      </c>
      <c r="Q504" s="590" t="str">
        <f t="shared" si="272"/>
        <v/>
      </c>
      <c r="R504" s="1012" t="str">
        <f t="shared" si="266"/>
        <v/>
      </c>
      <c r="S504" s="1013">
        <f t="shared" si="273"/>
        <v>0</v>
      </c>
      <c r="T504" s="339"/>
      <c r="X504" s="994" t="str">
        <f t="shared" si="274"/>
        <v/>
      </c>
      <c r="Y504" s="1015">
        <f t="shared" si="267"/>
        <v>0.6</v>
      </c>
      <c r="Z504" s="1016" t="e">
        <f t="shared" si="268"/>
        <v>#VALUE!</v>
      </c>
      <c r="AA504" s="1016" t="e">
        <f t="shared" si="269"/>
        <v>#VALUE!</v>
      </c>
      <c r="AB504" s="1016" t="e">
        <f t="shared" si="270"/>
        <v>#VALUE!</v>
      </c>
      <c r="AC504" s="1017" t="e">
        <f t="shared" si="275"/>
        <v>#VALUE!</v>
      </c>
      <c r="AD504" s="1018">
        <f t="shared" si="276"/>
        <v>0</v>
      </c>
      <c r="AE504" s="1015">
        <f>IF(H504&gt;8,tab!D$168,tab!D$171)</f>
        <v>0.5</v>
      </c>
      <c r="AF504" s="1018">
        <f t="shared" si="277"/>
        <v>0</v>
      </c>
      <c r="AG504" s="994">
        <f t="shared" si="278"/>
        <v>0</v>
      </c>
      <c r="AH504" s="1019" t="e">
        <f t="shared" si="279"/>
        <v>#VALUE!</v>
      </c>
      <c r="AI504" s="863" t="e">
        <f t="shared" si="280"/>
        <v>#VALUE!</v>
      </c>
      <c r="AJ504" s="562">
        <f t="shared" si="281"/>
        <v>30</v>
      </c>
      <c r="AK504" s="562">
        <f t="shared" si="260"/>
        <v>30</v>
      </c>
      <c r="AL504" s="1020">
        <f t="shared" si="282"/>
        <v>0</v>
      </c>
      <c r="AN504" s="561">
        <f t="shared" si="262"/>
        <v>0</v>
      </c>
      <c r="AT504" s="322"/>
      <c r="AU504" s="322"/>
    </row>
    <row r="505" spans="3:47" ht="13.15" customHeight="1" x14ac:dyDescent="0.2">
      <c r="C505" s="386"/>
      <c r="D505" s="1005" t="str">
        <f>IF(op!D393=0,"",op!D393)</f>
        <v/>
      </c>
      <c r="E505" s="1005" t="str">
        <f>IF(op!E393=0,"",op!E393)</f>
        <v/>
      </c>
      <c r="F505" s="395" t="str">
        <f>IF(op!F393="","",op!F393+1)</f>
        <v/>
      </c>
      <c r="G505" s="1006" t="str">
        <f>IF(op!G393=0,"",op!G393)</f>
        <v/>
      </c>
      <c r="H505" s="395" t="str">
        <f>IF(op!H393="","",op!H393)</f>
        <v/>
      </c>
      <c r="I505" s="1007" t="str">
        <f t="shared" si="271"/>
        <v/>
      </c>
      <c r="J505" s="1008" t="str">
        <f>IF(op!J393="","",op!J393)</f>
        <v/>
      </c>
      <c r="K505" s="339"/>
      <c r="L505" s="1260" t="str">
        <f>IF(op!L393="","",op!L393)</f>
        <v/>
      </c>
      <c r="M505" s="1260" t="str">
        <f>IF(op!M393="","",op!M393)</f>
        <v/>
      </c>
      <c r="N505" s="1009" t="str">
        <f t="shared" si="263"/>
        <v/>
      </c>
      <c r="O505" s="1010" t="str">
        <f t="shared" si="264"/>
        <v/>
      </c>
      <c r="P505" s="1011" t="str">
        <f t="shared" si="265"/>
        <v/>
      </c>
      <c r="Q505" s="590" t="str">
        <f t="shared" si="272"/>
        <v/>
      </c>
      <c r="R505" s="1012" t="str">
        <f t="shared" si="266"/>
        <v/>
      </c>
      <c r="S505" s="1013">
        <f t="shared" si="273"/>
        <v>0</v>
      </c>
      <c r="T505" s="339"/>
      <c r="X505" s="994" t="str">
        <f t="shared" si="274"/>
        <v/>
      </c>
      <c r="Y505" s="1015">
        <f t="shared" si="267"/>
        <v>0.6</v>
      </c>
      <c r="Z505" s="1016" t="e">
        <f t="shared" si="268"/>
        <v>#VALUE!</v>
      </c>
      <c r="AA505" s="1016" t="e">
        <f t="shared" si="269"/>
        <v>#VALUE!</v>
      </c>
      <c r="AB505" s="1016" t="e">
        <f t="shared" si="270"/>
        <v>#VALUE!</v>
      </c>
      <c r="AC505" s="1017" t="e">
        <f t="shared" si="275"/>
        <v>#VALUE!</v>
      </c>
      <c r="AD505" s="1018">
        <f t="shared" si="276"/>
        <v>0</v>
      </c>
      <c r="AE505" s="1015">
        <f>IF(H505&gt;8,tab!D$168,tab!D$171)</f>
        <v>0.5</v>
      </c>
      <c r="AF505" s="1018">
        <f t="shared" si="277"/>
        <v>0</v>
      </c>
      <c r="AG505" s="994">
        <f t="shared" si="278"/>
        <v>0</v>
      </c>
      <c r="AH505" s="1019" t="e">
        <f t="shared" si="279"/>
        <v>#VALUE!</v>
      </c>
      <c r="AI505" s="863" t="e">
        <f t="shared" si="280"/>
        <v>#VALUE!</v>
      </c>
      <c r="AJ505" s="562">
        <f t="shared" si="281"/>
        <v>30</v>
      </c>
      <c r="AK505" s="562">
        <f t="shared" si="260"/>
        <v>30</v>
      </c>
      <c r="AL505" s="1020">
        <f t="shared" si="282"/>
        <v>0</v>
      </c>
      <c r="AN505" s="561">
        <f t="shared" si="262"/>
        <v>0</v>
      </c>
      <c r="AT505" s="322"/>
      <c r="AU505" s="322"/>
    </row>
    <row r="506" spans="3:47" ht="13.15" customHeight="1" x14ac:dyDescent="0.2">
      <c r="C506" s="386"/>
      <c r="D506" s="1005" t="str">
        <f>IF(op!D394=0,"",op!D394)</f>
        <v/>
      </c>
      <c r="E506" s="1005" t="str">
        <f>IF(op!E394=0,"",op!E394)</f>
        <v/>
      </c>
      <c r="F506" s="395" t="str">
        <f>IF(op!F394="","",op!F394+1)</f>
        <v/>
      </c>
      <c r="G506" s="1006" t="str">
        <f>IF(op!G394=0,"",op!G394)</f>
        <v/>
      </c>
      <c r="H506" s="395" t="str">
        <f>IF(op!H394="","",op!H394)</f>
        <v/>
      </c>
      <c r="I506" s="1007" t="str">
        <f t="shared" si="271"/>
        <v/>
      </c>
      <c r="J506" s="1008" t="str">
        <f>IF(op!J394="","",op!J394)</f>
        <v/>
      </c>
      <c r="K506" s="339"/>
      <c r="L506" s="1260" t="str">
        <f>IF(op!L394="","",op!L394)</f>
        <v/>
      </c>
      <c r="M506" s="1260" t="str">
        <f>IF(op!M394="","",op!M394)</f>
        <v/>
      </c>
      <c r="N506" s="1009" t="str">
        <f t="shared" si="263"/>
        <v/>
      </c>
      <c r="O506" s="1010" t="str">
        <f t="shared" si="264"/>
        <v/>
      </c>
      <c r="P506" s="1011" t="str">
        <f t="shared" si="265"/>
        <v/>
      </c>
      <c r="Q506" s="590" t="str">
        <f t="shared" si="272"/>
        <v/>
      </c>
      <c r="R506" s="1012" t="str">
        <f t="shared" si="266"/>
        <v/>
      </c>
      <c r="S506" s="1013">
        <f t="shared" si="273"/>
        <v>0</v>
      </c>
      <c r="T506" s="339"/>
      <c r="X506" s="994" t="str">
        <f t="shared" si="274"/>
        <v/>
      </c>
      <c r="Y506" s="1015">
        <f t="shared" si="267"/>
        <v>0.6</v>
      </c>
      <c r="Z506" s="1016" t="e">
        <f t="shared" si="268"/>
        <v>#VALUE!</v>
      </c>
      <c r="AA506" s="1016" t="e">
        <f t="shared" si="269"/>
        <v>#VALUE!</v>
      </c>
      <c r="AB506" s="1016" t="e">
        <f t="shared" si="270"/>
        <v>#VALUE!</v>
      </c>
      <c r="AC506" s="1017" t="e">
        <f t="shared" si="275"/>
        <v>#VALUE!</v>
      </c>
      <c r="AD506" s="1018">
        <f t="shared" si="276"/>
        <v>0</v>
      </c>
      <c r="AE506" s="1015">
        <f>IF(H506&gt;8,tab!D$168,tab!D$171)</f>
        <v>0.5</v>
      </c>
      <c r="AF506" s="1018">
        <f t="shared" si="277"/>
        <v>0</v>
      </c>
      <c r="AG506" s="994">
        <f t="shared" si="278"/>
        <v>0</v>
      </c>
      <c r="AH506" s="1019" t="e">
        <f t="shared" si="279"/>
        <v>#VALUE!</v>
      </c>
      <c r="AI506" s="863" t="e">
        <f t="shared" si="280"/>
        <v>#VALUE!</v>
      </c>
      <c r="AJ506" s="562">
        <f t="shared" si="281"/>
        <v>30</v>
      </c>
      <c r="AK506" s="562">
        <f t="shared" si="260"/>
        <v>30</v>
      </c>
      <c r="AL506" s="1020">
        <f t="shared" si="282"/>
        <v>0</v>
      </c>
      <c r="AN506" s="561">
        <f t="shared" si="262"/>
        <v>0</v>
      </c>
      <c r="AT506" s="322"/>
      <c r="AU506" s="322"/>
    </row>
    <row r="507" spans="3:47" ht="13.15" customHeight="1" x14ac:dyDescent="0.2">
      <c r="C507" s="386"/>
      <c r="D507" s="1005" t="str">
        <f>IF(op!D395=0,"",op!D395)</f>
        <v/>
      </c>
      <c r="E507" s="1005" t="str">
        <f>IF(op!E395=0,"",op!E395)</f>
        <v/>
      </c>
      <c r="F507" s="395" t="str">
        <f>IF(op!F395="","",op!F395+1)</f>
        <v/>
      </c>
      <c r="G507" s="1006" t="str">
        <f>IF(op!G395=0,"",op!G395)</f>
        <v/>
      </c>
      <c r="H507" s="395" t="str">
        <f>IF(op!H395="","",op!H395)</f>
        <v/>
      </c>
      <c r="I507" s="1007" t="str">
        <f t="shared" si="271"/>
        <v/>
      </c>
      <c r="J507" s="1008" t="str">
        <f>IF(op!J395="","",op!J395)</f>
        <v/>
      </c>
      <c r="K507" s="339"/>
      <c r="L507" s="1260" t="str">
        <f>IF(op!L395="","",op!L395)</f>
        <v/>
      </c>
      <c r="M507" s="1260" t="str">
        <f>IF(op!M395="","",op!M395)</f>
        <v/>
      </c>
      <c r="N507" s="1009" t="str">
        <f t="shared" si="263"/>
        <v/>
      </c>
      <c r="O507" s="1010" t="str">
        <f t="shared" si="264"/>
        <v/>
      </c>
      <c r="P507" s="1011" t="str">
        <f t="shared" si="265"/>
        <v/>
      </c>
      <c r="Q507" s="590" t="str">
        <f t="shared" si="272"/>
        <v/>
      </c>
      <c r="R507" s="1012" t="str">
        <f t="shared" si="266"/>
        <v/>
      </c>
      <c r="S507" s="1013">
        <f t="shared" si="273"/>
        <v>0</v>
      </c>
      <c r="T507" s="339"/>
      <c r="X507" s="994" t="str">
        <f t="shared" si="274"/>
        <v/>
      </c>
      <c r="Y507" s="1015">
        <f t="shared" si="267"/>
        <v>0.6</v>
      </c>
      <c r="Z507" s="1016" t="e">
        <f t="shared" si="268"/>
        <v>#VALUE!</v>
      </c>
      <c r="AA507" s="1016" t="e">
        <f t="shared" si="269"/>
        <v>#VALUE!</v>
      </c>
      <c r="AB507" s="1016" t="e">
        <f t="shared" si="270"/>
        <v>#VALUE!</v>
      </c>
      <c r="AC507" s="1017" t="e">
        <f t="shared" si="275"/>
        <v>#VALUE!</v>
      </c>
      <c r="AD507" s="1018">
        <f t="shared" si="276"/>
        <v>0</v>
      </c>
      <c r="AE507" s="1015">
        <f>IF(H507&gt;8,tab!D$168,tab!D$171)</f>
        <v>0.5</v>
      </c>
      <c r="AF507" s="1018">
        <f t="shared" si="277"/>
        <v>0</v>
      </c>
      <c r="AG507" s="994">
        <f t="shared" si="278"/>
        <v>0</v>
      </c>
      <c r="AH507" s="1019" t="e">
        <f t="shared" si="279"/>
        <v>#VALUE!</v>
      </c>
      <c r="AI507" s="863" t="e">
        <f t="shared" si="280"/>
        <v>#VALUE!</v>
      </c>
      <c r="AJ507" s="562">
        <f t="shared" si="281"/>
        <v>30</v>
      </c>
      <c r="AK507" s="562">
        <f t="shared" si="260"/>
        <v>30</v>
      </c>
      <c r="AL507" s="1020">
        <f t="shared" si="282"/>
        <v>0</v>
      </c>
      <c r="AN507" s="561">
        <f t="shared" si="262"/>
        <v>0</v>
      </c>
      <c r="AT507" s="322"/>
      <c r="AU507" s="322"/>
    </row>
    <row r="508" spans="3:47" ht="13.15" customHeight="1" x14ac:dyDescent="0.2">
      <c r="C508" s="386"/>
      <c r="D508" s="1005" t="str">
        <f>IF(op!D396=0,"",op!D396)</f>
        <v/>
      </c>
      <c r="E508" s="1005" t="str">
        <f>IF(op!E396=0,"",op!E396)</f>
        <v/>
      </c>
      <c r="F508" s="395" t="str">
        <f>IF(op!F396="","",op!F396+1)</f>
        <v/>
      </c>
      <c r="G508" s="1006" t="str">
        <f>IF(op!G396=0,"",op!G396)</f>
        <v/>
      </c>
      <c r="H508" s="395" t="str">
        <f>IF(op!H396="","",op!H396)</f>
        <v/>
      </c>
      <c r="I508" s="1007" t="str">
        <f t="shared" si="271"/>
        <v/>
      </c>
      <c r="J508" s="1008" t="str">
        <f>IF(op!J396="","",op!J396)</f>
        <v/>
      </c>
      <c r="K508" s="339"/>
      <c r="L508" s="1260" t="str">
        <f>IF(op!L396="","",op!L396)</f>
        <v/>
      </c>
      <c r="M508" s="1260" t="str">
        <f>IF(op!M396="","",op!M396)</f>
        <v/>
      </c>
      <c r="N508" s="1009" t="str">
        <f t="shared" si="263"/>
        <v/>
      </c>
      <c r="O508" s="1010" t="str">
        <f t="shared" si="264"/>
        <v/>
      </c>
      <c r="P508" s="1011" t="str">
        <f t="shared" si="265"/>
        <v/>
      </c>
      <c r="Q508" s="590" t="str">
        <f t="shared" si="272"/>
        <v/>
      </c>
      <c r="R508" s="1012" t="str">
        <f t="shared" si="266"/>
        <v/>
      </c>
      <c r="S508" s="1013">
        <f t="shared" si="273"/>
        <v>0</v>
      </c>
      <c r="T508" s="339"/>
      <c r="X508" s="994" t="str">
        <f t="shared" si="274"/>
        <v/>
      </c>
      <c r="Y508" s="1015">
        <f t="shared" si="267"/>
        <v>0.6</v>
      </c>
      <c r="Z508" s="1016" t="e">
        <f t="shared" si="268"/>
        <v>#VALUE!</v>
      </c>
      <c r="AA508" s="1016" t="e">
        <f t="shared" si="269"/>
        <v>#VALUE!</v>
      </c>
      <c r="AB508" s="1016" t="e">
        <f t="shared" si="270"/>
        <v>#VALUE!</v>
      </c>
      <c r="AC508" s="1017" t="e">
        <f t="shared" si="275"/>
        <v>#VALUE!</v>
      </c>
      <c r="AD508" s="1018">
        <f t="shared" si="276"/>
        <v>0</v>
      </c>
      <c r="AE508" s="1015">
        <f>IF(H508&gt;8,tab!D$168,tab!D$171)</f>
        <v>0.5</v>
      </c>
      <c r="AF508" s="1018">
        <f t="shared" si="277"/>
        <v>0</v>
      </c>
      <c r="AG508" s="994">
        <f t="shared" si="278"/>
        <v>0</v>
      </c>
      <c r="AH508" s="1019" t="e">
        <f t="shared" si="279"/>
        <v>#VALUE!</v>
      </c>
      <c r="AI508" s="863" t="e">
        <f t="shared" si="280"/>
        <v>#VALUE!</v>
      </c>
      <c r="AJ508" s="562">
        <f t="shared" si="281"/>
        <v>30</v>
      </c>
      <c r="AK508" s="562">
        <f t="shared" si="260"/>
        <v>30</v>
      </c>
      <c r="AL508" s="1020">
        <f t="shared" si="282"/>
        <v>0</v>
      </c>
      <c r="AN508" s="561">
        <f t="shared" si="262"/>
        <v>0</v>
      </c>
      <c r="AT508" s="322"/>
      <c r="AU508" s="322"/>
    </row>
    <row r="509" spans="3:47" ht="13.15" customHeight="1" x14ac:dyDescent="0.2">
      <c r="C509" s="386"/>
      <c r="D509" s="1005" t="str">
        <f>IF(op!D397=0,"",op!D397)</f>
        <v/>
      </c>
      <c r="E509" s="1005" t="str">
        <f>IF(op!E397=0,"",op!E397)</f>
        <v/>
      </c>
      <c r="F509" s="395" t="str">
        <f>IF(op!F397="","",op!F397+1)</f>
        <v/>
      </c>
      <c r="G509" s="1006" t="str">
        <f>IF(op!G397=0,"",op!G397)</f>
        <v/>
      </c>
      <c r="H509" s="395" t="str">
        <f>IF(op!H397="","",op!H397)</f>
        <v/>
      </c>
      <c r="I509" s="1007" t="str">
        <f t="shared" si="271"/>
        <v/>
      </c>
      <c r="J509" s="1008" t="str">
        <f>IF(op!J397="","",op!J397)</f>
        <v/>
      </c>
      <c r="K509" s="339"/>
      <c r="L509" s="1260" t="str">
        <f>IF(op!L397="","",op!L397)</f>
        <v/>
      </c>
      <c r="M509" s="1260" t="str">
        <f>IF(op!M397="","",op!M397)</f>
        <v/>
      </c>
      <c r="N509" s="1009" t="str">
        <f t="shared" si="263"/>
        <v/>
      </c>
      <c r="O509" s="1010" t="str">
        <f t="shared" si="264"/>
        <v/>
      </c>
      <c r="P509" s="1011" t="str">
        <f t="shared" si="265"/>
        <v/>
      </c>
      <c r="Q509" s="590" t="str">
        <f t="shared" si="272"/>
        <v/>
      </c>
      <c r="R509" s="1012" t="str">
        <f t="shared" si="266"/>
        <v/>
      </c>
      <c r="S509" s="1013">
        <f t="shared" si="273"/>
        <v>0</v>
      </c>
      <c r="T509" s="339"/>
      <c r="X509" s="994" t="str">
        <f t="shared" si="274"/>
        <v/>
      </c>
      <c r="Y509" s="1015">
        <f t="shared" si="267"/>
        <v>0.6</v>
      </c>
      <c r="Z509" s="1016" t="e">
        <f t="shared" si="268"/>
        <v>#VALUE!</v>
      </c>
      <c r="AA509" s="1016" t="e">
        <f t="shared" si="269"/>
        <v>#VALUE!</v>
      </c>
      <c r="AB509" s="1016" t="e">
        <f t="shared" si="270"/>
        <v>#VALUE!</v>
      </c>
      <c r="AC509" s="1017" t="e">
        <f t="shared" si="275"/>
        <v>#VALUE!</v>
      </c>
      <c r="AD509" s="1018">
        <f t="shared" si="276"/>
        <v>0</v>
      </c>
      <c r="AE509" s="1015">
        <f>IF(H509&gt;8,tab!D$168,tab!D$171)</f>
        <v>0.5</v>
      </c>
      <c r="AF509" s="1018">
        <f t="shared" si="277"/>
        <v>0</v>
      </c>
      <c r="AG509" s="994">
        <f t="shared" si="278"/>
        <v>0</v>
      </c>
      <c r="AH509" s="1019" t="e">
        <f t="shared" si="279"/>
        <v>#VALUE!</v>
      </c>
      <c r="AI509" s="863" t="e">
        <f t="shared" si="280"/>
        <v>#VALUE!</v>
      </c>
      <c r="AJ509" s="562">
        <f t="shared" si="281"/>
        <v>30</v>
      </c>
      <c r="AK509" s="562">
        <f t="shared" si="260"/>
        <v>30</v>
      </c>
      <c r="AL509" s="1020">
        <f t="shared" si="282"/>
        <v>0</v>
      </c>
      <c r="AN509" s="561">
        <f t="shared" si="262"/>
        <v>0</v>
      </c>
      <c r="AT509" s="322"/>
      <c r="AU509" s="322"/>
    </row>
    <row r="510" spans="3:47" ht="13.15" customHeight="1" x14ac:dyDescent="0.2">
      <c r="C510" s="386"/>
      <c r="D510" s="1005" t="str">
        <f>IF(op!D398=0,"",op!D398)</f>
        <v/>
      </c>
      <c r="E510" s="1005" t="str">
        <f>IF(op!E398=0,"",op!E398)</f>
        <v/>
      </c>
      <c r="F510" s="395" t="str">
        <f>IF(op!F398="","",op!F398+1)</f>
        <v/>
      </c>
      <c r="G510" s="1006" t="str">
        <f>IF(op!G398=0,"",op!G398)</f>
        <v/>
      </c>
      <c r="H510" s="395" t="str">
        <f>IF(op!H398="","",op!H398)</f>
        <v/>
      </c>
      <c r="I510" s="1007" t="str">
        <f t="shared" si="271"/>
        <v/>
      </c>
      <c r="J510" s="1008" t="str">
        <f>IF(op!J398="","",op!J398)</f>
        <v/>
      </c>
      <c r="K510" s="339"/>
      <c r="L510" s="1260" t="str">
        <f>IF(op!L398="","",op!L398)</f>
        <v/>
      </c>
      <c r="M510" s="1260" t="str">
        <f>IF(op!M398="","",op!M398)</f>
        <v/>
      </c>
      <c r="N510" s="1009" t="str">
        <f t="shared" si="263"/>
        <v/>
      </c>
      <c r="O510" s="1010" t="str">
        <f t="shared" si="264"/>
        <v/>
      </c>
      <c r="P510" s="1011" t="str">
        <f t="shared" si="265"/>
        <v/>
      </c>
      <c r="Q510" s="590" t="str">
        <f t="shared" si="272"/>
        <v/>
      </c>
      <c r="R510" s="1012" t="str">
        <f t="shared" si="266"/>
        <v/>
      </c>
      <c r="S510" s="1013">
        <f t="shared" si="273"/>
        <v>0</v>
      </c>
      <c r="T510" s="339"/>
      <c r="X510" s="994" t="str">
        <f t="shared" si="274"/>
        <v/>
      </c>
      <c r="Y510" s="1015">
        <f t="shared" si="267"/>
        <v>0.6</v>
      </c>
      <c r="Z510" s="1016" t="e">
        <f t="shared" si="268"/>
        <v>#VALUE!</v>
      </c>
      <c r="AA510" s="1016" t="e">
        <f t="shared" si="269"/>
        <v>#VALUE!</v>
      </c>
      <c r="AB510" s="1016" t="e">
        <f t="shared" si="270"/>
        <v>#VALUE!</v>
      </c>
      <c r="AC510" s="1017" t="e">
        <f t="shared" si="275"/>
        <v>#VALUE!</v>
      </c>
      <c r="AD510" s="1018">
        <f t="shared" si="276"/>
        <v>0</v>
      </c>
      <c r="AE510" s="1015">
        <f>IF(H510&gt;8,tab!D$168,tab!D$171)</f>
        <v>0.5</v>
      </c>
      <c r="AF510" s="1018">
        <f t="shared" si="277"/>
        <v>0</v>
      </c>
      <c r="AG510" s="994">
        <f t="shared" si="278"/>
        <v>0</v>
      </c>
      <c r="AH510" s="1019" t="e">
        <f t="shared" si="279"/>
        <v>#VALUE!</v>
      </c>
      <c r="AI510" s="863" t="e">
        <f t="shared" si="280"/>
        <v>#VALUE!</v>
      </c>
      <c r="AJ510" s="562">
        <f t="shared" si="281"/>
        <v>30</v>
      </c>
      <c r="AK510" s="562">
        <f t="shared" si="260"/>
        <v>30</v>
      </c>
      <c r="AL510" s="1020">
        <f t="shared" si="282"/>
        <v>0</v>
      </c>
      <c r="AN510" s="561">
        <f t="shared" si="262"/>
        <v>0</v>
      </c>
      <c r="AT510" s="322"/>
      <c r="AU510" s="322"/>
    </row>
    <row r="511" spans="3:47" ht="13.15" customHeight="1" x14ac:dyDescent="0.2">
      <c r="C511" s="386"/>
      <c r="D511" s="1005" t="str">
        <f>IF(op!D399=0,"",op!D399)</f>
        <v/>
      </c>
      <c r="E511" s="1005" t="str">
        <f>IF(op!E399=0,"",op!E399)</f>
        <v/>
      </c>
      <c r="F511" s="395" t="str">
        <f>IF(op!F399="","",op!F399+1)</f>
        <v/>
      </c>
      <c r="G511" s="1006" t="str">
        <f>IF(op!G399=0,"",op!G399)</f>
        <v/>
      </c>
      <c r="H511" s="395" t="str">
        <f>IF(op!H399="","",op!H399)</f>
        <v/>
      </c>
      <c r="I511" s="1007" t="str">
        <f t="shared" si="271"/>
        <v/>
      </c>
      <c r="J511" s="1008" t="str">
        <f>IF(op!J399="","",op!J399)</f>
        <v/>
      </c>
      <c r="K511" s="339"/>
      <c r="L511" s="1260" t="str">
        <f>IF(op!L399="","",op!L399)</f>
        <v/>
      </c>
      <c r="M511" s="1260" t="str">
        <f>IF(op!M399="","",op!M399)</f>
        <v/>
      </c>
      <c r="N511" s="1009" t="str">
        <f t="shared" si="263"/>
        <v/>
      </c>
      <c r="O511" s="1010" t="str">
        <f t="shared" si="264"/>
        <v/>
      </c>
      <c r="P511" s="1011" t="str">
        <f t="shared" si="265"/>
        <v/>
      </c>
      <c r="Q511" s="590" t="str">
        <f t="shared" si="272"/>
        <v/>
      </c>
      <c r="R511" s="1012" t="str">
        <f t="shared" si="266"/>
        <v/>
      </c>
      <c r="S511" s="1013">
        <f t="shared" si="273"/>
        <v>0</v>
      </c>
      <c r="T511" s="339"/>
      <c r="X511" s="994" t="str">
        <f t="shared" si="274"/>
        <v/>
      </c>
      <c r="Y511" s="1015">
        <f t="shared" si="267"/>
        <v>0.6</v>
      </c>
      <c r="Z511" s="1016" t="e">
        <f t="shared" si="268"/>
        <v>#VALUE!</v>
      </c>
      <c r="AA511" s="1016" t="e">
        <f t="shared" si="269"/>
        <v>#VALUE!</v>
      </c>
      <c r="AB511" s="1016" t="e">
        <f t="shared" si="270"/>
        <v>#VALUE!</v>
      </c>
      <c r="AC511" s="1017" t="e">
        <f t="shared" si="275"/>
        <v>#VALUE!</v>
      </c>
      <c r="AD511" s="1018">
        <f t="shared" si="276"/>
        <v>0</v>
      </c>
      <c r="AE511" s="1015">
        <f>IF(H511&gt;8,tab!D$168,tab!D$171)</f>
        <v>0.5</v>
      </c>
      <c r="AF511" s="1018">
        <f t="shared" si="277"/>
        <v>0</v>
      </c>
      <c r="AG511" s="994">
        <f t="shared" si="278"/>
        <v>0</v>
      </c>
      <c r="AH511" s="1019" t="e">
        <f t="shared" si="279"/>
        <v>#VALUE!</v>
      </c>
      <c r="AI511" s="863" t="e">
        <f t="shared" si="280"/>
        <v>#VALUE!</v>
      </c>
      <c r="AJ511" s="562">
        <f t="shared" si="281"/>
        <v>30</v>
      </c>
      <c r="AK511" s="562">
        <f t="shared" si="260"/>
        <v>30</v>
      </c>
      <c r="AL511" s="1020">
        <f t="shared" si="282"/>
        <v>0</v>
      </c>
      <c r="AN511" s="561">
        <f t="shared" si="262"/>
        <v>0</v>
      </c>
      <c r="AT511" s="322"/>
      <c r="AU511" s="322"/>
    </row>
    <row r="512" spans="3:47" ht="13.15" customHeight="1" x14ac:dyDescent="0.2">
      <c r="C512" s="386"/>
      <c r="D512" s="1005" t="str">
        <f>IF(op!D400=0,"",op!D400)</f>
        <v/>
      </c>
      <c r="E512" s="1005" t="str">
        <f>IF(op!E400=0,"",op!E400)</f>
        <v/>
      </c>
      <c r="F512" s="395" t="str">
        <f>IF(op!F400="","",op!F400+1)</f>
        <v/>
      </c>
      <c r="G512" s="1006" t="str">
        <f>IF(op!G400=0,"",op!G400)</f>
        <v/>
      </c>
      <c r="H512" s="395" t="str">
        <f>IF(op!H400="","",op!H400)</f>
        <v/>
      </c>
      <c r="I512" s="1007" t="str">
        <f t="shared" si="271"/>
        <v/>
      </c>
      <c r="J512" s="1008" t="str">
        <f>IF(op!J400="","",op!J400)</f>
        <v/>
      </c>
      <c r="K512" s="339"/>
      <c r="L512" s="1260" t="str">
        <f>IF(op!L400="","",op!L400)</f>
        <v/>
      </c>
      <c r="M512" s="1260" t="str">
        <f>IF(op!M400="","",op!M400)</f>
        <v/>
      </c>
      <c r="N512" s="1009" t="str">
        <f t="shared" si="263"/>
        <v/>
      </c>
      <c r="O512" s="1010" t="str">
        <f t="shared" si="264"/>
        <v/>
      </c>
      <c r="P512" s="1011" t="str">
        <f t="shared" si="265"/>
        <v/>
      </c>
      <c r="Q512" s="590" t="str">
        <f t="shared" si="272"/>
        <v/>
      </c>
      <c r="R512" s="1012" t="str">
        <f t="shared" si="266"/>
        <v/>
      </c>
      <c r="S512" s="1013">
        <f t="shared" si="273"/>
        <v>0</v>
      </c>
      <c r="T512" s="339"/>
      <c r="X512" s="994" t="str">
        <f t="shared" si="274"/>
        <v/>
      </c>
      <c r="Y512" s="1015">
        <f t="shared" si="267"/>
        <v>0.6</v>
      </c>
      <c r="Z512" s="1016" t="e">
        <f t="shared" si="268"/>
        <v>#VALUE!</v>
      </c>
      <c r="AA512" s="1016" t="e">
        <f t="shared" si="269"/>
        <v>#VALUE!</v>
      </c>
      <c r="AB512" s="1016" t="e">
        <f t="shared" si="270"/>
        <v>#VALUE!</v>
      </c>
      <c r="AC512" s="1017" t="e">
        <f t="shared" si="275"/>
        <v>#VALUE!</v>
      </c>
      <c r="AD512" s="1018">
        <f t="shared" si="276"/>
        <v>0</v>
      </c>
      <c r="AE512" s="1015">
        <f>IF(H512&gt;8,tab!D$168,tab!D$171)</f>
        <v>0.5</v>
      </c>
      <c r="AF512" s="1018">
        <f t="shared" si="277"/>
        <v>0</v>
      </c>
      <c r="AG512" s="994">
        <f t="shared" si="278"/>
        <v>0</v>
      </c>
      <c r="AH512" s="1019" t="e">
        <f t="shared" si="279"/>
        <v>#VALUE!</v>
      </c>
      <c r="AI512" s="863" t="e">
        <f t="shared" si="280"/>
        <v>#VALUE!</v>
      </c>
      <c r="AJ512" s="562">
        <f t="shared" si="281"/>
        <v>30</v>
      </c>
      <c r="AK512" s="562">
        <f t="shared" si="260"/>
        <v>30</v>
      </c>
      <c r="AL512" s="1020">
        <f t="shared" si="282"/>
        <v>0</v>
      </c>
      <c r="AN512" s="561">
        <f t="shared" si="262"/>
        <v>0</v>
      </c>
      <c r="AT512" s="322"/>
      <c r="AU512" s="322"/>
    </row>
    <row r="513" spans="3:47" ht="13.15" customHeight="1" x14ac:dyDescent="0.2">
      <c r="C513" s="386"/>
      <c r="D513" s="1005" t="str">
        <f>IF(op!D401=0,"",op!D401)</f>
        <v/>
      </c>
      <c r="E513" s="1005" t="str">
        <f>IF(op!E401=0,"",op!E401)</f>
        <v/>
      </c>
      <c r="F513" s="395" t="str">
        <f>IF(op!F401="","",op!F401+1)</f>
        <v/>
      </c>
      <c r="G513" s="1006" t="str">
        <f>IF(op!G401=0,"",op!G401)</f>
        <v/>
      </c>
      <c r="H513" s="395" t="str">
        <f>IF(op!H401="","",op!H401)</f>
        <v/>
      </c>
      <c r="I513" s="1007" t="str">
        <f t="shared" si="271"/>
        <v/>
      </c>
      <c r="J513" s="1008" t="str">
        <f>IF(op!J401="","",op!J401)</f>
        <v/>
      </c>
      <c r="K513" s="339"/>
      <c r="L513" s="1260" t="str">
        <f>IF(op!L401="","",op!L401)</f>
        <v/>
      </c>
      <c r="M513" s="1260" t="str">
        <f>IF(op!M401="","",op!M401)</f>
        <v/>
      </c>
      <c r="N513" s="1009" t="str">
        <f t="shared" si="263"/>
        <v/>
      </c>
      <c r="O513" s="1010" t="str">
        <f t="shared" si="264"/>
        <v/>
      </c>
      <c r="P513" s="1011" t="str">
        <f t="shared" si="265"/>
        <v/>
      </c>
      <c r="Q513" s="590" t="str">
        <f t="shared" si="272"/>
        <v/>
      </c>
      <c r="R513" s="1012" t="str">
        <f t="shared" si="266"/>
        <v/>
      </c>
      <c r="S513" s="1013">
        <f t="shared" si="273"/>
        <v>0</v>
      </c>
      <c r="T513" s="339"/>
      <c r="X513" s="994" t="str">
        <f t="shared" si="274"/>
        <v/>
      </c>
      <c r="Y513" s="1015">
        <f t="shared" si="267"/>
        <v>0.6</v>
      </c>
      <c r="Z513" s="1016" t="e">
        <f t="shared" si="268"/>
        <v>#VALUE!</v>
      </c>
      <c r="AA513" s="1016" t="e">
        <f t="shared" si="269"/>
        <v>#VALUE!</v>
      </c>
      <c r="AB513" s="1016" t="e">
        <f t="shared" si="270"/>
        <v>#VALUE!</v>
      </c>
      <c r="AC513" s="1017" t="e">
        <f t="shared" si="275"/>
        <v>#VALUE!</v>
      </c>
      <c r="AD513" s="1018">
        <f t="shared" si="276"/>
        <v>0</v>
      </c>
      <c r="AE513" s="1015">
        <f>IF(H513&gt;8,tab!D$168,tab!D$171)</f>
        <v>0.5</v>
      </c>
      <c r="AF513" s="1018">
        <f t="shared" si="277"/>
        <v>0</v>
      </c>
      <c r="AG513" s="994">
        <f t="shared" si="278"/>
        <v>0</v>
      </c>
      <c r="AH513" s="1019" t="e">
        <f t="shared" si="279"/>
        <v>#VALUE!</v>
      </c>
      <c r="AI513" s="863" t="e">
        <f t="shared" si="280"/>
        <v>#VALUE!</v>
      </c>
      <c r="AJ513" s="562">
        <f t="shared" si="281"/>
        <v>30</v>
      </c>
      <c r="AK513" s="562">
        <f t="shared" si="260"/>
        <v>30</v>
      </c>
      <c r="AL513" s="1020">
        <f t="shared" si="282"/>
        <v>0</v>
      </c>
      <c r="AN513" s="561">
        <f t="shared" si="262"/>
        <v>0</v>
      </c>
      <c r="AT513" s="322"/>
      <c r="AU513" s="322"/>
    </row>
    <row r="514" spans="3:47" ht="13.15" customHeight="1" x14ac:dyDescent="0.2">
      <c r="C514" s="386"/>
      <c r="D514" s="1005" t="str">
        <f>IF(op!D402=0,"",op!D402)</f>
        <v/>
      </c>
      <c r="E514" s="1005" t="str">
        <f>IF(op!E402=0,"",op!E402)</f>
        <v/>
      </c>
      <c r="F514" s="395" t="str">
        <f>IF(op!F402="","",op!F402+1)</f>
        <v/>
      </c>
      <c r="G514" s="1006" t="str">
        <f>IF(op!G402=0,"",op!G402)</f>
        <v/>
      </c>
      <c r="H514" s="395" t="str">
        <f>IF(op!H402="","",op!H402)</f>
        <v/>
      </c>
      <c r="I514" s="1007" t="str">
        <f t="shared" si="271"/>
        <v/>
      </c>
      <c r="J514" s="1008" t="str">
        <f>IF(op!J402="","",op!J402)</f>
        <v/>
      </c>
      <c r="K514" s="339"/>
      <c r="L514" s="1260" t="str">
        <f>IF(op!L402="","",op!L402)</f>
        <v/>
      </c>
      <c r="M514" s="1260" t="str">
        <f>IF(op!M402="","",op!M402)</f>
        <v/>
      </c>
      <c r="N514" s="1009" t="str">
        <f t="shared" si="263"/>
        <v/>
      </c>
      <c r="O514" s="1010" t="str">
        <f t="shared" si="264"/>
        <v/>
      </c>
      <c r="P514" s="1011" t="str">
        <f t="shared" si="265"/>
        <v/>
      </c>
      <c r="Q514" s="590" t="str">
        <f t="shared" si="272"/>
        <v/>
      </c>
      <c r="R514" s="1012" t="str">
        <f t="shared" si="266"/>
        <v/>
      </c>
      <c r="S514" s="1013">
        <f t="shared" si="273"/>
        <v>0</v>
      </c>
      <c r="T514" s="339"/>
      <c r="X514" s="994" t="str">
        <f t="shared" si="274"/>
        <v/>
      </c>
      <c r="Y514" s="1015">
        <f t="shared" si="267"/>
        <v>0.6</v>
      </c>
      <c r="Z514" s="1016" t="e">
        <f t="shared" si="268"/>
        <v>#VALUE!</v>
      </c>
      <c r="AA514" s="1016" t="e">
        <f t="shared" si="269"/>
        <v>#VALUE!</v>
      </c>
      <c r="AB514" s="1016" t="e">
        <f t="shared" si="270"/>
        <v>#VALUE!</v>
      </c>
      <c r="AC514" s="1017" t="e">
        <f t="shared" si="275"/>
        <v>#VALUE!</v>
      </c>
      <c r="AD514" s="1018">
        <f t="shared" si="276"/>
        <v>0</v>
      </c>
      <c r="AE514" s="1015">
        <f>IF(H514&gt;8,tab!D$168,tab!D$171)</f>
        <v>0.5</v>
      </c>
      <c r="AF514" s="1018">
        <f t="shared" si="277"/>
        <v>0</v>
      </c>
      <c r="AG514" s="994">
        <f t="shared" si="278"/>
        <v>0</v>
      </c>
      <c r="AH514" s="1019" t="e">
        <f t="shared" si="279"/>
        <v>#VALUE!</v>
      </c>
      <c r="AI514" s="863" t="e">
        <f t="shared" si="280"/>
        <v>#VALUE!</v>
      </c>
      <c r="AJ514" s="562">
        <f t="shared" si="281"/>
        <v>30</v>
      </c>
      <c r="AK514" s="562">
        <f t="shared" si="260"/>
        <v>30</v>
      </c>
      <c r="AL514" s="1020">
        <f t="shared" si="282"/>
        <v>0</v>
      </c>
      <c r="AN514" s="561">
        <f t="shared" si="262"/>
        <v>0</v>
      </c>
      <c r="AT514" s="322"/>
      <c r="AU514" s="322"/>
    </row>
    <row r="515" spans="3:47" ht="13.15" customHeight="1" x14ac:dyDescent="0.2">
      <c r="C515" s="386"/>
      <c r="D515" s="1005" t="str">
        <f>IF(op!D403=0,"",op!D403)</f>
        <v/>
      </c>
      <c r="E515" s="1005" t="str">
        <f>IF(op!E403=0,"",op!E403)</f>
        <v/>
      </c>
      <c r="F515" s="395" t="str">
        <f>IF(op!F403="","",op!F403+1)</f>
        <v/>
      </c>
      <c r="G515" s="1006" t="str">
        <f>IF(op!G403=0,"",op!G403)</f>
        <v/>
      </c>
      <c r="H515" s="395" t="str">
        <f>IF(op!H403="","",op!H403)</f>
        <v/>
      </c>
      <c r="I515" s="1007" t="str">
        <f t="shared" si="271"/>
        <v/>
      </c>
      <c r="J515" s="1008" t="str">
        <f>IF(op!J403="","",op!J403)</f>
        <v/>
      </c>
      <c r="K515" s="339"/>
      <c r="L515" s="1260" t="str">
        <f>IF(op!L403="","",op!L403)</f>
        <v/>
      </c>
      <c r="M515" s="1260" t="str">
        <f>IF(op!M403="","",op!M403)</f>
        <v/>
      </c>
      <c r="N515" s="1009" t="str">
        <f t="shared" si="263"/>
        <v/>
      </c>
      <c r="O515" s="1010" t="str">
        <f t="shared" si="264"/>
        <v/>
      </c>
      <c r="P515" s="1011" t="str">
        <f t="shared" si="265"/>
        <v/>
      </c>
      <c r="Q515" s="590" t="str">
        <f t="shared" si="272"/>
        <v/>
      </c>
      <c r="R515" s="1012" t="str">
        <f t="shared" si="266"/>
        <v/>
      </c>
      <c r="S515" s="1013">
        <f t="shared" si="273"/>
        <v>0</v>
      </c>
      <c r="T515" s="339"/>
      <c r="X515" s="994" t="str">
        <f t="shared" si="274"/>
        <v/>
      </c>
      <c r="Y515" s="1015">
        <f t="shared" si="267"/>
        <v>0.6</v>
      </c>
      <c r="Z515" s="1016" t="e">
        <f t="shared" si="268"/>
        <v>#VALUE!</v>
      </c>
      <c r="AA515" s="1016" t="e">
        <f t="shared" si="269"/>
        <v>#VALUE!</v>
      </c>
      <c r="AB515" s="1016" t="e">
        <f t="shared" si="270"/>
        <v>#VALUE!</v>
      </c>
      <c r="AC515" s="1017" t="e">
        <f t="shared" si="275"/>
        <v>#VALUE!</v>
      </c>
      <c r="AD515" s="1018">
        <f t="shared" si="276"/>
        <v>0</v>
      </c>
      <c r="AE515" s="1015">
        <f>IF(H515&gt;8,tab!D$168,tab!D$171)</f>
        <v>0.5</v>
      </c>
      <c r="AF515" s="1018">
        <f t="shared" si="277"/>
        <v>0</v>
      </c>
      <c r="AG515" s="994">
        <f t="shared" si="278"/>
        <v>0</v>
      </c>
      <c r="AH515" s="1019" t="e">
        <f t="shared" si="279"/>
        <v>#VALUE!</v>
      </c>
      <c r="AI515" s="863" t="e">
        <f t="shared" si="280"/>
        <v>#VALUE!</v>
      </c>
      <c r="AJ515" s="562">
        <f t="shared" si="281"/>
        <v>30</v>
      </c>
      <c r="AK515" s="562">
        <f t="shared" si="260"/>
        <v>30</v>
      </c>
      <c r="AL515" s="1020">
        <f t="shared" si="282"/>
        <v>0</v>
      </c>
      <c r="AN515" s="561">
        <f t="shared" si="262"/>
        <v>0</v>
      </c>
      <c r="AT515" s="322"/>
      <c r="AU515" s="322"/>
    </row>
    <row r="516" spans="3:47" ht="13.15" customHeight="1" x14ac:dyDescent="0.2">
      <c r="C516" s="386"/>
      <c r="D516" s="1005" t="str">
        <f>IF(op!D404=0,"",op!D404)</f>
        <v/>
      </c>
      <c r="E516" s="1005" t="str">
        <f>IF(op!E404=0,"",op!E404)</f>
        <v/>
      </c>
      <c r="F516" s="395" t="str">
        <f>IF(op!F404="","",op!F404+1)</f>
        <v/>
      </c>
      <c r="G516" s="1006" t="str">
        <f>IF(op!G404=0,"",op!G404)</f>
        <v/>
      </c>
      <c r="H516" s="395" t="str">
        <f>IF(op!H404="","",op!H404)</f>
        <v/>
      </c>
      <c r="I516" s="1007" t="str">
        <f t="shared" si="271"/>
        <v/>
      </c>
      <c r="J516" s="1008" t="str">
        <f>IF(op!J404="","",op!J404)</f>
        <v/>
      </c>
      <c r="K516" s="339"/>
      <c r="L516" s="1260" t="str">
        <f>IF(op!L404="","",op!L404)</f>
        <v/>
      </c>
      <c r="M516" s="1260" t="str">
        <f>IF(op!M404="","",op!M404)</f>
        <v/>
      </c>
      <c r="N516" s="1009" t="str">
        <f t="shared" si="263"/>
        <v/>
      </c>
      <c r="O516" s="1010" t="str">
        <f t="shared" si="264"/>
        <v/>
      </c>
      <c r="P516" s="1011" t="str">
        <f t="shared" si="265"/>
        <v/>
      </c>
      <c r="Q516" s="590" t="str">
        <f t="shared" si="272"/>
        <v/>
      </c>
      <c r="R516" s="1012" t="str">
        <f t="shared" si="266"/>
        <v/>
      </c>
      <c r="S516" s="1013">
        <f t="shared" si="273"/>
        <v>0</v>
      </c>
      <c r="T516" s="339"/>
      <c r="X516" s="994" t="str">
        <f t="shared" si="274"/>
        <v/>
      </c>
      <c r="Y516" s="1015">
        <f t="shared" si="267"/>
        <v>0.6</v>
      </c>
      <c r="Z516" s="1016" t="e">
        <f t="shared" si="268"/>
        <v>#VALUE!</v>
      </c>
      <c r="AA516" s="1016" t="e">
        <f t="shared" si="269"/>
        <v>#VALUE!</v>
      </c>
      <c r="AB516" s="1016" t="e">
        <f t="shared" si="270"/>
        <v>#VALUE!</v>
      </c>
      <c r="AC516" s="1017" t="e">
        <f t="shared" si="275"/>
        <v>#VALUE!</v>
      </c>
      <c r="AD516" s="1018">
        <f t="shared" si="276"/>
        <v>0</v>
      </c>
      <c r="AE516" s="1015">
        <f>IF(H516&gt;8,tab!D$168,tab!D$171)</f>
        <v>0.5</v>
      </c>
      <c r="AF516" s="1018">
        <f t="shared" si="277"/>
        <v>0</v>
      </c>
      <c r="AG516" s="994">
        <f t="shared" si="278"/>
        <v>0</v>
      </c>
      <c r="AH516" s="1019" t="e">
        <f t="shared" si="279"/>
        <v>#VALUE!</v>
      </c>
      <c r="AI516" s="863" t="e">
        <f t="shared" si="280"/>
        <v>#VALUE!</v>
      </c>
      <c r="AJ516" s="562">
        <f t="shared" si="281"/>
        <v>30</v>
      </c>
      <c r="AK516" s="562">
        <f t="shared" si="260"/>
        <v>30</v>
      </c>
      <c r="AL516" s="1020">
        <f t="shared" si="282"/>
        <v>0</v>
      </c>
      <c r="AN516" s="561">
        <f t="shared" si="262"/>
        <v>0</v>
      </c>
      <c r="AT516" s="322"/>
      <c r="AU516" s="322"/>
    </row>
    <row r="517" spans="3:47" ht="13.15" customHeight="1" x14ac:dyDescent="0.2">
      <c r="C517" s="386"/>
      <c r="D517" s="1005" t="str">
        <f>IF(op!D405=0,"",op!D405)</f>
        <v/>
      </c>
      <c r="E517" s="1005" t="str">
        <f>IF(op!E405=0,"",op!E405)</f>
        <v/>
      </c>
      <c r="F517" s="395" t="str">
        <f>IF(op!F405="","",op!F405+1)</f>
        <v/>
      </c>
      <c r="G517" s="1006" t="str">
        <f>IF(op!G405=0,"",op!G405)</f>
        <v/>
      </c>
      <c r="H517" s="395" t="str">
        <f>IF(op!H405="","",op!H405)</f>
        <v/>
      </c>
      <c r="I517" s="1007" t="str">
        <f t="shared" si="271"/>
        <v/>
      </c>
      <c r="J517" s="1008" t="str">
        <f>IF(op!J405="","",op!J405)</f>
        <v/>
      </c>
      <c r="K517" s="339"/>
      <c r="L517" s="1260" t="str">
        <f>IF(op!L405="","",op!L405)</f>
        <v/>
      </c>
      <c r="M517" s="1260" t="str">
        <f>IF(op!M405="","",op!M405)</f>
        <v/>
      </c>
      <c r="N517" s="1009" t="str">
        <f t="shared" si="263"/>
        <v/>
      </c>
      <c r="O517" s="1010" t="str">
        <f t="shared" si="264"/>
        <v/>
      </c>
      <c r="P517" s="1011" t="str">
        <f t="shared" si="265"/>
        <v/>
      </c>
      <c r="Q517" s="590" t="str">
        <f t="shared" si="272"/>
        <v/>
      </c>
      <c r="R517" s="1012" t="str">
        <f t="shared" si="266"/>
        <v/>
      </c>
      <c r="S517" s="1013">
        <f t="shared" si="273"/>
        <v>0</v>
      </c>
      <c r="T517" s="339"/>
      <c r="X517" s="994" t="str">
        <f t="shared" si="274"/>
        <v/>
      </c>
      <c r="Y517" s="1015">
        <f t="shared" si="267"/>
        <v>0.6</v>
      </c>
      <c r="Z517" s="1016" t="e">
        <f t="shared" si="268"/>
        <v>#VALUE!</v>
      </c>
      <c r="AA517" s="1016" t="e">
        <f t="shared" si="269"/>
        <v>#VALUE!</v>
      </c>
      <c r="AB517" s="1016" t="e">
        <f t="shared" si="270"/>
        <v>#VALUE!</v>
      </c>
      <c r="AC517" s="1017" t="e">
        <f t="shared" si="275"/>
        <v>#VALUE!</v>
      </c>
      <c r="AD517" s="1018">
        <f t="shared" si="276"/>
        <v>0</v>
      </c>
      <c r="AE517" s="1015">
        <f>IF(H517&gt;8,tab!D$168,tab!D$171)</f>
        <v>0.5</v>
      </c>
      <c r="AF517" s="1018">
        <f t="shared" si="277"/>
        <v>0</v>
      </c>
      <c r="AG517" s="994">
        <f t="shared" si="278"/>
        <v>0</v>
      </c>
      <c r="AH517" s="1019" t="e">
        <f t="shared" si="279"/>
        <v>#VALUE!</v>
      </c>
      <c r="AI517" s="863" t="e">
        <f t="shared" si="280"/>
        <v>#VALUE!</v>
      </c>
      <c r="AJ517" s="562">
        <f t="shared" si="281"/>
        <v>30</v>
      </c>
      <c r="AK517" s="562">
        <f t="shared" si="260"/>
        <v>30</v>
      </c>
      <c r="AL517" s="1020">
        <f t="shared" si="282"/>
        <v>0</v>
      </c>
      <c r="AN517" s="561">
        <f t="shared" si="262"/>
        <v>0</v>
      </c>
      <c r="AT517" s="322"/>
      <c r="AU517" s="322"/>
    </row>
    <row r="518" spans="3:47" ht="13.15" customHeight="1" x14ac:dyDescent="0.2">
      <c r="C518" s="386"/>
      <c r="D518" s="1005" t="str">
        <f>IF(op!D406=0,"",op!D406)</f>
        <v/>
      </c>
      <c r="E518" s="1005" t="str">
        <f>IF(op!E406=0,"",op!E406)</f>
        <v/>
      </c>
      <c r="F518" s="395" t="str">
        <f>IF(op!F406="","",op!F406+1)</f>
        <v/>
      </c>
      <c r="G518" s="1006" t="str">
        <f>IF(op!G406=0,"",op!G406)</f>
        <v/>
      </c>
      <c r="H518" s="395" t="str">
        <f>IF(op!H406="","",op!H406)</f>
        <v/>
      </c>
      <c r="I518" s="1007" t="str">
        <f t="shared" si="271"/>
        <v/>
      </c>
      <c r="J518" s="1008" t="str">
        <f>IF(op!J406="","",op!J406)</f>
        <v/>
      </c>
      <c r="K518" s="339"/>
      <c r="L518" s="1260" t="str">
        <f>IF(op!L406="","",op!L406)</f>
        <v/>
      </c>
      <c r="M518" s="1260" t="str">
        <f>IF(op!M406="","",op!M406)</f>
        <v/>
      </c>
      <c r="N518" s="1009" t="str">
        <f t="shared" si="263"/>
        <v/>
      </c>
      <c r="O518" s="1010" t="str">
        <f t="shared" si="264"/>
        <v/>
      </c>
      <c r="P518" s="1011" t="str">
        <f t="shared" si="265"/>
        <v/>
      </c>
      <c r="Q518" s="590" t="str">
        <f t="shared" si="272"/>
        <v/>
      </c>
      <c r="R518" s="1012" t="str">
        <f t="shared" si="266"/>
        <v/>
      </c>
      <c r="S518" s="1013">
        <f t="shared" si="273"/>
        <v>0</v>
      </c>
      <c r="T518" s="339"/>
      <c r="X518" s="994" t="str">
        <f t="shared" si="274"/>
        <v/>
      </c>
      <c r="Y518" s="1015">
        <f t="shared" si="267"/>
        <v>0.6</v>
      </c>
      <c r="Z518" s="1016" t="e">
        <f t="shared" si="268"/>
        <v>#VALUE!</v>
      </c>
      <c r="AA518" s="1016" t="e">
        <f t="shared" si="269"/>
        <v>#VALUE!</v>
      </c>
      <c r="AB518" s="1016" t="e">
        <f t="shared" si="270"/>
        <v>#VALUE!</v>
      </c>
      <c r="AC518" s="1017" t="e">
        <f t="shared" si="275"/>
        <v>#VALUE!</v>
      </c>
      <c r="AD518" s="1018">
        <f t="shared" si="276"/>
        <v>0</v>
      </c>
      <c r="AE518" s="1015">
        <f>IF(H518&gt;8,tab!D$168,tab!D$171)</f>
        <v>0.5</v>
      </c>
      <c r="AF518" s="1018">
        <f t="shared" si="277"/>
        <v>0</v>
      </c>
      <c r="AG518" s="994">
        <f t="shared" si="278"/>
        <v>0</v>
      </c>
      <c r="AH518" s="1019" t="e">
        <f t="shared" si="279"/>
        <v>#VALUE!</v>
      </c>
      <c r="AI518" s="863" t="e">
        <f t="shared" si="280"/>
        <v>#VALUE!</v>
      </c>
      <c r="AJ518" s="562">
        <f t="shared" si="281"/>
        <v>30</v>
      </c>
      <c r="AK518" s="562">
        <f t="shared" si="260"/>
        <v>30</v>
      </c>
      <c r="AL518" s="1020">
        <f t="shared" si="282"/>
        <v>0</v>
      </c>
      <c r="AN518" s="561">
        <f t="shared" si="262"/>
        <v>0</v>
      </c>
      <c r="AT518" s="322"/>
      <c r="AU518" s="322"/>
    </row>
    <row r="519" spans="3:47" ht="13.15" customHeight="1" x14ac:dyDescent="0.2">
      <c r="C519" s="386"/>
      <c r="D519" s="1005" t="str">
        <f>IF(op!D407=0,"",op!D407)</f>
        <v/>
      </c>
      <c r="E519" s="1005" t="str">
        <f>IF(op!E407=0,"",op!E407)</f>
        <v/>
      </c>
      <c r="F519" s="395" t="str">
        <f>IF(op!F407="","",op!F407+1)</f>
        <v/>
      </c>
      <c r="G519" s="1006" t="str">
        <f>IF(op!G407=0,"",op!G407)</f>
        <v/>
      </c>
      <c r="H519" s="395" t="str">
        <f>IF(op!H407="","",op!H407)</f>
        <v/>
      </c>
      <c r="I519" s="1007" t="str">
        <f t="shared" si="271"/>
        <v/>
      </c>
      <c r="J519" s="1008" t="str">
        <f>IF(op!J407="","",op!J407)</f>
        <v/>
      </c>
      <c r="K519" s="339"/>
      <c r="L519" s="1260" t="str">
        <f>IF(op!L407="","",op!L407)</f>
        <v/>
      </c>
      <c r="M519" s="1260" t="str">
        <f>IF(op!M407="","",op!M407)</f>
        <v/>
      </c>
      <c r="N519" s="1009" t="str">
        <f t="shared" si="263"/>
        <v/>
      </c>
      <c r="O519" s="1010" t="str">
        <f t="shared" si="264"/>
        <v/>
      </c>
      <c r="P519" s="1011" t="str">
        <f t="shared" si="265"/>
        <v/>
      </c>
      <c r="Q519" s="590" t="str">
        <f t="shared" si="272"/>
        <v/>
      </c>
      <c r="R519" s="1012" t="str">
        <f t="shared" si="266"/>
        <v/>
      </c>
      <c r="S519" s="1013">
        <f t="shared" si="273"/>
        <v>0</v>
      </c>
      <c r="T519" s="339"/>
      <c r="X519" s="994" t="str">
        <f t="shared" si="274"/>
        <v/>
      </c>
      <c r="Y519" s="1015">
        <f t="shared" si="267"/>
        <v>0.6</v>
      </c>
      <c r="Z519" s="1016" t="e">
        <f t="shared" si="268"/>
        <v>#VALUE!</v>
      </c>
      <c r="AA519" s="1016" t="e">
        <f t="shared" si="269"/>
        <v>#VALUE!</v>
      </c>
      <c r="AB519" s="1016" t="e">
        <f t="shared" si="270"/>
        <v>#VALUE!</v>
      </c>
      <c r="AC519" s="1017" t="e">
        <f t="shared" si="275"/>
        <v>#VALUE!</v>
      </c>
      <c r="AD519" s="1018">
        <f t="shared" si="276"/>
        <v>0</v>
      </c>
      <c r="AE519" s="1015">
        <f>IF(H519&gt;8,tab!D$168,tab!D$171)</f>
        <v>0.5</v>
      </c>
      <c r="AF519" s="1018">
        <f t="shared" si="277"/>
        <v>0</v>
      </c>
      <c r="AG519" s="994">
        <f t="shared" si="278"/>
        <v>0</v>
      </c>
      <c r="AH519" s="1019" t="e">
        <f t="shared" si="279"/>
        <v>#VALUE!</v>
      </c>
      <c r="AI519" s="863" t="e">
        <f t="shared" si="280"/>
        <v>#VALUE!</v>
      </c>
      <c r="AJ519" s="562">
        <f t="shared" si="281"/>
        <v>30</v>
      </c>
      <c r="AK519" s="562">
        <f t="shared" si="260"/>
        <v>30</v>
      </c>
      <c r="AL519" s="1020">
        <f t="shared" si="282"/>
        <v>0</v>
      </c>
      <c r="AN519" s="561">
        <f t="shared" si="262"/>
        <v>0</v>
      </c>
      <c r="AT519" s="322"/>
      <c r="AU519" s="322"/>
    </row>
    <row r="520" spans="3:47" ht="13.15" customHeight="1" x14ac:dyDescent="0.2">
      <c r="C520" s="386"/>
      <c r="D520" s="1005" t="str">
        <f>IF(op!D408=0,"",op!D408)</f>
        <v/>
      </c>
      <c r="E520" s="1005" t="str">
        <f>IF(op!E408=0,"",op!E408)</f>
        <v/>
      </c>
      <c r="F520" s="395" t="str">
        <f>IF(op!F408="","",op!F408+1)</f>
        <v/>
      </c>
      <c r="G520" s="1006" t="str">
        <f>IF(op!G408=0,"",op!G408)</f>
        <v/>
      </c>
      <c r="H520" s="395" t="str">
        <f>IF(op!H408="","",op!H408)</f>
        <v/>
      </c>
      <c r="I520" s="1007" t="str">
        <f t="shared" si="271"/>
        <v/>
      </c>
      <c r="J520" s="1008" t="str">
        <f>IF(op!J408="","",op!J408)</f>
        <v/>
      </c>
      <c r="K520" s="339"/>
      <c r="L520" s="1260" t="str">
        <f>IF(op!L408="","",op!L408)</f>
        <v/>
      </c>
      <c r="M520" s="1260" t="str">
        <f>IF(op!M408="","",op!M408)</f>
        <v/>
      </c>
      <c r="N520" s="1009" t="str">
        <f t="shared" si="263"/>
        <v/>
      </c>
      <c r="O520" s="1010" t="str">
        <f t="shared" si="264"/>
        <v/>
      </c>
      <c r="P520" s="1011" t="str">
        <f t="shared" si="265"/>
        <v/>
      </c>
      <c r="Q520" s="590" t="str">
        <f t="shared" si="272"/>
        <v/>
      </c>
      <c r="R520" s="1012" t="str">
        <f t="shared" si="266"/>
        <v/>
      </c>
      <c r="S520" s="1013">
        <f t="shared" si="273"/>
        <v>0</v>
      </c>
      <c r="T520" s="339"/>
      <c r="X520" s="994" t="str">
        <f t="shared" si="274"/>
        <v/>
      </c>
      <c r="Y520" s="1015">
        <f t="shared" si="267"/>
        <v>0.6</v>
      </c>
      <c r="Z520" s="1016" t="e">
        <f t="shared" si="268"/>
        <v>#VALUE!</v>
      </c>
      <c r="AA520" s="1016" t="e">
        <f t="shared" si="269"/>
        <v>#VALUE!</v>
      </c>
      <c r="AB520" s="1016" t="e">
        <f t="shared" si="270"/>
        <v>#VALUE!</v>
      </c>
      <c r="AC520" s="1017" t="e">
        <f t="shared" si="275"/>
        <v>#VALUE!</v>
      </c>
      <c r="AD520" s="1018">
        <f t="shared" si="276"/>
        <v>0</v>
      </c>
      <c r="AE520" s="1015">
        <f>IF(H520&gt;8,tab!D$168,tab!D$171)</f>
        <v>0.5</v>
      </c>
      <c r="AF520" s="1018">
        <f t="shared" si="277"/>
        <v>0</v>
      </c>
      <c r="AG520" s="994">
        <f t="shared" si="278"/>
        <v>0</v>
      </c>
      <c r="AH520" s="1019" t="e">
        <f t="shared" si="279"/>
        <v>#VALUE!</v>
      </c>
      <c r="AI520" s="863" t="e">
        <f t="shared" si="280"/>
        <v>#VALUE!</v>
      </c>
      <c r="AJ520" s="562">
        <f t="shared" si="281"/>
        <v>30</v>
      </c>
      <c r="AK520" s="562">
        <f t="shared" si="260"/>
        <v>30</v>
      </c>
      <c r="AL520" s="1020">
        <f t="shared" si="282"/>
        <v>0</v>
      </c>
      <c r="AN520" s="561">
        <f t="shared" si="262"/>
        <v>0</v>
      </c>
      <c r="AT520" s="322"/>
      <c r="AU520" s="322"/>
    </row>
    <row r="521" spans="3:47" ht="13.15" customHeight="1" x14ac:dyDescent="0.2">
      <c r="C521" s="386"/>
      <c r="D521" s="1005" t="str">
        <f>IF(op!D409=0,"",op!D409)</f>
        <v/>
      </c>
      <c r="E521" s="1005" t="str">
        <f>IF(op!E409=0,"",op!E409)</f>
        <v/>
      </c>
      <c r="F521" s="395" t="str">
        <f>IF(op!F409="","",op!F409+1)</f>
        <v/>
      </c>
      <c r="G521" s="1006" t="str">
        <f>IF(op!G409=0,"",op!G409)</f>
        <v/>
      </c>
      <c r="H521" s="395" t="str">
        <f>IF(op!H409="","",op!H409)</f>
        <v/>
      </c>
      <c r="I521" s="1007" t="str">
        <f t="shared" si="271"/>
        <v/>
      </c>
      <c r="J521" s="1008" t="str">
        <f>IF(op!J409="","",op!J409)</f>
        <v/>
      </c>
      <c r="K521" s="339"/>
      <c r="L521" s="1260" t="str">
        <f>IF(op!L409="","",op!L409)</f>
        <v/>
      </c>
      <c r="M521" s="1260" t="str">
        <f>IF(op!M409="","",op!M409)</f>
        <v/>
      </c>
      <c r="N521" s="1009" t="str">
        <f t="shared" si="263"/>
        <v/>
      </c>
      <c r="O521" s="1010" t="str">
        <f t="shared" si="264"/>
        <v/>
      </c>
      <c r="P521" s="1011" t="str">
        <f t="shared" si="265"/>
        <v/>
      </c>
      <c r="Q521" s="590" t="str">
        <f t="shared" si="272"/>
        <v/>
      </c>
      <c r="R521" s="1012" t="str">
        <f t="shared" si="266"/>
        <v/>
      </c>
      <c r="S521" s="1013">
        <f t="shared" si="273"/>
        <v>0</v>
      </c>
      <c r="T521" s="339"/>
      <c r="X521" s="994" t="str">
        <f t="shared" si="274"/>
        <v/>
      </c>
      <c r="Y521" s="1015">
        <f t="shared" si="267"/>
        <v>0.6</v>
      </c>
      <c r="Z521" s="1016" t="e">
        <f t="shared" si="268"/>
        <v>#VALUE!</v>
      </c>
      <c r="AA521" s="1016" t="e">
        <f t="shared" si="269"/>
        <v>#VALUE!</v>
      </c>
      <c r="AB521" s="1016" t="e">
        <f t="shared" si="270"/>
        <v>#VALUE!</v>
      </c>
      <c r="AC521" s="1017" t="e">
        <f t="shared" si="275"/>
        <v>#VALUE!</v>
      </c>
      <c r="AD521" s="1018">
        <f t="shared" si="276"/>
        <v>0</v>
      </c>
      <c r="AE521" s="1015">
        <f>IF(H521&gt;8,tab!D$168,tab!D$171)</f>
        <v>0.5</v>
      </c>
      <c r="AF521" s="1018">
        <f t="shared" si="277"/>
        <v>0</v>
      </c>
      <c r="AG521" s="994">
        <f t="shared" si="278"/>
        <v>0</v>
      </c>
      <c r="AH521" s="1019" t="e">
        <f t="shared" si="279"/>
        <v>#VALUE!</v>
      </c>
      <c r="AI521" s="863" t="e">
        <f t="shared" si="280"/>
        <v>#VALUE!</v>
      </c>
      <c r="AJ521" s="562">
        <f t="shared" si="281"/>
        <v>30</v>
      </c>
      <c r="AK521" s="562">
        <f t="shared" si="260"/>
        <v>30</v>
      </c>
      <c r="AL521" s="1020">
        <f t="shared" si="282"/>
        <v>0</v>
      </c>
      <c r="AN521" s="561">
        <f t="shared" si="262"/>
        <v>0</v>
      </c>
      <c r="AT521" s="322"/>
      <c r="AU521" s="322"/>
    </row>
    <row r="522" spans="3:47" ht="13.15" customHeight="1" x14ac:dyDescent="0.2">
      <c r="C522" s="386"/>
      <c r="D522" s="1005" t="str">
        <f>IF(op!D410=0,"",op!D410)</f>
        <v/>
      </c>
      <c r="E522" s="1005" t="str">
        <f>IF(op!E410=0,"",op!E410)</f>
        <v/>
      </c>
      <c r="F522" s="395" t="str">
        <f>IF(op!F410="","",op!F410+1)</f>
        <v/>
      </c>
      <c r="G522" s="1006" t="str">
        <f>IF(op!G410=0,"",op!G410)</f>
        <v/>
      </c>
      <c r="H522" s="395" t="str">
        <f>IF(op!H410="","",op!H410)</f>
        <v/>
      </c>
      <c r="I522" s="1007" t="str">
        <f t="shared" si="271"/>
        <v/>
      </c>
      <c r="J522" s="1008" t="str">
        <f>IF(op!J410="","",op!J410)</f>
        <v/>
      </c>
      <c r="K522" s="339"/>
      <c r="L522" s="1260" t="str">
        <f>IF(op!L410="","",op!L410)</f>
        <v/>
      </c>
      <c r="M522" s="1260" t="str">
        <f>IF(op!M410="","",op!M410)</f>
        <v/>
      </c>
      <c r="N522" s="1009" t="str">
        <f t="shared" si="263"/>
        <v/>
      </c>
      <c r="O522" s="1010" t="str">
        <f t="shared" si="264"/>
        <v/>
      </c>
      <c r="P522" s="1011" t="str">
        <f t="shared" si="265"/>
        <v/>
      </c>
      <c r="Q522" s="590" t="str">
        <f t="shared" si="272"/>
        <v/>
      </c>
      <c r="R522" s="1012" t="str">
        <f t="shared" si="266"/>
        <v/>
      </c>
      <c r="S522" s="1013">
        <f t="shared" si="273"/>
        <v>0</v>
      </c>
      <c r="T522" s="339"/>
      <c r="X522" s="994" t="str">
        <f t="shared" si="274"/>
        <v/>
      </c>
      <c r="Y522" s="1015">
        <f t="shared" si="267"/>
        <v>0.6</v>
      </c>
      <c r="Z522" s="1016" t="e">
        <f t="shared" si="268"/>
        <v>#VALUE!</v>
      </c>
      <c r="AA522" s="1016" t="e">
        <f t="shared" si="269"/>
        <v>#VALUE!</v>
      </c>
      <c r="AB522" s="1016" t="e">
        <f t="shared" si="270"/>
        <v>#VALUE!</v>
      </c>
      <c r="AC522" s="1017" t="e">
        <f t="shared" si="275"/>
        <v>#VALUE!</v>
      </c>
      <c r="AD522" s="1018">
        <f t="shared" si="276"/>
        <v>0</v>
      </c>
      <c r="AE522" s="1015">
        <f>IF(H522&gt;8,tab!D$168,tab!D$171)</f>
        <v>0.5</v>
      </c>
      <c r="AF522" s="1018">
        <f t="shared" si="277"/>
        <v>0</v>
      </c>
      <c r="AG522" s="994">
        <f t="shared" si="278"/>
        <v>0</v>
      </c>
      <c r="AH522" s="1019" t="e">
        <f t="shared" si="279"/>
        <v>#VALUE!</v>
      </c>
      <c r="AI522" s="863" t="e">
        <f t="shared" si="280"/>
        <v>#VALUE!</v>
      </c>
      <c r="AJ522" s="562">
        <f t="shared" si="281"/>
        <v>30</v>
      </c>
      <c r="AK522" s="562">
        <f t="shared" si="260"/>
        <v>30</v>
      </c>
      <c r="AL522" s="1020">
        <f t="shared" si="282"/>
        <v>0</v>
      </c>
      <c r="AN522" s="561">
        <f t="shared" si="262"/>
        <v>0</v>
      </c>
      <c r="AT522" s="322"/>
      <c r="AU522" s="322"/>
    </row>
    <row r="523" spans="3:47" ht="13.15" customHeight="1" x14ac:dyDescent="0.2">
      <c r="C523" s="386"/>
      <c r="D523" s="1005" t="str">
        <f>IF(op!D411=0,"",op!D411)</f>
        <v/>
      </c>
      <c r="E523" s="1005" t="str">
        <f>IF(op!E411=0,"",op!E411)</f>
        <v/>
      </c>
      <c r="F523" s="395" t="str">
        <f>IF(op!F411="","",op!F411+1)</f>
        <v/>
      </c>
      <c r="G523" s="1006" t="str">
        <f>IF(op!G411=0,"",op!G411)</f>
        <v/>
      </c>
      <c r="H523" s="395" t="str">
        <f>IF(op!H411="","",op!H411)</f>
        <v/>
      </c>
      <c r="I523" s="1007" t="str">
        <f t="shared" si="271"/>
        <v/>
      </c>
      <c r="J523" s="1008" t="str">
        <f>IF(op!J411="","",op!J411)</f>
        <v/>
      </c>
      <c r="K523" s="339"/>
      <c r="L523" s="1260" t="str">
        <f>IF(op!L411="","",op!L411)</f>
        <v/>
      </c>
      <c r="M523" s="1260" t="str">
        <f>IF(op!M411="","",op!M411)</f>
        <v/>
      </c>
      <c r="N523" s="1009" t="str">
        <f t="shared" si="263"/>
        <v/>
      </c>
      <c r="O523" s="1010" t="str">
        <f t="shared" si="264"/>
        <v/>
      </c>
      <c r="P523" s="1011" t="str">
        <f t="shared" si="265"/>
        <v/>
      </c>
      <c r="Q523" s="590" t="str">
        <f t="shared" si="272"/>
        <v/>
      </c>
      <c r="R523" s="1012" t="str">
        <f t="shared" si="266"/>
        <v/>
      </c>
      <c r="S523" s="1013">
        <f t="shared" si="273"/>
        <v>0</v>
      </c>
      <c r="T523" s="339"/>
      <c r="X523" s="994" t="str">
        <f t="shared" si="274"/>
        <v/>
      </c>
      <c r="Y523" s="1015">
        <f t="shared" si="267"/>
        <v>0.6</v>
      </c>
      <c r="Z523" s="1016" t="e">
        <f t="shared" si="268"/>
        <v>#VALUE!</v>
      </c>
      <c r="AA523" s="1016" t="e">
        <f t="shared" si="269"/>
        <v>#VALUE!</v>
      </c>
      <c r="AB523" s="1016" t="e">
        <f t="shared" si="270"/>
        <v>#VALUE!</v>
      </c>
      <c r="AC523" s="1017" t="e">
        <f t="shared" si="275"/>
        <v>#VALUE!</v>
      </c>
      <c r="AD523" s="1018">
        <f t="shared" si="276"/>
        <v>0</v>
      </c>
      <c r="AE523" s="1015">
        <f>IF(H523&gt;8,tab!D$168,tab!D$171)</f>
        <v>0.5</v>
      </c>
      <c r="AF523" s="1018">
        <f t="shared" si="277"/>
        <v>0</v>
      </c>
      <c r="AG523" s="994">
        <f t="shared" si="278"/>
        <v>0</v>
      </c>
      <c r="AH523" s="1019" t="e">
        <f t="shared" si="279"/>
        <v>#VALUE!</v>
      </c>
      <c r="AI523" s="863" t="e">
        <f t="shared" si="280"/>
        <v>#VALUE!</v>
      </c>
      <c r="AJ523" s="562">
        <f t="shared" si="281"/>
        <v>30</v>
      </c>
      <c r="AK523" s="562">
        <f t="shared" si="260"/>
        <v>30</v>
      </c>
      <c r="AL523" s="1020">
        <f t="shared" si="282"/>
        <v>0</v>
      </c>
      <c r="AN523" s="561">
        <f t="shared" si="262"/>
        <v>0</v>
      </c>
      <c r="AT523" s="322"/>
      <c r="AU523" s="322"/>
    </row>
    <row r="524" spans="3:47" ht="13.15" customHeight="1" x14ac:dyDescent="0.2">
      <c r="C524" s="386"/>
      <c r="D524" s="1005" t="str">
        <f>IF(op!D412=0,"",op!D412)</f>
        <v/>
      </c>
      <c r="E524" s="1005" t="str">
        <f>IF(op!E412=0,"",op!E412)</f>
        <v/>
      </c>
      <c r="F524" s="395" t="str">
        <f>IF(op!F412="","",op!F412+1)</f>
        <v/>
      </c>
      <c r="G524" s="1006" t="str">
        <f>IF(op!G412=0,"",op!G412)</f>
        <v/>
      </c>
      <c r="H524" s="395" t="str">
        <f>IF(op!H412="","",op!H412)</f>
        <v/>
      </c>
      <c r="I524" s="1007" t="str">
        <f t="shared" si="271"/>
        <v/>
      </c>
      <c r="J524" s="1008" t="str">
        <f>IF(op!J412="","",op!J412)</f>
        <v/>
      </c>
      <c r="K524" s="339"/>
      <c r="L524" s="1260" t="str">
        <f>IF(op!L412="","",op!L412)</f>
        <v/>
      </c>
      <c r="M524" s="1260" t="str">
        <f>IF(op!M412="","",op!M412)</f>
        <v/>
      </c>
      <c r="N524" s="1009" t="str">
        <f t="shared" si="263"/>
        <v/>
      </c>
      <c r="O524" s="1010" t="str">
        <f t="shared" si="264"/>
        <v/>
      </c>
      <c r="P524" s="1011" t="str">
        <f t="shared" si="265"/>
        <v/>
      </c>
      <c r="Q524" s="590" t="str">
        <f t="shared" si="272"/>
        <v/>
      </c>
      <c r="R524" s="1012" t="str">
        <f t="shared" si="266"/>
        <v/>
      </c>
      <c r="S524" s="1013">
        <f t="shared" si="273"/>
        <v>0</v>
      </c>
      <c r="T524" s="339"/>
      <c r="X524" s="994" t="str">
        <f t="shared" si="274"/>
        <v/>
      </c>
      <c r="Y524" s="1015">
        <f t="shared" si="267"/>
        <v>0.6</v>
      </c>
      <c r="Z524" s="1016" t="e">
        <f t="shared" si="268"/>
        <v>#VALUE!</v>
      </c>
      <c r="AA524" s="1016" t="e">
        <f t="shared" si="269"/>
        <v>#VALUE!</v>
      </c>
      <c r="AB524" s="1016" t="e">
        <f t="shared" si="270"/>
        <v>#VALUE!</v>
      </c>
      <c r="AC524" s="1017" t="e">
        <f t="shared" si="275"/>
        <v>#VALUE!</v>
      </c>
      <c r="AD524" s="1018">
        <f t="shared" si="276"/>
        <v>0</v>
      </c>
      <c r="AE524" s="1015">
        <f>IF(H524&gt;8,tab!D$168,tab!D$171)</f>
        <v>0.5</v>
      </c>
      <c r="AF524" s="1018">
        <f t="shared" si="277"/>
        <v>0</v>
      </c>
      <c r="AG524" s="994">
        <f t="shared" si="278"/>
        <v>0</v>
      </c>
      <c r="AH524" s="1019" t="e">
        <f t="shared" si="279"/>
        <v>#VALUE!</v>
      </c>
      <c r="AI524" s="863" t="e">
        <f t="shared" si="280"/>
        <v>#VALUE!</v>
      </c>
      <c r="AJ524" s="562">
        <f t="shared" si="281"/>
        <v>30</v>
      </c>
      <c r="AK524" s="562">
        <f t="shared" si="260"/>
        <v>30</v>
      </c>
      <c r="AL524" s="1020">
        <f t="shared" si="282"/>
        <v>0</v>
      </c>
      <c r="AN524" s="561">
        <f t="shared" si="262"/>
        <v>0</v>
      </c>
      <c r="AT524" s="322"/>
      <c r="AU524" s="322"/>
    </row>
    <row r="525" spans="3:47" ht="13.15" customHeight="1" x14ac:dyDescent="0.2">
      <c r="C525" s="386"/>
      <c r="D525" s="1005" t="str">
        <f>IF(op!D413=0,"",op!D413)</f>
        <v/>
      </c>
      <c r="E525" s="1005" t="str">
        <f>IF(op!E413=0,"",op!E413)</f>
        <v/>
      </c>
      <c r="F525" s="395" t="str">
        <f>IF(op!F413="","",op!F413+1)</f>
        <v/>
      </c>
      <c r="G525" s="1006" t="str">
        <f>IF(op!G413=0,"",op!G413)</f>
        <v/>
      </c>
      <c r="H525" s="395" t="str">
        <f>IF(op!H413="","",op!H413)</f>
        <v/>
      </c>
      <c r="I525" s="1007" t="str">
        <f t="shared" si="271"/>
        <v/>
      </c>
      <c r="J525" s="1008" t="str">
        <f>IF(op!J413="","",op!J413)</f>
        <v/>
      </c>
      <c r="K525" s="339"/>
      <c r="L525" s="1260" t="str">
        <f>IF(op!L413="","",op!L413)</f>
        <v/>
      </c>
      <c r="M525" s="1260" t="str">
        <f>IF(op!M413="","",op!M413)</f>
        <v/>
      </c>
      <c r="N525" s="1009" t="str">
        <f t="shared" si="263"/>
        <v/>
      </c>
      <c r="O525" s="1010" t="str">
        <f t="shared" si="264"/>
        <v/>
      </c>
      <c r="P525" s="1011" t="str">
        <f t="shared" si="265"/>
        <v/>
      </c>
      <c r="Q525" s="590" t="str">
        <f t="shared" si="272"/>
        <v/>
      </c>
      <c r="R525" s="1012" t="str">
        <f t="shared" si="266"/>
        <v/>
      </c>
      <c r="S525" s="1013">
        <f t="shared" si="273"/>
        <v>0</v>
      </c>
      <c r="T525" s="339"/>
      <c r="X525" s="994" t="str">
        <f t="shared" si="274"/>
        <v/>
      </c>
      <c r="Y525" s="1015">
        <f t="shared" si="267"/>
        <v>0.6</v>
      </c>
      <c r="Z525" s="1016" t="e">
        <f t="shared" si="268"/>
        <v>#VALUE!</v>
      </c>
      <c r="AA525" s="1016" t="e">
        <f t="shared" si="269"/>
        <v>#VALUE!</v>
      </c>
      <c r="AB525" s="1016" t="e">
        <f t="shared" si="270"/>
        <v>#VALUE!</v>
      </c>
      <c r="AC525" s="1017" t="e">
        <f t="shared" si="275"/>
        <v>#VALUE!</v>
      </c>
      <c r="AD525" s="1018">
        <f t="shared" si="276"/>
        <v>0</v>
      </c>
      <c r="AE525" s="1015">
        <f>IF(H525&gt;8,tab!D$168,tab!D$171)</f>
        <v>0.5</v>
      </c>
      <c r="AF525" s="1018">
        <f t="shared" si="277"/>
        <v>0</v>
      </c>
      <c r="AG525" s="994">
        <f t="shared" si="278"/>
        <v>0</v>
      </c>
      <c r="AH525" s="1019" t="e">
        <f t="shared" si="279"/>
        <v>#VALUE!</v>
      </c>
      <c r="AI525" s="863" t="e">
        <f t="shared" si="280"/>
        <v>#VALUE!</v>
      </c>
      <c r="AJ525" s="562">
        <f t="shared" si="281"/>
        <v>30</v>
      </c>
      <c r="AK525" s="562">
        <f t="shared" si="260"/>
        <v>30</v>
      </c>
      <c r="AL525" s="1020">
        <f t="shared" si="282"/>
        <v>0</v>
      </c>
      <c r="AN525" s="561">
        <f t="shared" si="262"/>
        <v>0</v>
      </c>
      <c r="AT525" s="322"/>
      <c r="AU525" s="322"/>
    </row>
    <row r="526" spans="3:47" ht="13.15" customHeight="1" x14ac:dyDescent="0.2">
      <c r="C526" s="386"/>
      <c r="D526" s="1005" t="str">
        <f>IF(op!D414=0,"",op!D414)</f>
        <v/>
      </c>
      <c r="E526" s="1005" t="str">
        <f>IF(op!E414=0,"",op!E414)</f>
        <v/>
      </c>
      <c r="F526" s="395" t="str">
        <f>IF(op!F414="","",op!F414+1)</f>
        <v/>
      </c>
      <c r="G526" s="1006" t="str">
        <f>IF(op!G414=0,"",op!G414)</f>
        <v/>
      </c>
      <c r="H526" s="395" t="str">
        <f>IF(op!H414="","",op!H414)</f>
        <v/>
      </c>
      <c r="I526" s="1007" t="str">
        <f t="shared" si="271"/>
        <v/>
      </c>
      <c r="J526" s="1008" t="str">
        <f>IF(op!J414="","",op!J414)</f>
        <v/>
      </c>
      <c r="K526" s="339"/>
      <c r="L526" s="1260" t="str">
        <f>IF(op!L414="","",op!L414)</f>
        <v/>
      </c>
      <c r="M526" s="1260" t="str">
        <f>IF(op!M414="","",op!M414)</f>
        <v/>
      </c>
      <c r="N526" s="1009" t="str">
        <f t="shared" si="263"/>
        <v/>
      </c>
      <c r="O526" s="1010" t="str">
        <f t="shared" si="264"/>
        <v/>
      </c>
      <c r="P526" s="1011" t="str">
        <f t="shared" si="265"/>
        <v/>
      </c>
      <c r="Q526" s="590" t="str">
        <f t="shared" si="272"/>
        <v/>
      </c>
      <c r="R526" s="1012" t="str">
        <f t="shared" si="266"/>
        <v/>
      </c>
      <c r="S526" s="1013">
        <f t="shared" si="273"/>
        <v>0</v>
      </c>
      <c r="T526" s="339"/>
      <c r="X526" s="994" t="str">
        <f t="shared" si="274"/>
        <v/>
      </c>
      <c r="Y526" s="1015">
        <f t="shared" si="267"/>
        <v>0.6</v>
      </c>
      <c r="Z526" s="1016" t="e">
        <f t="shared" si="268"/>
        <v>#VALUE!</v>
      </c>
      <c r="AA526" s="1016" t="e">
        <f t="shared" si="269"/>
        <v>#VALUE!</v>
      </c>
      <c r="AB526" s="1016" t="e">
        <f t="shared" si="270"/>
        <v>#VALUE!</v>
      </c>
      <c r="AC526" s="1017" t="e">
        <f t="shared" si="275"/>
        <v>#VALUE!</v>
      </c>
      <c r="AD526" s="1018">
        <f t="shared" si="276"/>
        <v>0</v>
      </c>
      <c r="AE526" s="1015">
        <f>IF(H526&gt;8,tab!D$168,tab!D$171)</f>
        <v>0.5</v>
      </c>
      <c r="AF526" s="1018">
        <f t="shared" si="277"/>
        <v>0</v>
      </c>
      <c r="AG526" s="994">
        <f t="shared" si="278"/>
        <v>0</v>
      </c>
      <c r="AH526" s="1019" t="e">
        <f t="shared" si="279"/>
        <v>#VALUE!</v>
      </c>
      <c r="AI526" s="863" t="e">
        <f t="shared" si="280"/>
        <v>#VALUE!</v>
      </c>
      <c r="AJ526" s="562">
        <f t="shared" si="281"/>
        <v>30</v>
      </c>
      <c r="AK526" s="562">
        <f t="shared" si="260"/>
        <v>30</v>
      </c>
      <c r="AL526" s="1020">
        <f t="shared" si="282"/>
        <v>0</v>
      </c>
      <c r="AN526" s="561">
        <f t="shared" si="262"/>
        <v>0</v>
      </c>
      <c r="AT526" s="322"/>
      <c r="AU526" s="322"/>
    </row>
    <row r="527" spans="3:47" ht="13.15" customHeight="1" x14ac:dyDescent="0.2">
      <c r="C527" s="386"/>
      <c r="D527" s="1005" t="str">
        <f>IF(op!D415=0,"",op!D415)</f>
        <v/>
      </c>
      <c r="E527" s="1005" t="str">
        <f>IF(op!E415=0,"",op!E415)</f>
        <v/>
      </c>
      <c r="F527" s="395" t="str">
        <f>IF(op!F415="","",op!F415+1)</f>
        <v/>
      </c>
      <c r="G527" s="1006" t="str">
        <f>IF(op!G415=0,"",op!G415)</f>
        <v/>
      </c>
      <c r="H527" s="395" t="str">
        <f>IF(op!H415="","",op!H415)</f>
        <v/>
      </c>
      <c r="I527" s="1007" t="str">
        <f t="shared" si="271"/>
        <v/>
      </c>
      <c r="J527" s="1008" t="str">
        <f>IF(op!J415="","",op!J415)</f>
        <v/>
      </c>
      <c r="K527" s="339"/>
      <c r="L527" s="1260" t="str">
        <f>IF(op!L415="","",op!L415)</f>
        <v/>
      </c>
      <c r="M527" s="1260" t="str">
        <f>IF(op!M415="","",op!M415)</f>
        <v/>
      </c>
      <c r="N527" s="1009" t="str">
        <f t="shared" si="263"/>
        <v/>
      </c>
      <c r="O527" s="1010" t="str">
        <f t="shared" si="264"/>
        <v/>
      </c>
      <c r="P527" s="1011" t="str">
        <f t="shared" si="265"/>
        <v/>
      </c>
      <c r="Q527" s="590" t="str">
        <f t="shared" si="272"/>
        <v/>
      </c>
      <c r="R527" s="1012" t="str">
        <f t="shared" si="266"/>
        <v/>
      </c>
      <c r="S527" s="1013">
        <f t="shared" si="273"/>
        <v>0</v>
      </c>
      <c r="T527" s="339"/>
      <c r="X527" s="994" t="str">
        <f t="shared" si="274"/>
        <v/>
      </c>
      <c r="Y527" s="1015">
        <f t="shared" si="267"/>
        <v>0.6</v>
      </c>
      <c r="Z527" s="1016" t="e">
        <f t="shared" si="268"/>
        <v>#VALUE!</v>
      </c>
      <c r="AA527" s="1016" t="e">
        <f t="shared" si="269"/>
        <v>#VALUE!</v>
      </c>
      <c r="AB527" s="1016" t="e">
        <f t="shared" si="270"/>
        <v>#VALUE!</v>
      </c>
      <c r="AC527" s="1017" t="e">
        <f t="shared" si="275"/>
        <v>#VALUE!</v>
      </c>
      <c r="AD527" s="1018">
        <f t="shared" si="276"/>
        <v>0</v>
      </c>
      <c r="AE527" s="1015">
        <f>IF(H527&gt;8,tab!D$168,tab!D$171)</f>
        <v>0.5</v>
      </c>
      <c r="AF527" s="1018">
        <f t="shared" si="277"/>
        <v>0</v>
      </c>
      <c r="AG527" s="994">
        <f t="shared" si="278"/>
        <v>0</v>
      </c>
      <c r="AH527" s="1019" t="e">
        <f t="shared" si="279"/>
        <v>#VALUE!</v>
      </c>
      <c r="AI527" s="863" t="e">
        <f t="shared" si="280"/>
        <v>#VALUE!</v>
      </c>
      <c r="AJ527" s="562">
        <f t="shared" si="281"/>
        <v>30</v>
      </c>
      <c r="AK527" s="562">
        <f t="shared" si="260"/>
        <v>30</v>
      </c>
      <c r="AL527" s="1020">
        <f t="shared" si="282"/>
        <v>0</v>
      </c>
      <c r="AN527" s="561">
        <f t="shared" si="262"/>
        <v>0</v>
      </c>
      <c r="AT527" s="322"/>
      <c r="AU527" s="322"/>
    </row>
    <row r="528" spans="3:47" ht="13.15" customHeight="1" x14ac:dyDescent="0.2">
      <c r="C528" s="386"/>
      <c r="D528" s="1005" t="str">
        <f>IF(op!D416=0,"",op!D416)</f>
        <v/>
      </c>
      <c r="E528" s="1005" t="str">
        <f>IF(op!E416=0,"",op!E416)</f>
        <v/>
      </c>
      <c r="F528" s="395" t="str">
        <f>IF(op!F416="","",op!F416+1)</f>
        <v/>
      </c>
      <c r="G528" s="1006" t="str">
        <f>IF(op!G416=0,"",op!G416)</f>
        <v/>
      </c>
      <c r="H528" s="395" t="str">
        <f>IF(op!H416="","",op!H416)</f>
        <v/>
      </c>
      <c r="I528" s="1007" t="str">
        <f t="shared" ref="I528:I559" si="283">IF(E528="","",IF(I416=VLOOKUP(H528,Schaal2016,22,FALSE),I416,I416+1))</f>
        <v/>
      </c>
      <c r="J528" s="1008" t="str">
        <f>IF(op!J416="","",op!J416)</f>
        <v/>
      </c>
      <c r="K528" s="339"/>
      <c r="L528" s="1260" t="str">
        <f>IF(op!L416="","",op!L416)</f>
        <v/>
      </c>
      <c r="M528" s="1260" t="str">
        <f>IF(op!M416="","",op!M416)</f>
        <v/>
      </c>
      <c r="N528" s="1009" t="str">
        <f t="shared" si="263"/>
        <v/>
      </c>
      <c r="O528" s="1010" t="str">
        <f t="shared" si="264"/>
        <v/>
      </c>
      <c r="P528" s="1011" t="str">
        <f t="shared" si="265"/>
        <v/>
      </c>
      <c r="Q528" s="590" t="str">
        <f t="shared" ref="Q528:Q559" si="284">IF(J528="","",(1659*J528-P528)*AA528)</f>
        <v/>
      </c>
      <c r="R528" s="1012" t="str">
        <f t="shared" si="266"/>
        <v/>
      </c>
      <c r="S528" s="1013">
        <f t="shared" ref="S528:S559" si="285">IF(E528=0,0,SUM(Q528:R528))</f>
        <v>0</v>
      </c>
      <c r="T528" s="339"/>
      <c r="X528" s="994" t="str">
        <f t="shared" ref="X528:X563" si="286">IF(H528="","",VLOOKUP(H528,Schaal2020,I528+1,FALSE))</f>
        <v/>
      </c>
      <c r="Y528" s="1015">
        <f t="shared" si="267"/>
        <v>0.6</v>
      </c>
      <c r="Z528" s="1016" t="e">
        <f t="shared" si="268"/>
        <v>#VALUE!</v>
      </c>
      <c r="AA528" s="1016" t="e">
        <f t="shared" si="269"/>
        <v>#VALUE!</v>
      </c>
      <c r="AB528" s="1016" t="e">
        <f t="shared" si="270"/>
        <v>#VALUE!</v>
      </c>
      <c r="AC528" s="1017" t="e">
        <f t="shared" ref="AC528:AC563" si="287">N528+O528</f>
        <v>#VALUE!</v>
      </c>
      <c r="AD528" s="1018">
        <f t="shared" ref="AD528:AD563" si="288">SUM(L528:M528)</f>
        <v>0</v>
      </c>
      <c r="AE528" s="1015">
        <f>IF(H528&gt;8,tab!D$168,tab!D$171)</f>
        <v>0.5</v>
      </c>
      <c r="AF528" s="1018">
        <f t="shared" ref="AF528:AF563" si="289">IF(F528&lt;25,0,IF(F528=25,25,IF(F528&lt;40,0,IF(F528=40,40,IF(F528&gt;=40,0)))))</f>
        <v>0</v>
      </c>
      <c r="AG528" s="994">
        <f t="shared" ref="AG528:AG559" si="290">IF(AF528=25,(X528*1.08*J528/2),IF(AF528=40,(Y528*1.08*J528),IF(AF528=0,0)))</f>
        <v>0</v>
      </c>
      <c r="AH528" s="1019" t="e">
        <f t="shared" ref="AH528:AH563" si="291">DATE(YEAR($E$345),MONTH(G528),DAY(G528))&gt;$E$345</f>
        <v>#VALUE!</v>
      </c>
      <c r="AI528" s="863" t="e">
        <f t="shared" ref="AI528:AI559" si="292">YEAR($E$457)-YEAR(G528)-AH528</f>
        <v>#VALUE!</v>
      </c>
      <c r="AJ528" s="562">
        <f t="shared" ref="AJ528:AJ559" si="293">IF((G528=""),30,AI528)</f>
        <v>30</v>
      </c>
      <c r="AK528" s="562">
        <f t="shared" si="260"/>
        <v>30</v>
      </c>
      <c r="AL528" s="1020">
        <f t="shared" ref="AL528:AL559" si="294">(AK528*(SUM(J528:J528)))</f>
        <v>0</v>
      </c>
      <c r="AN528" s="561">
        <f t="shared" ref="AN528:AN591" si="295">IF(AND(AL528&gt;0.01,AL528&lt;50.01),1,0)</f>
        <v>0</v>
      </c>
      <c r="AT528" s="322"/>
      <c r="AU528" s="322"/>
    </row>
    <row r="529" spans="3:47" ht="13.15" customHeight="1" x14ac:dyDescent="0.2">
      <c r="C529" s="386"/>
      <c r="D529" s="1005" t="str">
        <f>IF(op!D417=0,"",op!D417)</f>
        <v/>
      </c>
      <c r="E529" s="1005" t="str">
        <f>IF(op!E417=0,"",op!E417)</f>
        <v/>
      </c>
      <c r="F529" s="395" t="str">
        <f>IF(op!F417="","",op!F417+1)</f>
        <v/>
      </c>
      <c r="G529" s="1006" t="str">
        <f>IF(op!G417=0,"",op!G417)</f>
        <v/>
      </c>
      <c r="H529" s="395" t="str">
        <f>IF(op!H417="","",op!H417)</f>
        <v/>
      </c>
      <c r="I529" s="1007" t="str">
        <f t="shared" si="283"/>
        <v/>
      </c>
      <c r="J529" s="1008" t="str">
        <f>IF(op!J417="","",op!J417)</f>
        <v/>
      </c>
      <c r="K529" s="339"/>
      <c r="L529" s="1260" t="str">
        <f>IF(op!L417="","",op!L417)</f>
        <v/>
      </c>
      <c r="M529" s="1260" t="str">
        <f>IF(op!M417="","",op!M417)</f>
        <v/>
      </c>
      <c r="N529" s="1009" t="str">
        <f t="shared" ref="N529:N563" si="296">IF(J529="","",IF(J529*40&gt;40,40,J529*40))</f>
        <v/>
      </c>
      <c r="O529" s="1010" t="str">
        <f t="shared" ref="O529:O563" si="297">IF(H529="","",IF(I529&lt;4,IF(40*J529&gt;40,40,40*J529),0))</f>
        <v/>
      </c>
      <c r="P529" s="1011" t="str">
        <f t="shared" ref="P529:P563" si="298">IF(J529="","",SUM(L529:O529))</f>
        <v/>
      </c>
      <c r="Q529" s="590" t="str">
        <f t="shared" si="284"/>
        <v/>
      </c>
      <c r="R529" s="1012" t="str">
        <f t="shared" ref="R529:R563" si="299">IF(J529="","",(P529*AB529)+Z529*(AC529+AD529*(1-AE529)))</f>
        <v/>
      </c>
      <c r="S529" s="1013">
        <f t="shared" si="285"/>
        <v>0</v>
      </c>
      <c r="T529" s="339"/>
      <c r="X529" s="994" t="str">
        <f t="shared" si="286"/>
        <v/>
      </c>
      <c r="Y529" s="1015">
        <f t="shared" ref="Y529:Y563" si="300">$Y$126</f>
        <v>0.6</v>
      </c>
      <c r="Z529" s="1016" t="e">
        <f t="shared" ref="Z529:Z563" si="301">X529*12/1659</f>
        <v>#VALUE!</v>
      </c>
      <c r="AA529" s="1016" t="e">
        <f t="shared" ref="AA529:AA563" si="302">X529*12*(1+Y529)/1659</f>
        <v>#VALUE!</v>
      </c>
      <c r="AB529" s="1016" t="e">
        <f t="shared" ref="AB529:AB563" si="303">AA529-Z529</f>
        <v>#VALUE!</v>
      </c>
      <c r="AC529" s="1017" t="e">
        <f t="shared" si="287"/>
        <v>#VALUE!</v>
      </c>
      <c r="AD529" s="1018">
        <f t="shared" si="288"/>
        <v>0</v>
      </c>
      <c r="AE529" s="1015">
        <f>IF(H529&gt;8,tab!D$168,tab!D$171)</f>
        <v>0.5</v>
      </c>
      <c r="AF529" s="1018">
        <f t="shared" si="289"/>
        <v>0</v>
      </c>
      <c r="AG529" s="994">
        <f t="shared" si="290"/>
        <v>0</v>
      </c>
      <c r="AH529" s="1019" t="e">
        <f t="shared" si="291"/>
        <v>#VALUE!</v>
      </c>
      <c r="AI529" s="863" t="e">
        <f t="shared" si="292"/>
        <v>#VALUE!</v>
      </c>
      <c r="AJ529" s="562">
        <f t="shared" si="293"/>
        <v>30</v>
      </c>
      <c r="AK529" s="562">
        <f t="shared" si="260"/>
        <v>30</v>
      </c>
      <c r="AL529" s="1020">
        <f t="shared" si="294"/>
        <v>0</v>
      </c>
      <c r="AN529" s="561">
        <f t="shared" si="295"/>
        <v>0</v>
      </c>
      <c r="AT529" s="322"/>
      <c r="AU529" s="322"/>
    </row>
    <row r="530" spans="3:47" ht="13.15" customHeight="1" x14ac:dyDescent="0.2">
      <c r="C530" s="386"/>
      <c r="D530" s="1005" t="str">
        <f>IF(op!D418=0,"",op!D418)</f>
        <v/>
      </c>
      <c r="E530" s="1005" t="str">
        <f>IF(op!E418=0,"",op!E418)</f>
        <v/>
      </c>
      <c r="F530" s="395" t="str">
        <f>IF(op!F418="","",op!F418+1)</f>
        <v/>
      </c>
      <c r="G530" s="1006" t="str">
        <f>IF(op!G418=0,"",op!G418)</f>
        <v/>
      </c>
      <c r="H530" s="395" t="str">
        <f>IF(op!H418="","",op!H418)</f>
        <v/>
      </c>
      <c r="I530" s="1007" t="str">
        <f t="shared" si="283"/>
        <v/>
      </c>
      <c r="J530" s="1008" t="str">
        <f>IF(op!J418="","",op!J418)</f>
        <v/>
      </c>
      <c r="K530" s="339"/>
      <c r="L530" s="1260" t="str">
        <f>IF(op!L418="","",op!L418)</f>
        <v/>
      </c>
      <c r="M530" s="1260" t="str">
        <f>IF(op!M418="","",op!M418)</f>
        <v/>
      </c>
      <c r="N530" s="1009" t="str">
        <f t="shared" si="296"/>
        <v/>
      </c>
      <c r="O530" s="1010" t="str">
        <f t="shared" si="297"/>
        <v/>
      </c>
      <c r="P530" s="1011" t="str">
        <f t="shared" si="298"/>
        <v/>
      </c>
      <c r="Q530" s="590" t="str">
        <f t="shared" si="284"/>
        <v/>
      </c>
      <c r="R530" s="1012" t="str">
        <f t="shared" si="299"/>
        <v/>
      </c>
      <c r="S530" s="1013">
        <f t="shared" si="285"/>
        <v>0</v>
      </c>
      <c r="T530" s="339"/>
      <c r="X530" s="994" t="str">
        <f t="shared" si="286"/>
        <v/>
      </c>
      <c r="Y530" s="1015">
        <f t="shared" si="300"/>
        <v>0.6</v>
      </c>
      <c r="Z530" s="1016" t="e">
        <f t="shared" si="301"/>
        <v>#VALUE!</v>
      </c>
      <c r="AA530" s="1016" t="e">
        <f t="shared" si="302"/>
        <v>#VALUE!</v>
      </c>
      <c r="AB530" s="1016" t="e">
        <f t="shared" si="303"/>
        <v>#VALUE!</v>
      </c>
      <c r="AC530" s="1017" t="e">
        <f t="shared" si="287"/>
        <v>#VALUE!</v>
      </c>
      <c r="AD530" s="1018">
        <f t="shared" si="288"/>
        <v>0</v>
      </c>
      <c r="AE530" s="1015">
        <f>IF(H530&gt;8,tab!D$168,tab!D$171)</f>
        <v>0.5</v>
      </c>
      <c r="AF530" s="1018">
        <f t="shared" si="289"/>
        <v>0</v>
      </c>
      <c r="AG530" s="994">
        <f t="shared" si="290"/>
        <v>0</v>
      </c>
      <c r="AH530" s="1019" t="e">
        <f t="shared" si="291"/>
        <v>#VALUE!</v>
      </c>
      <c r="AI530" s="863" t="e">
        <f t="shared" si="292"/>
        <v>#VALUE!</v>
      </c>
      <c r="AJ530" s="562">
        <f t="shared" si="293"/>
        <v>30</v>
      </c>
      <c r="AK530" s="562">
        <f t="shared" si="260"/>
        <v>30</v>
      </c>
      <c r="AL530" s="1020">
        <f t="shared" si="294"/>
        <v>0</v>
      </c>
      <c r="AN530" s="561">
        <f t="shared" si="295"/>
        <v>0</v>
      </c>
      <c r="AT530" s="322"/>
      <c r="AU530" s="322"/>
    </row>
    <row r="531" spans="3:47" ht="13.15" customHeight="1" x14ac:dyDescent="0.2">
      <c r="C531" s="386"/>
      <c r="D531" s="1005" t="str">
        <f>IF(op!D419=0,"",op!D419)</f>
        <v/>
      </c>
      <c r="E531" s="1005" t="str">
        <f>IF(op!E419=0,"",op!E419)</f>
        <v/>
      </c>
      <c r="F531" s="395" t="str">
        <f>IF(op!F419="","",op!F419+1)</f>
        <v/>
      </c>
      <c r="G531" s="1006" t="str">
        <f>IF(op!G419=0,"",op!G419)</f>
        <v/>
      </c>
      <c r="H531" s="395" t="str">
        <f>IF(op!H419="","",op!H419)</f>
        <v/>
      </c>
      <c r="I531" s="1007" t="str">
        <f t="shared" si="283"/>
        <v/>
      </c>
      <c r="J531" s="1008" t="str">
        <f>IF(op!J419="","",op!J419)</f>
        <v/>
      </c>
      <c r="K531" s="339"/>
      <c r="L531" s="1260" t="str">
        <f>IF(op!L419="","",op!L419)</f>
        <v/>
      </c>
      <c r="M531" s="1260" t="str">
        <f>IF(op!M419="","",op!M419)</f>
        <v/>
      </c>
      <c r="N531" s="1009" t="str">
        <f t="shared" si="296"/>
        <v/>
      </c>
      <c r="O531" s="1010" t="str">
        <f t="shared" si="297"/>
        <v/>
      </c>
      <c r="P531" s="1011" t="str">
        <f t="shared" si="298"/>
        <v/>
      </c>
      <c r="Q531" s="590" t="str">
        <f t="shared" si="284"/>
        <v/>
      </c>
      <c r="R531" s="1012" t="str">
        <f t="shared" si="299"/>
        <v/>
      </c>
      <c r="S531" s="1013">
        <f t="shared" si="285"/>
        <v>0</v>
      </c>
      <c r="T531" s="339"/>
      <c r="X531" s="994" t="str">
        <f t="shared" si="286"/>
        <v/>
      </c>
      <c r="Y531" s="1015">
        <f t="shared" si="300"/>
        <v>0.6</v>
      </c>
      <c r="Z531" s="1016" t="e">
        <f t="shared" si="301"/>
        <v>#VALUE!</v>
      </c>
      <c r="AA531" s="1016" t="e">
        <f t="shared" si="302"/>
        <v>#VALUE!</v>
      </c>
      <c r="AB531" s="1016" t="e">
        <f t="shared" si="303"/>
        <v>#VALUE!</v>
      </c>
      <c r="AC531" s="1017" t="e">
        <f t="shared" si="287"/>
        <v>#VALUE!</v>
      </c>
      <c r="AD531" s="1018">
        <f t="shared" si="288"/>
        <v>0</v>
      </c>
      <c r="AE531" s="1015">
        <f>IF(H531&gt;8,tab!D$168,tab!D$171)</f>
        <v>0.5</v>
      </c>
      <c r="AF531" s="1018">
        <f t="shared" si="289"/>
        <v>0</v>
      </c>
      <c r="AG531" s="994">
        <f t="shared" si="290"/>
        <v>0</v>
      </c>
      <c r="AH531" s="1019" t="e">
        <f t="shared" si="291"/>
        <v>#VALUE!</v>
      </c>
      <c r="AI531" s="863" t="e">
        <f t="shared" si="292"/>
        <v>#VALUE!</v>
      </c>
      <c r="AJ531" s="562">
        <f t="shared" si="293"/>
        <v>30</v>
      </c>
      <c r="AK531" s="562">
        <f t="shared" si="260"/>
        <v>30</v>
      </c>
      <c r="AL531" s="1020">
        <f t="shared" si="294"/>
        <v>0</v>
      </c>
      <c r="AN531" s="561">
        <f t="shared" si="295"/>
        <v>0</v>
      </c>
      <c r="AT531" s="322"/>
      <c r="AU531" s="322"/>
    </row>
    <row r="532" spans="3:47" ht="13.15" customHeight="1" x14ac:dyDescent="0.2">
      <c r="C532" s="386"/>
      <c r="D532" s="1005" t="str">
        <f>IF(op!D420=0,"",op!D420)</f>
        <v/>
      </c>
      <c r="E532" s="1005" t="str">
        <f>IF(op!E420=0,"",op!E420)</f>
        <v/>
      </c>
      <c r="F532" s="395" t="str">
        <f>IF(op!F420="","",op!F420+1)</f>
        <v/>
      </c>
      <c r="G532" s="1006" t="str">
        <f>IF(op!G420=0,"",op!G420)</f>
        <v/>
      </c>
      <c r="H532" s="395" t="str">
        <f>IF(op!H420="","",op!H420)</f>
        <v/>
      </c>
      <c r="I532" s="1007" t="str">
        <f t="shared" si="283"/>
        <v/>
      </c>
      <c r="J532" s="1008" t="str">
        <f>IF(op!J420="","",op!J420)</f>
        <v/>
      </c>
      <c r="K532" s="339"/>
      <c r="L532" s="1260" t="str">
        <f>IF(op!L420="","",op!L420)</f>
        <v/>
      </c>
      <c r="M532" s="1260" t="str">
        <f>IF(op!M420="","",op!M420)</f>
        <v/>
      </c>
      <c r="N532" s="1009" t="str">
        <f t="shared" si="296"/>
        <v/>
      </c>
      <c r="O532" s="1010" t="str">
        <f t="shared" si="297"/>
        <v/>
      </c>
      <c r="P532" s="1011" t="str">
        <f t="shared" si="298"/>
        <v/>
      </c>
      <c r="Q532" s="590" t="str">
        <f t="shared" si="284"/>
        <v/>
      </c>
      <c r="R532" s="1012" t="str">
        <f t="shared" si="299"/>
        <v/>
      </c>
      <c r="S532" s="1013">
        <f t="shared" si="285"/>
        <v>0</v>
      </c>
      <c r="T532" s="339"/>
      <c r="X532" s="994" t="str">
        <f t="shared" si="286"/>
        <v/>
      </c>
      <c r="Y532" s="1015">
        <f t="shared" si="300"/>
        <v>0.6</v>
      </c>
      <c r="Z532" s="1016" t="e">
        <f t="shared" si="301"/>
        <v>#VALUE!</v>
      </c>
      <c r="AA532" s="1016" t="e">
        <f t="shared" si="302"/>
        <v>#VALUE!</v>
      </c>
      <c r="AB532" s="1016" t="e">
        <f t="shared" si="303"/>
        <v>#VALUE!</v>
      </c>
      <c r="AC532" s="1017" t="e">
        <f t="shared" si="287"/>
        <v>#VALUE!</v>
      </c>
      <c r="AD532" s="1018">
        <f t="shared" si="288"/>
        <v>0</v>
      </c>
      <c r="AE532" s="1015">
        <f>IF(H532&gt;8,tab!D$168,tab!D$171)</f>
        <v>0.5</v>
      </c>
      <c r="AF532" s="1018">
        <f t="shared" si="289"/>
        <v>0</v>
      </c>
      <c r="AG532" s="994">
        <f t="shared" si="290"/>
        <v>0</v>
      </c>
      <c r="AH532" s="1019" t="e">
        <f t="shared" si="291"/>
        <v>#VALUE!</v>
      </c>
      <c r="AI532" s="863" t="e">
        <f t="shared" si="292"/>
        <v>#VALUE!</v>
      </c>
      <c r="AJ532" s="562">
        <f t="shared" si="293"/>
        <v>30</v>
      </c>
      <c r="AK532" s="562">
        <f t="shared" si="260"/>
        <v>30</v>
      </c>
      <c r="AL532" s="1020">
        <f t="shared" si="294"/>
        <v>0</v>
      </c>
      <c r="AN532" s="561">
        <f t="shared" si="295"/>
        <v>0</v>
      </c>
      <c r="AT532" s="322"/>
      <c r="AU532" s="322"/>
    </row>
    <row r="533" spans="3:47" ht="13.15" customHeight="1" x14ac:dyDescent="0.2">
      <c r="C533" s="386"/>
      <c r="D533" s="1005" t="str">
        <f>IF(op!D421=0,"",op!D421)</f>
        <v/>
      </c>
      <c r="E533" s="1005" t="str">
        <f>IF(op!E421=0,"",op!E421)</f>
        <v/>
      </c>
      <c r="F533" s="395" t="str">
        <f>IF(op!F421="","",op!F421+1)</f>
        <v/>
      </c>
      <c r="G533" s="1006" t="str">
        <f>IF(op!G421=0,"",op!G421)</f>
        <v/>
      </c>
      <c r="H533" s="395" t="str">
        <f>IF(op!H421="","",op!H421)</f>
        <v/>
      </c>
      <c r="I533" s="1007" t="str">
        <f t="shared" si="283"/>
        <v/>
      </c>
      <c r="J533" s="1008" t="str">
        <f>IF(op!J421="","",op!J421)</f>
        <v/>
      </c>
      <c r="K533" s="339"/>
      <c r="L533" s="1260" t="str">
        <f>IF(op!L421="","",op!L421)</f>
        <v/>
      </c>
      <c r="M533" s="1260" t="str">
        <f>IF(op!M421="","",op!M421)</f>
        <v/>
      </c>
      <c r="N533" s="1009" t="str">
        <f t="shared" si="296"/>
        <v/>
      </c>
      <c r="O533" s="1010" t="str">
        <f t="shared" si="297"/>
        <v/>
      </c>
      <c r="P533" s="1011" t="str">
        <f t="shared" si="298"/>
        <v/>
      </c>
      <c r="Q533" s="590" t="str">
        <f t="shared" si="284"/>
        <v/>
      </c>
      <c r="R533" s="1012" t="str">
        <f t="shared" si="299"/>
        <v/>
      </c>
      <c r="S533" s="1013">
        <f t="shared" si="285"/>
        <v>0</v>
      </c>
      <c r="T533" s="339"/>
      <c r="X533" s="994" t="str">
        <f t="shared" si="286"/>
        <v/>
      </c>
      <c r="Y533" s="1015">
        <f t="shared" si="300"/>
        <v>0.6</v>
      </c>
      <c r="Z533" s="1016" t="e">
        <f t="shared" si="301"/>
        <v>#VALUE!</v>
      </c>
      <c r="AA533" s="1016" t="e">
        <f t="shared" si="302"/>
        <v>#VALUE!</v>
      </c>
      <c r="AB533" s="1016" t="e">
        <f t="shared" si="303"/>
        <v>#VALUE!</v>
      </c>
      <c r="AC533" s="1017" t="e">
        <f t="shared" si="287"/>
        <v>#VALUE!</v>
      </c>
      <c r="AD533" s="1018">
        <f t="shared" si="288"/>
        <v>0</v>
      </c>
      <c r="AE533" s="1015">
        <f>IF(H533&gt;8,tab!D$168,tab!D$171)</f>
        <v>0.5</v>
      </c>
      <c r="AF533" s="1018">
        <f t="shared" si="289"/>
        <v>0</v>
      </c>
      <c r="AG533" s="994">
        <f t="shared" si="290"/>
        <v>0</v>
      </c>
      <c r="AH533" s="1019" t="e">
        <f t="shared" si="291"/>
        <v>#VALUE!</v>
      </c>
      <c r="AI533" s="863" t="e">
        <f t="shared" si="292"/>
        <v>#VALUE!</v>
      </c>
      <c r="AJ533" s="562">
        <f t="shared" si="293"/>
        <v>30</v>
      </c>
      <c r="AK533" s="562">
        <f t="shared" si="260"/>
        <v>30</v>
      </c>
      <c r="AL533" s="1020">
        <f t="shared" si="294"/>
        <v>0</v>
      </c>
      <c r="AN533" s="561">
        <f t="shared" si="295"/>
        <v>0</v>
      </c>
      <c r="AT533" s="322"/>
      <c r="AU533" s="322"/>
    </row>
    <row r="534" spans="3:47" ht="13.15" customHeight="1" x14ac:dyDescent="0.2">
      <c r="C534" s="386"/>
      <c r="D534" s="1005" t="str">
        <f>IF(op!D422=0,"",op!D422)</f>
        <v/>
      </c>
      <c r="E534" s="1005" t="str">
        <f>IF(op!E422=0,"",op!E422)</f>
        <v/>
      </c>
      <c r="F534" s="395" t="str">
        <f>IF(op!F422="","",op!F422+1)</f>
        <v/>
      </c>
      <c r="G534" s="1006" t="str">
        <f>IF(op!G422=0,"",op!G422)</f>
        <v/>
      </c>
      <c r="H534" s="395" t="str">
        <f>IF(op!H422="","",op!H422)</f>
        <v/>
      </c>
      <c r="I534" s="1007" t="str">
        <f t="shared" si="283"/>
        <v/>
      </c>
      <c r="J534" s="1008" t="str">
        <f>IF(op!J422="","",op!J422)</f>
        <v/>
      </c>
      <c r="K534" s="339"/>
      <c r="L534" s="1260" t="str">
        <f>IF(op!L422="","",op!L422)</f>
        <v/>
      </c>
      <c r="M534" s="1260" t="str">
        <f>IF(op!M422="","",op!M422)</f>
        <v/>
      </c>
      <c r="N534" s="1009" t="str">
        <f t="shared" si="296"/>
        <v/>
      </c>
      <c r="O534" s="1010" t="str">
        <f t="shared" si="297"/>
        <v/>
      </c>
      <c r="P534" s="1011" t="str">
        <f t="shared" si="298"/>
        <v/>
      </c>
      <c r="Q534" s="590" t="str">
        <f t="shared" si="284"/>
        <v/>
      </c>
      <c r="R534" s="1012" t="str">
        <f t="shared" si="299"/>
        <v/>
      </c>
      <c r="S534" s="1013">
        <f t="shared" si="285"/>
        <v>0</v>
      </c>
      <c r="T534" s="339"/>
      <c r="X534" s="994" t="str">
        <f t="shared" si="286"/>
        <v/>
      </c>
      <c r="Y534" s="1015">
        <f t="shared" si="300"/>
        <v>0.6</v>
      </c>
      <c r="Z534" s="1016" t="e">
        <f t="shared" si="301"/>
        <v>#VALUE!</v>
      </c>
      <c r="AA534" s="1016" t="e">
        <f t="shared" si="302"/>
        <v>#VALUE!</v>
      </c>
      <c r="AB534" s="1016" t="e">
        <f t="shared" si="303"/>
        <v>#VALUE!</v>
      </c>
      <c r="AC534" s="1017" t="e">
        <f t="shared" si="287"/>
        <v>#VALUE!</v>
      </c>
      <c r="AD534" s="1018">
        <f t="shared" si="288"/>
        <v>0</v>
      </c>
      <c r="AE534" s="1015">
        <f>IF(H534&gt;8,tab!D$168,tab!D$171)</f>
        <v>0.5</v>
      </c>
      <c r="AF534" s="1018">
        <f t="shared" si="289"/>
        <v>0</v>
      </c>
      <c r="AG534" s="994">
        <f t="shared" si="290"/>
        <v>0</v>
      </c>
      <c r="AH534" s="1019" t="e">
        <f t="shared" si="291"/>
        <v>#VALUE!</v>
      </c>
      <c r="AI534" s="863" t="e">
        <f t="shared" si="292"/>
        <v>#VALUE!</v>
      </c>
      <c r="AJ534" s="562">
        <f t="shared" si="293"/>
        <v>30</v>
      </c>
      <c r="AK534" s="562">
        <f t="shared" si="260"/>
        <v>30</v>
      </c>
      <c r="AL534" s="1020">
        <f t="shared" si="294"/>
        <v>0</v>
      </c>
      <c r="AN534" s="561">
        <f t="shared" si="295"/>
        <v>0</v>
      </c>
      <c r="AT534" s="322"/>
      <c r="AU534" s="322"/>
    </row>
    <row r="535" spans="3:47" ht="13.15" customHeight="1" x14ac:dyDescent="0.2">
      <c r="C535" s="386"/>
      <c r="D535" s="1005" t="str">
        <f>IF(op!D423=0,"",op!D423)</f>
        <v/>
      </c>
      <c r="E535" s="1005" t="str">
        <f>IF(op!E423=0,"",op!E423)</f>
        <v/>
      </c>
      <c r="F535" s="395" t="str">
        <f>IF(op!F423="","",op!F423+1)</f>
        <v/>
      </c>
      <c r="G535" s="1006" t="str">
        <f>IF(op!G423=0,"",op!G423)</f>
        <v/>
      </c>
      <c r="H535" s="395" t="str">
        <f>IF(op!H423="","",op!H423)</f>
        <v/>
      </c>
      <c r="I535" s="1007" t="str">
        <f t="shared" si="283"/>
        <v/>
      </c>
      <c r="J535" s="1008" t="str">
        <f>IF(op!J423="","",op!J423)</f>
        <v/>
      </c>
      <c r="K535" s="339"/>
      <c r="L535" s="1260" t="str">
        <f>IF(op!L423="","",op!L423)</f>
        <v/>
      </c>
      <c r="M535" s="1260" t="str">
        <f>IF(op!M423="","",op!M423)</f>
        <v/>
      </c>
      <c r="N535" s="1009" t="str">
        <f t="shared" si="296"/>
        <v/>
      </c>
      <c r="O535" s="1010" t="str">
        <f t="shared" si="297"/>
        <v/>
      </c>
      <c r="P535" s="1011" t="str">
        <f t="shared" si="298"/>
        <v/>
      </c>
      <c r="Q535" s="590" t="str">
        <f t="shared" si="284"/>
        <v/>
      </c>
      <c r="R535" s="1012" t="str">
        <f t="shared" si="299"/>
        <v/>
      </c>
      <c r="S535" s="1013">
        <f t="shared" si="285"/>
        <v>0</v>
      </c>
      <c r="T535" s="339"/>
      <c r="X535" s="994" t="str">
        <f t="shared" si="286"/>
        <v/>
      </c>
      <c r="Y535" s="1015">
        <f t="shared" si="300"/>
        <v>0.6</v>
      </c>
      <c r="Z535" s="1016" t="e">
        <f t="shared" si="301"/>
        <v>#VALUE!</v>
      </c>
      <c r="AA535" s="1016" t="e">
        <f t="shared" si="302"/>
        <v>#VALUE!</v>
      </c>
      <c r="AB535" s="1016" t="e">
        <f t="shared" si="303"/>
        <v>#VALUE!</v>
      </c>
      <c r="AC535" s="1017" t="e">
        <f t="shared" si="287"/>
        <v>#VALUE!</v>
      </c>
      <c r="AD535" s="1018">
        <f t="shared" si="288"/>
        <v>0</v>
      </c>
      <c r="AE535" s="1015">
        <f>IF(H535&gt;8,tab!D$168,tab!D$171)</f>
        <v>0.5</v>
      </c>
      <c r="AF535" s="1018">
        <f t="shared" si="289"/>
        <v>0</v>
      </c>
      <c r="AG535" s="994">
        <f t="shared" si="290"/>
        <v>0</v>
      </c>
      <c r="AH535" s="1019" t="e">
        <f t="shared" si="291"/>
        <v>#VALUE!</v>
      </c>
      <c r="AI535" s="863" t="e">
        <f t="shared" si="292"/>
        <v>#VALUE!</v>
      </c>
      <c r="AJ535" s="562">
        <f t="shared" si="293"/>
        <v>30</v>
      </c>
      <c r="AK535" s="562">
        <f t="shared" si="260"/>
        <v>30</v>
      </c>
      <c r="AL535" s="1020">
        <f t="shared" si="294"/>
        <v>0</v>
      </c>
      <c r="AN535" s="561">
        <f t="shared" si="295"/>
        <v>0</v>
      </c>
      <c r="AT535" s="322"/>
      <c r="AU535" s="322"/>
    </row>
    <row r="536" spans="3:47" ht="13.15" customHeight="1" x14ac:dyDescent="0.2">
      <c r="C536" s="386"/>
      <c r="D536" s="1005" t="str">
        <f>IF(op!D424=0,"",op!D424)</f>
        <v/>
      </c>
      <c r="E536" s="1005" t="str">
        <f>IF(op!E424=0,"",op!E424)</f>
        <v/>
      </c>
      <c r="F536" s="395" t="str">
        <f>IF(op!F424="","",op!F424+1)</f>
        <v/>
      </c>
      <c r="G536" s="1006" t="str">
        <f>IF(op!G424=0,"",op!G424)</f>
        <v/>
      </c>
      <c r="H536" s="395" t="str">
        <f>IF(op!H424="","",op!H424)</f>
        <v/>
      </c>
      <c r="I536" s="1007" t="str">
        <f t="shared" si="283"/>
        <v/>
      </c>
      <c r="J536" s="1008" t="str">
        <f>IF(op!J424="","",op!J424)</f>
        <v/>
      </c>
      <c r="K536" s="339"/>
      <c r="L536" s="1260" t="str">
        <f>IF(op!L424="","",op!L424)</f>
        <v/>
      </c>
      <c r="M536" s="1260" t="str">
        <f>IF(op!M424="","",op!M424)</f>
        <v/>
      </c>
      <c r="N536" s="1009" t="str">
        <f t="shared" si="296"/>
        <v/>
      </c>
      <c r="O536" s="1010" t="str">
        <f t="shared" si="297"/>
        <v/>
      </c>
      <c r="P536" s="1011" t="str">
        <f t="shared" si="298"/>
        <v/>
      </c>
      <c r="Q536" s="590" t="str">
        <f t="shared" si="284"/>
        <v/>
      </c>
      <c r="R536" s="1012" t="str">
        <f t="shared" si="299"/>
        <v/>
      </c>
      <c r="S536" s="1013">
        <f t="shared" si="285"/>
        <v>0</v>
      </c>
      <c r="T536" s="339"/>
      <c r="X536" s="994" t="str">
        <f t="shared" si="286"/>
        <v/>
      </c>
      <c r="Y536" s="1015">
        <f t="shared" si="300"/>
        <v>0.6</v>
      </c>
      <c r="Z536" s="1016" t="e">
        <f t="shared" si="301"/>
        <v>#VALUE!</v>
      </c>
      <c r="AA536" s="1016" t="e">
        <f t="shared" si="302"/>
        <v>#VALUE!</v>
      </c>
      <c r="AB536" s="1016" t="e">
        <f t="shared" si="303"/>
        <v>#VALUE!</v>
      </c>
      <c r="AC536" s="1017" t="e">
        <f t="shared" si="287"/>
        <v>#VALUE!</v>
      </c>
      <c r="AD536" s="1018">
        <f t="shared" si="288"/>
        <v>0</v>
      </c>
      <c r="AE536" s="1015">
        <f>IF(H536&gt;8,tab!D$168,tab!D$171)</f>
        <v>0.5</v>
      </c>
      <c r="AF536" s="1018">
        <f t="shared" si="289"/>
        <v>0</v>
      </c>
      <c r="AG536" s="994">
        <f t="shared" si="290"/>
        <v>0</v>
      </c>
      <c r="AH536" s="1019" t="e">
        <f t="shared" si="291"/>
        <v>#VALUE!</v>
      </c>
      <c r="AI536" s="863" t="e">
        <f t="shared" si="292"/>
        <v>#VALUE!</v>
      </c>
      <c r="AJ536" s="562">
        <f t="shared" si="293"/>
        <v>30</v>
      </c>
      <c r="AK536" s="562">
        <f t="shared" si="260"/>
        <v>30</v>
      </c>
      <c r="AL536" s="1020">
        <f t="shared" si="294"/>
        <v>0</v>
      </c>
      <c r="AN536" s="561">
        <f t="shared" si="295"/>
        <v>0</v>
      </c>
      <c r="AT536" s="322"/>
      <c r="AU536" s="322"/>
    </row>
    <row r="537" spans="3:47" ht="13.15" customHeight="1" x14ac:dyDescent="0.2">
      <c r="C537" s="386"/>
      <c r="D537" s="1005" t="str">
        <f>IF(op!D425=0,"",op!D425)</f>
        <v/>
      </c>
      <c r="E537" s="1005" t="str">
        <f>IF(op!E425=0,"",op!E425)</f>
        <v/>
      </c>
      <c r="F537" s="395" t="str">
        <f>IF(op!F425="","",op!F425+1)</f>
        <v/>
      </c>
      <c r="G537" s="1006" t="str">
        <f>IF(op!G425=0,"",op!G425)</f>
        <v/>
      </c>
      <c r="H537" s="395" t="str">
        <f>IF(op!H425="","",op!H425)</f>
        <v/>
      </c>
      <c r="I537" s="1007" t="str">
        <f t="shared" si="283"/>
        <v/>
      </c>
      <c r="J537" s="1008" t="str">
        <f>IF(op!J425="","",op!J425)</f>
        <v/>
      </c>
      <c r="K537" s="339"/>
      <c r="L537" s="1260" t="str">
        <f>IF(op!L425="","",op!L425)</f>
        <v/>
      </c>
      <c r="M537" s="1260" t="str">
        <f>IF(op!M425="","",op!M425)</f>
        <v/>
      </c>
      <c r="N537" s="1009" t="str">
        <f t="shared" si="296"/>
        <v/>
      </c>
      <c r="O537" s="1010" t="str">
        <f t="shared" si="297"/>
        <v/>
      </c>
      <c r="P537" s="1011" t="str">
        <f t="shared" si="298"/>
        <v/>
      </c>
      <c r="Q537" s="590" t="str">
        <f t="shared" si="284"/>
        <v/>
      </c>
      <c r="R537" s="1012" t="str">
        <f t="shared" si="299"/>
        <v/>
      </c>
      <c r="S537" s="1013">
        <f t="shared" si="285"/>
        <v>0</v>
      </c>
      <c r="T537" s="339"/>
      <c r="X537" s="994" t="str">
        <f t="shared" si="286"/>
        <v/>
      </c>
      <c r="Y537" s="1015">
        <f t="shared" si="300"/>
        <v>0.6</v>
      </c>
      <c r="Z537" s="1016" t="e">
        <f t="shared" si="301"/>
        <v>#VALUE!</v>
      </c>
      <c r="AA537" s="1016" t="e">
        <f t="shared" si="302"/>
        <v>#VALUE!</v>
      </c>
      <c r="AB537" s="1016" t="e">
        <f t="shared" si="303"/>
        <v>#VALUE!</v>
      </c>
      <c r="AC537" s="1017" t="e">
        <f t="shared" si="287"/>
        <v>#VALUE!</v>
      </c>
      <c r="AD537" s="1018">
        <f t="shared" si="288"/>
        <v>0</v>
      </c>
      <c r="AE537" s="1015">
        <f>IF(H537&gt;8,tab!D$168,tab!D$171)</f>
        <v>0.5</v>
      </c>
      <c r="AF537" s="1018">
        <f t="shared" si="289"/>
        <v>0</v>
      </c>
      <c r="AG537" s="994">
        <f t="shared" si="290"/>
        <v>0</v>
      </c>
      <c r="AH537" s="1019" t="e">
        <f t="shared" si="291"/>
        <v>#VALUE!</v>
      </c>
      <c r="AI537" s="863" t="e">
        <f t="shared" si="292"/>
        <v>#VALUE!</v>
      </c>
      <c r="AJ537" s="562">
        <f t="shared" si="293"/>
        <v>30</v>
      </c>
      <c r="AK537" s="562">
        <f t="shared" si="260"/>
        <v>30</v>
      </c>
      <c r="AL537" s="1020">
        <f t="shared" si="294"/>
        <v>0</v>
      </c>
      <c r="AN537" s="561">
        <f t="shared" si="295"/>
        <v>0</v>
      </c>
      <c r="AT537" s="322"/>
      <c r="AU537" s="322"/>
    </row>
    <row r="538" spans="3:47" ht="13.15" customHeight="1" x14ac:dyDescent="0.2">
      <c r="C538" s="386"/>
      <c r="D538" s="1005" t="str">
        <f>IF(op!D426=0,"",op!D426)</f>
        <v/>
      </c>
      <c r="E538" s="1005" t="str">
        <f>IF(op!E426=0,"",op!E426)</f>
        <v/>
      </c>
      <c r="F538" s="395" t="str">
        <f>IF(op!F426="","",op!F426+1)</f>
        <v/>
      </c>
      <c r="G538" s="1006" t="str">
        <f>IF(op!G426=0,"",op!G426)</f>
        <v/>
      </c>
      <c r="H538" s="395" t="str">
        <f>IF(op!H426="","",op!H426)</f>
        <v/>
      </c>
      <c r="I538" s="1007" t="str">
        <f t="shared" si="283"/>
        <v/>
      </c>
      <c r="J538" s="1008" t="str">
        <f>IF(op!J426="","",op!J426)</f>
        <v/>
      </c>
      <c r="K538" s="339"/>
      <c r="L538" s="1260" t="str">
        <f>IF(op!L426="","",op!L426)</f>
        <v/>
      </c>
      <c r="M538" s="1260" t="str">
        <f>IF(op!M426="","",op!M426)</f>
        <v/>
      </c>
      <c r="N538" s="1009" t="str">
        <f t="shared" si="296"/>
        <v/>
      </c>
      <c r="O538" s="1010" t="str">
        <f t="shared" si="297"/>
        <v/>
      </c>
      <c r="P538" s="1011" t="str">
        <f t="shared" si="298"/>
        <v/>
      </c>
      <c r="Q538" s="590" t="str">
        <f t="shared" si="284"/>
        <v/>
      </c>
      <c r="R538" s="1012" t="str">
        <f t="shared" si="299"/>
        <v/>
      </c>
      <c r="S538" s="1013">
        <f t="shared" si="285"/>
        <v>0</v>
      </c>
      <c r="T538" s="339"/>
      <c r="X538" s="994" t="str">
        <f t="shared" si="286"/>
        <v/>
      </c>
      <c r="Y538" s="1015">
        <f t="shared" si="300"/>
        <v>0.6</v>
      </c>
      <c r="Z538" s="1016" t="e">
        <f t="shared" si="301"/>
        <v>#VALUE!</v>
      </c>
      <c r="AA538" s="1016" t="e">
        <f t="shared" si="302"/>
        <v>#VALUE!</v>
      </c>
      <c r="AB538" s="1016" t="e">
        <f t="shared" si="303"/>
        <v>#VALUE!</v>
      </c>
      <c r="AC538" s="1017" t="e">
        <f t="shared" si="287"/>
        <v>#VALUE!</v>
      </c>
      <c r="AD538" s="1018">
        <f t="shared" si="288"/>
        <v>0</v>
      </c>
      <c r="AE538" s="1015">
        <f>IF(H538&gt;8,tab!D$168,tab!D$171)</f>
        <v>0.5</v>
      </c>
      <c r="AF538" s="1018">
        <f t="shared" si="289"/>
        <v>0</v>
      </c>
      <c r="AG538" s="994">
        <f t="shared" si="290"/>
        <v>0</v>
      </c>
      <c r="AH538" s="1019" t="e">
        <f t="shared" si="291"/>
        <v>#VALUE!</v>
      </c>
      <c r="AI538" s="863" t="e">
        <f t="shared" si="292"/>
        <v>#VALUE!</v>
      </c>
      <c r="AJ538" s="562">
        <f t="shared" si="293"/>
        <v>30</v>
      </c>
      <c r="AK538" s="562">
        <f t="shared" si="260"/>
        <v>30</v>
      </c>
      <c r="AL538" s="1020">
        <f t="shared" si="294"/>
        <v>0</v>
      </c>
      <c r="AN538" s="561">
        <f t="shared" si="295"/>
        <v>0</v>
      </c>
      <c r="AT538" s="322"/>
      <c r="AU538" s="322"/>
    </row>
    <row r="539" spans="3:47" ht="13.15" customHeight="1" x14ac:dyDescent="0.2">
      <c r="C539" s="386"/>
      <c r="D539" s="1005" t="str">
        <f>IF(op!D427=0,"",op!D427)</f>
        <v/>
      </c>
      <c r="E539" s="1005" t="str">
        <f>IF(op!E427=0,"",op!E427)</f>
        <v/>
      </c>
      <c r="F539" s="395" t="str">
        <f>IF(op!F427="","",op!F427+1)</f>
        <v/>
      </c>
      <c r="G539" s="1006" t="str">
        <f>IF(op!G427=0,"",op!G427)</f>
        <v/>
      </c>
      <c r="H539" s="395" t="str">
        <f>IF(op!H427="","",op!H427)</f>
        <v/>
      </c>
      <c r="I539" s="1007" t="str">
        <f t="shared" si="283"/>
        <v/>
      </c>
      <c r="J539" s="1008" t="str">
        <f>IF(op!J427="","",op!J427)</f>
        <v/>
      </c>
      <c r="K539" s="339"/>
      <c r="L539" s="1260" t="str">
        <f>IF(op!L427="","",op!L427)</f>
        <v/>
      </c>
      <c r="M539" s="1260" t="str">
        <f>IF(op!M427="","",op!M427)</f>
        <v/>
      </c>
      <c r="N539" s="1009" t="str">
        <f t="shared" si="296"/>
        <v/>
      </c>
      <c r="O539" s="1010" t="str">
        <f t="shared" si="297"/>
        <v/>
      </c>
      <c r="P539" s="1011" t="str">
        <f t="shared" si="298"/>
        <v/>
      </c>
      <c r="Q539" s="590" t="str">
        <f t="shared" si="284"/>
        <v/>
      </c>
      <c r="R539" s="1012" t="str">
        <f t="shared" si="299"/>
        <v/>
      </c>
      <c r="S539" s="1013">
        <f t="shared" si="285"/>
        <v>0</v>
      </c>
      <c r="T539" s="339"/>
      <c r="X539" s="994" t="str">
        <f t="shared" si="286"/>
        <v/>
      </c>
      <c r="Y539" s="1015">
        <f t="shared" si="300"/>
        <v>0.6</v>
      </c>
      <c r="Z539" s="1016" t="e">
        <f t="shared" si="301"/>
        <v>#VALUE!</v>
      </c>
      <c r="AA539" s="1016" t="e">
        <f t="shared" si="302"/>
        <v>#VALUE!</v>
      </c>
      <c r="AB539" s="1016" t="e">
        <f t="shared" si="303"/>
        <v>#VALUE!</v>
      </c>
      <c r="AC539" s="1017" t="e">
        <f t="shared" si="287"/>
        <v>#VALUE!</v>
      </c>
      <c r="AD539" s="1018">
        <f t="shared" si="288"/>
        <v>0</v>
      </c>
      <c r="AE539" s="1015">
        <f>IF(H539&gt;8,tab!D$168,tab!D$171)</f>
        <v>0.5</v>
      </c>
      <c r="AF539" s="1018">
        <f t="shared" si="289"/>
        <v>0</v>
      </c>
      <c r="AG539" s="994">
        <f t="shared" si="290"/>
        <v>0</v>
      </c>
      <c r="AH539" s="1019" t="e">
        <f t="shared" si="291"/>
        <v>#VALUE!</v>
      </c>
      <c r="AI539" s="863" t="e">
        <f t="shared" si="292"/>
        <v>#VALUE!</v>
      </c>
      <c r="AJ539" s="562">
        <f t="shared" si="293"/>
        <v>30</v>
      </c>
      <c r="AK539" s="562">
        <f t="shared" si="260"/>
        <v>30</v>
      </c>
      <c r="AL539" s="1020">
        <f t="shared" si="294"/>
        <v>0</v>
      </c>
      <c r="AN539" s="561">
        <f t="shared" si="295"/>
        <v>0</v>
      </c>
      <c r="AT539" s="322"/>
      <c r="AU539" s="322"/>
    </row>
    <row r="540" spans="3:47" ht="13.15" customHeight="1" x14ac:dyDescent="0.2">
      <c r="C540" s="386"/>
      <c r="D540" s="1005" t="str">
        <f>IF(op!D428=0,"",op!D428)</f>
        <v/>
      </c>
      <c r="E540" s="1005" t="str">
        <f>IF(op!E428=0,"",op!E428)</f>
        <v/>
      </c>
      <c r="F540" s="395" t="str">
        <f>IF(op!F428="","",op!F428+1)</f>
        <v/>
      </c>
      <c r="G540" s="1006" t="str">
        <f>IF(op!G428=0,"",op!G428)</f>
        <v/>
      </c>
      <c r="H540" s="395" t="str">
        <f>IF(op!H428="","",op!H428)</f>
        <v/>
      </c>
      <c r="I540" s="1007" t="str">
        <f t="shared" si="283"/>
        <v/>
      </c>
      <c r="J540" s="1008" t="str">
        <f>IF(op!J428="","",op!J428)</f>
        <v/>
      </c>
      <c r="K540" s="339"/>
      <c r="L540" s="1260" t="str">
        <f>IF(op!L428="","",op!L428)</f>
        <v/>
      </c>
      <c r="M540" s="1260" t="str">
        <f>IF(op!M428="","",op!M428)</f>
        <v/>
      </c>
      <c r="N540" s="1009" t="str">
        <f t="shared" si="296"/>
        <v/>
      </c>
      <c r="O540" s="1010" t="str">
        <f t="shared" si="297"/>
        <v/>
      </c>
      <c r="P540" s="1011" t="str">
        <f t="shared" si="298"/>
        <v/>
      </c>
      <c r="Q540" s="590" t="str">
        <f t="shared" si="284"/>
        <v/>
      </c>
      <c r="R540" s="1012" t="str">
        <f t="shared" si="299"/>
        <v/>
      </c>
      <c r="S540" s="1013">
        <f t="shared" si="285"/>
        <v>0</v>
      </c>
      <c r="T540" s="339"/>
      <c r="X540" s="994" t="str">
        <f t="shared" si="286"/>
        <v/>
      </c>
      <c r="Y540" s="1015">
        <f t="shared" si="300"/>
        <v>0.6</v>
      </c>
      <c r="Z540" s="1016" t="e">
        <f t="shared" si="301"/>
        <v>#VALUE!</v>
      </c>
      <c r="AA540" s="1016" t="e">
        <f t="shared" si="302"/>
        <v>#VALUE!</v>
      </c>
      <c r="AB540" s="1016" t="e">
        <f t="shared" si="303"/>
        <v>#VALUE!</v>
      </c>
      <c r="AC540" s="1017" t="e">
        <f t="shared" si="287"/>
        <v>#VALUE!</v>
      </c>
      <c r="AD540" s="1018">
        <f t="shared" si="288"/>
        <v>0</v>
      </c>
      <c r="AE540" s="1015">
        <f>IF(H540&gt;8,tab!D$168,tab!D$171)</f>
        <v>0.5</v>
      </c>
      <c r="AF540" s="1018">
        <f t="shared" si="289"/>
        <v>0</v>
      </c>
      <c r="AG540" s="994">
        <f t="shared" si="290"/>
        <v>0</v>
      </c>
      <c r="AH540" s="1019" t="e">
        <f t="shared" si="291"/>
        <v>#VALUE!</v>
      </c>
      <c r="AI540" s="863" t="e">
        <f t="shared" si="292"/>
        <v>#VALUE!</v>
      </c>
      <c r="AJ540" s="562">
        <f t="shared" si="293"/>
        <v>30</v>
      </c>
      <c r="AK540" s="562">
        <f t="shared" si="260"/>
        <v>30</v>
      </c>
      <c r="AL540" s="1020">
        <f t="shared" si="294"/>
        <v>0</v>
      </c>
      <c r="AN540" s="561">
        <f t="shared" si="295"/>
        <v>0</v>
      </c>
      <c r="AT540" s="322"/>
      <c r="AU540" s="322"/>
    </row>
    <row r="541" spans="3:47" ht="13.15" customHeight="1" x14ac:dyDescent="0.2">
      <c r="C541" s="386"/>
      <c r="D541" s="1005" t="str">
        <f>IF(op!D429=0,"",op!D429)</f>
        <v/>
      </c>
      <c r="E541" s="1005" t="str">
        <f>IF(op!E429=0,"",op!E429)</f>
        <v/>
      </c>
      <c r="F541" s="395" t="str">
        <f>IF(op!F429="","",op!F429+1)</f>
        <v/>
      </c>
      <c r="G541" s="1006" t="str">
        <f>IF(op!G429=0,"",op!G429)</f>
        <v/>
      </c>
      <c r="H541" s="395" t="str">
        <f>IF(op!H429="","",op!H429)</f>
        <v/>
      </c>
      <c r="I541" s="1007" t="str">
        <f t="shared" si="283"/>
        <v/>
      </c>
      <c r="J541" s="1008" t="str">
        <f>IF(op!J429="","",op!J429)</f>
        <v/>
      </c>
      <c r="K541" s="339"/>
      <c r="L541" s="1260" t="str">
        <f>IF(op!L429="","",op!L429)</f>
        <v/>
      </c>
      <c r="M541" s="1260" t="str">
        <f>IF(op!M429="","",op!M429)</f>
        <v/>
      </c>
      <c r="N541" s="1009" t="str">
        <f t="shared" si="296"/>
        <v/>
      </c>
      <c r="O541" s="1010" t="str">
        <f t="shared" si="297"/>
        <v/>
      </c>
      <c r="P541" s="1011" t="str">
        <f t="shared" si="298"/>
        <v/>
      </c>
      <c r="Q541" s="590" t="str">
        <f t="shared" si="284"/>
        <v/>
      </c>
      <c r="R541" s="1012" t="str">
        <f t="shared" si="299"/>
        <v/>
      </c>
      <c r="S541" s="1013">
        <f t="shared" si="285"/>
        <v>0</v>
      </c>
      <c r="T541" s="339"/>
      <c r="X541" s="994" t="str">
        <f t="shared" si="286"/>
        <v/>
      </c>
      <c r="Y541" s="1015">
        <f t="shared" si="300"/>
        <v>0.6</v>
      </c>
      <c r="Z541" s="1016" t="e">
        <f t="shared" si="301"/>
        <v>#VALUE!</v>
      </c>
      <c r="AA541" s="1016" t="e">
        <f t="shared" si="302"/>
        <v>#VALUE!</v>
      </c>
      <c r="AB541" s="1016" t="e">
        <f t="shared" si="303"/>
        <v>#VALUE!</v>
      </c>
      <c r="AC541" s="1017" t="e">
        <f t="shared" si="287"/>
        <v>#VALUE!</v>
      </c>
      <c r="AD541" s="1018">
        <f t="shared" si="288"/>
        <v>0</v>
      </c>
      <c r="AE541" s="1015">
        <f>IF(H541&gt;8,tab!D$168,tab!D$171)</f>
        <v>0.5</v>
      </c>
      <c r="AF541" s="1018">
        <f t="shared" si="289"/>
        <v>0</v>
      </c>
      <c r="AG541" s="994">
        <f t="shared" si="290"/>
        <v>0</v>
      </c>
      <c r="AH541" s="1019" t="e">
        <f t="shared" si="291"/>
        <v>#VALUE!</v>
      </c>
      <c r="AI541" s="863" t="e">
        <f t="shared" si="292"/>
        <v>#VALUE!</v>
      </c>
      <c r="AJ541" s="562">
        <f t="shared" si="293"/>
        <v>30</v>
      </c>
      <c r="AK541" s="562">
        <f t="shared" si="260"/>
        <v>30</v>
      </c>
      <c r="AL541" s="1020">
        <f t="shared" si="294"/>
        <v>0</v>
      </c>
      <c r="AN541" s="561">
        <f t="shared" si="295"/>
        <v>0</v>
      </c>
      <c r="AT541" s="322"/>
      <c r="AU541" s="322"/>
    </row>
    <row r="542" spans="3:47" ht="13.15" customHeight="1" x14ac:dyDescent="0.2">
      <c r="C542" s="386"/>
      <c r="D542" s="1005" t="str">
        <f>IF(op!D430=0,"",op!D430)</f>
        <v/>
      </c>
      <c r="E542" s="1005" t="str">
        <f>IF(op!E430=0,"",op!E430)</f>
        <v/>
      </c>
      <c r="F542" s="395" t="str">
        <f>IF(op!F430="","",op!F430+1)</f>
        <v/>
      </c>
      <c r="G542" s="1006" t="str">
        <f>IF(op!G430=0,"",op!G430)</f>
        <v/>
      </c>
      <c r="H542" s="395" t="str">
        <f>IF(op!H430="","",op!H430)</f>
        <v/>
      </c>
      <c r="I542" s="1007" t="str">
        <f t="shared" si="283"/>
        <v/>
      </c>
      <c r="J542" s="1008" t="str">
        <f>IF(op!J430="","",op!J430)</f>
        <v/>
      </c>
      <c r="K542" s="339"/>
      <c r="L542" s="1260" t="str">
        <f>IF(op!L430="","",op!L430)</f>
        <v/>
      </c>
      <c r="M542" s="1260" t="str">
        <f>IF(op!M430="","",op!M430)</f>
        <v/>
      </c>
      <c r="N542" s="1009" t="str">
        <f t="shared" si="296"/>
        <v/>
      </c>
      <c r="O542" s="1010" t="str">
        <f t="shared" si="297"/>
        <v/>
      </c>
      <c r="P542" s="1011" t="str">
        <f t="shared" si="298"/>
        <v/>
      </c>
      <c r="Q542" s="590" t="str">
        <f t="shared" si="284"/>
        <v/>
      </c>
      <c r="R542" s="1012" t="str">
        <f t="shared" si="299"/>
        <v/>
      </c>
      <c r="S542" s="1013">
        <f t="shared" si="285"/>
        <v>0</v>
      </c>
      <c r="T542" s="339"/>
      <c r="X542" s="994" t="str">
        <f t="shared" si="286"/>
        <v/>
      </c>
      <c r="Y542" s="1015">
        <f t="shared" si="300"/>
        <v>0.6</v>
      </c>
      <c r="Z542" s="1016" t="e">
        <f t="shared" si="301"/>
        <v>#VALUE!</v>
      </c>
      <c r="AA542" s="1016" t="e">
        <f t="shared" si="302"/>
        <v>#VALUE!</v>
      </c>
      <c r="AB542" s="1016" t="e">
        <f t="shared" si="303"/>
        <v>#VALUE!</v>
      </c>
      <c r="AC542" s="1017" t="e">
        <f t="shared" si="287"/>
        <v>#VALUE!</v>
      </c>
      <c r="AD542" s="1018">
        <f t="shared" si="288"/>
        <v>0</v>
      </c>
      <c r="AE542" s="1015">
        <f>IF(H542&gt;8,tab!D$168,tab!D$171)</f>
        <v>0.5</v>
      </c>
      <c r="AF542" s="1018">
        <f t="shared" si="289"/>
        <v>0</v>
      </c>
      <c r="AG542" s="994">
        <f t="shared" si="290"/>
        <v>0</v>
      </c>
      <c r="AH542" s="1019" t="e">
        <f t="shared" si="291"/>
        <v>#VALUE!</v>
      </c>
      <c r="AI542" s="863" t="e">
        <f t="shared" si="292"/>
        <v>#VALUE!</v>
      </c>
      <c r="AJ542" s="562">
        <f t="shared" si="293"/>
        <v>30</v>
      </c>
      <c r="AK542" s="562">
        <f t="shared" si="260"/>
        <v>30</v>
      </c>
      <c r="AL542" s="1020">
        <f t="shared" si="294"/>
        <v>0</v>
      </c>
      <c r="AN542" s="561">
        <f t="shared" si="295"/>
        <v>0</v>
      </c>
      <c r="AT542" s="322"/>
      <c r="AU542" s="322"/>
    </row>
    <row r="543" spans="3:47" ht="13.15" customHeight="1" x14ac:dyDescent="0.2">
      <c r="C543" s="386"/>
      <c r="D543" s="1005" t="str">
        <f>IF(op!D431=0,"",op!D431)</f>
        <v/>
      </c>
      <c r="E543" s="1005" t="str">
        <f>IF(op!E431=0,"",op!E431)</f>
        <v/>
      </c>
      <c r="F543" s="395" t="str">
        <f>IF(op!F431="","",op!F431+1)</f>
        <v/>
      </c>
      <c r="G543" s="1006" t="str">
        <f>IF(op!G431=0,"",op!G431)</f>
        <v/>
      </c>
      <c r="H543" s="395" t="str">
        <f>IF(op!H431="","",op!H431)</f>
        <v/>
      </c>
      <c r="I543" s="1007" t="str">
        <f t="shared" si="283"/>
        <v/>
      </c>
      <c r="J543" s="1008" t="str">
        <f>IF(op!J431="","",op!J431)</f>
        <v/>
      </c>
      <c r="K543" s="339"/>
      <c r="L543" s="1260" t="str">
        <f>IF(op!L431="","",op!L431)</f>
        <v/>
      </c>
      <c r="M543" s="1260" t="str">
        <f>IF(op!M431="","",op!M431)</f>
        <v/>
      </c>
      <c r="N543" s="1009" t="str">
        <f t="shared" si="296"/>
        <v/>
      </c>
      <c r="O543" s="1010" t="str">
        <f t="shared" si="297"/>
        <v/>
      </c>
      <c r="P543" s="1011" t="str">
        <f t="shared" si="298"/>
        <v/>
      </c>
      <c r="Q543" s="590" t="str">
        <f t="shared" si="284"/>
        <v/>
      </c>
      <c r="R543" s="1012" t="str">
        <f t="shared" si="299"/>
        <v/>
      </c>
      <c r="S543" s="1013">
        <f t="shared" si="285"/>
        <v>0</v>
      </c>
      <c r="T543" s="339"/>
      <c r="X543" s="994" t="str">
        <f t="shared" si="286"/>
        <v/>
      </c>
      <c r="Y543" s="1015">
        <f t="shared" si="300"/>
        <v>0.6</v>
      </c>
      <c r="Z543" s="1016" t="e">
        <f t="shared" si="301"/>
        <v>#VALUE!</v>
      </c>
      <c r="AA543" s="1016" t="e">
        <f t="shared" si="302"/>
        <v>#VALUE!</v>
      </c>
      <c r="AB543" s="1016" t="e">
        <f t="shared" si="303"/>
        <v>#VALUE!</v>
      </c>
      <c r="AC543" s="1017" t="e">
        <f t="shared" si="287"/>
        <v>#VALUE!</v>
      </c>
      <c r="AD543" s="1018">
        <f t="shared" si="288"/>
        <v>0</v>
      </c>
      <c r="AE543" s="1015">
        <f>IF(H543&gt;8,tab!D$168,tab!D$171)</f>
        <v>0.5</v>
      </c>
      <c r="AF543" s="1018">
        <f t="shared" si="289"/>
        <v>0</v>
      </c>
      <c r="AG543" s="994">
        <f t="shared" si="290"/>
        <v>0</v>
      </c>
      <c r="AH543" s="1019" t="e">
        <f t="shared" si="291"/>
        <v>#VALUE!</v>
      </c>
      <c r="AI543" s="863" t="e">
        <f t="shared" si="292"/>
        <v>#VALUE!</v>
      </c>
      <c r="AJ543" s="562">
        <f t="shared" si="293"/>
        <v>30</v>
      </c>
      <c r="AK543" s="562">
        <f t="shared" si="260"/>
        <v>30</v>
      </c>
      <c r="AL543" s="1020">
        <f t="shared" si="294"/>
        <v>0</v>
      </c>
      <c r="AN543" s="561">
        <f t="shared" si="295"/>
        <v>0</v>
      </c>
      <c r="AT543" s="322"/>
      <c r="AU543" s="322"/>
    </row>
    <row r="544" spans="3:47" ht="13.15" customHeight="1" x14ac:dyDescent="0.2">
      <c r="C544" s="386"/>
      <c r="D544" s="1005" t="str">
        <f>IF(op!D432=0,"",op!D432)</f>
        <v/>
      </c>
      <c r="E544" s="1005" t="str">
        <f>IF(op!E432=0,"",op!E432)</f>
        <v/>
      </c>
      <c r="F544" s="395" t="str">
        <f>IF(op!F432="","",op!F432+1)</f>
        <v/>
      </c>
      <c r="G544" s="1006" t="str">
        <f>IF(op!G432=0,"",op!G432)</f>
        <v/>
      </c>
      <c r="H544" s="395" t="str">
        <f>IF(op!H432="","",op!H432)</f>
        <v/>
      </c>
      <c r="I544" s="1007" t="str">
        <f t="shared" si="283"/>
        <v/>
      </c>
      <c r="J544" s="1008" t="str">
        <f>IF(op!J432="","",op!J432)</f>
        <v/>
      </c>
      <c r="K544" s="339"/>
      <c r="L544" s="1260" t="str">
        <f>IF(op!L432="","",op!L432)</f>
        <v/>
      </c>
      <c r="M544" s="1260" t="str">
        <f>IF(op!M432="","",op!M432)</f>
        <v/>
      </c>
      <c r="N544" s="1009" t="str">
        <f t="shared" si="296"/>
        <v/>
      </c>
      <c r="O544" s="1010" t="str">
        <f t="shared" si="297"/>
        <v/>
      </c>
      <c r="P544" s="1011" t="str">
        <f t="shared" si="298"/>
        <v/>
      </c>
      <c r="Q544" s="590" t="str">
        <f t="shared" si="284"/>
        <v/>
      </c>
      <c r="R544" s="1012" t="str">
        <f t="shared" si="299"/>
        <v/>
      </c>
      <c r="S544" s="1013">
        <f t="shared" si="285"/>
        <v>0</v>
      </c>
      <c r="T544" s="339"/>
      <c r="X544" s="994" t="str">
        <f t="shared" si="286"/>
        <v/>
      </c>
      <c r="Y544" s="1015">
        <f t="shared" si="300"/>
        <v>0.6</v>
      </c>
      <c r="Z544" s="1016" t="e">
        <f t="shared" si="301"/>
        <v>#VALUE!</v>
      </c>
      <c r="AA544" s="1016" t="e">
        <f t="shared" si="302"/>
        <v>#VALUE!</v>
      </c>
      <c r="AB544" s="1016" t="e">
        <f t="shared" si="303"/>
        <v>#VALUE!</v>
      </c>
      <c r="AC544" s="1017" t="e">
        <f t="shared" si="287"/>
        <v>#VALUE!</v>
      </c>
      <c r="AD544" s="1018">
        <f t="shared" si="288"/>
        <v>0</v>
      </c>
      <c r="AE544" s="1015">
        <f>IF(H544&gt;8,tab!D$168,tab!D$171)</f>
        <v>0.5</v>
      </c>
      <c r="AF544" s="1018">
        <f t="shared" si="289"/>
        <v>0</v>
      </c>
      <c r="AG544" s="994">
        <f t="shared" si="290"/>
        <v>0</v>
      </c>
      <c r="AH544" s="1019" t="e">
        <f t="shared" si="291"/>
        <v>#VALUE!</v>
      </c>
      <c r="AI544" s="863" t="e">
        <f t="shared" si="292"/>
        <v>#VALUE!</v>
      </c>
      <c r="AJ544" s="562">
        <f t="shared" si="293"/>
        <v>30</v>
      </c>
      <c r="AK544" s="562">
        <f t="shared" si="260"/>
        <v>30</v>
      </c>
      <c r="AL544" s="1020">
        <f t="shared" si="294"/>
        <v>0</v>
      </c>
      <c r="AN544" s="561">
        <f t="shared" si="295"/>
        <v>0</v>
      </c>
      <c r="AT544" s="322"/>
      <c r="AU544" s="322"/>
    </row>
    <row r="545" spans="3:47" ht="13.15" customHeight="1" x14ac:dyDescent="0.2">
      <c r="C545" s="386"/>
      <c r="D545" s="1005" t="str">
        <f>IF(op!D433=0,"",op!D433)</f>
        <v/>
      </c>
      <c r="E545" s="1005" t="str">
        <f>IF(op!E433=0,"",op!E433)</f>
        <v/>
      </c>
      <c r="F545" s="395" t="str">
        <f>IF(op!F433="","",op!F433+1)</f>
        <v/>
      </c>
      <c r="G545" s="1006" t="str">
        <f>IF(op!G433=0,"",op!G433)</f>
        <v/>
      </c>
      <c r="H545" s="395" t="str">
        <f>IF(op!H433="","",op!H433)</f>
        <v/>
      </c>
      <c r="I545" s="1007" t="str">
        <f t="shared" si="283"/>
        <v/>
      </c>
      <c r="J545" s="1008" t="str">
        <f>IF(op!J433="","",op!J433)</f>
        <v/>
      </c>
      <c r="K545" s="339"/>
      <c r="L545" s="1260" t="str">
        <f>IF(op!L433="","",op!L433)</f>
        <v/>
      </c>
      <c r="M545" s="1260" t="str">
        <f>IF(op!M433="","",op!M433)</f>
        <v/>
      </c>
      <c r="N545" s="1009" t="str">
        <f t="shared" si="296"/>
        <v/>
      </c>
      <c r="O545" s="1010" t="str">
        <f t="shared" si="297"/>
        <v/>
      </c>
      <c r="P545" s="1011" t="str">
        <f t="shared" si="298"/>
        <v/>
      </c>
      <c r="Q545" s="590" t="str">
        <f t="shared" si="284"/>
        <v/>
      </c>
      <c r="R545" s="1012" t="str">
        <f t="shared" si="299"/>
        <v/>
      </c>
      <c r="S545" s="1013">
        <f t="shared" si="285"/>
        <v>0</v>
      </c>
      <c r="T545" s="339"/>
      <c r="X545" s="994" t="str">
        <f t="shared" si="286"/>
        <v/>
      </c>
      <c r="Y545" s="1015">
        <f t="shared" si="300"/>
        <v>0.6</v>
      </c>
      <c r="Z545" s="1016" t="e">
        <f t="shared" si="301"/>
        <v>#VALUE!</v>
      </c>
      <c r="AA545" s="1016" t="e">
        <f t="shared" si="302"/>
        <v>#VALUE!</v>
      </c>
      <c r="AB545" s="1016" t="e">
        <f t="shared" si="303"/>
        <v>#VALUE!</v>
      </c>
      <c r="AC545" s="1017" t="e">
        <f t="shared" si="287"/>
        <v>#VALUE!</v>
      </c>
      <c r="AD545" s="1018">
        <f t="shared" si="288"/>
        <v>0</v>
      </c>
      <c r="AE545" s="1015">
        <f>IF(H545&gt;8,tab!D$168,tab!D$171)</f>
        <v>0.5</v>
      </c>
      <c r="AF545" s="1018">
        <f t="shared" si="289"/>
        <v>0</v>
      </c>
      <c r="AG545" s="994">
        <f t="shared" si="290"/>
        <v>0</v>
      </c>
      <c r="AH545" s="1019" t="e">
        <f t="shared" si="291"/>
        <v>#VALUE!</v>
      </c>
      <c r="AI545" s="863" t="e">
        <f t="shared" si="292"/>
        <v>#VALUE!</v>
      </c>
      <c r="AJ545" s="562">
        <f t="shared" si="293"/>
        <v>30</v>
      </c>
      <c r="AK545" s="562">
        <f t="shared" si="260"/>
        <v>30</v>
      </c>
      <c r="AL545" s="1020">
        <f t="shared" si="294"/>
        <v>0</v>
      </c>
      <c r="AN545" s="561">
        <f t="shared" si="295"/>
        <v>0</v>
      </c>
      <c r="AT545" s="322"/>
      <c r="AU545" s="322"/>
    </row>
    <row r="546" spans="3:47" ht="13.15" customHeight="1" x14ac:dyDescent="0.2">
      <c r="C546" s="386"/>
      <c r="D546" s="1005" t="str">
        <f>IF(op!D434=0,"",op!D434)</f>
        <v/>
      </c>
      <c r="E546" s="1005" t="str">
        <f>IF(op!E434=0,"",op!E434)</f>
        <v/>
      </c>
      <c r="F546" s="395" t="str">
        <f>IF(op!F434="","",op!F434+1)</f>
        <v/>
      </c>
      <c r="G546" s="1006" t="str">
        <f>IF(op!G434=0,"",op!G434)</f>
        <v/>
      </c>
      <c r="H546" s="395" t="str">
        <f>IF(op!H434="","",op!H434)</f>
        <v/>
      </c>
      <c r="I546" s="1007" t="str">
        <f t="shared" si="283"/>
        <v/>
      </c>
      <c r="J546" s="1008" t="str">
        <f>IF(op!J434="","",op!J434)</f>
        <v/>
      </c>
      <c r="K546" s="339"/>
      <c r="L546" s="1260" t="str">
        <f>IF(op!L434="","",op!L434)</f>
        <v/>
      </c>
      <c r="M546" s="1260" t="str">
        <f>IF(op!M434="","",op!M434)</f>
        <v/>
      </c>
      <c r="N546" s="1009" t="str">
        <f t="shared" si="296"/>
        <v/>
      </c>
      <c r="O546" s="1010" t="str">
        <f t="shared" si="297"/>
        <v/>
      </c>
      <c r="P546" s="1011" t="str">
        <f t="shared" si="298"/>
        <v/>
      </c>
      <c r="Q546" s="590" t="str">
        <f t="shared" si="284"/>
        <v/>
      </c>
      <c r="R546" s="1012" t="str">
        <f t="shared" si="299"/>
        <v/>
      </c>
      <c r="S546" s="1013">
        <f t="shared" si="285"/>
        <v>0</v>
      </c>
      <c r="T546" s="339"/>
      <c r="X546" s="994" t="str">
        <f t="shared" si="286"/>
        <v/>
      </c>
      <c r="Y546" s="1015">
        <f t="shared" si="300"/>
        <v>0.6</v>
      </c>
      <c r="Z546" s="1016" t="e">
        <f t="shared" si="301"/>
        <v>#VALUE!</v>
      </c>
      <c r="AA546" s="1016" t="e">
        <f t="shared" si="302"/>
        <v>#VALUE!</v>
      </c>
      <c r="AB546" s="1016" t="e">
        <f t="shared" si="303"/>
        <v>#VALUE!</v>
      </c>
      <c r="AC546" s="1017" t="e">
        <f t="shared" si="287"/>
        <v>#VALUE!</v>
      </c>
      <c r="AD546" s="1018">
        <f t="shared" si="288"/>
        <v>0</v>
      </c>
      <c r="AE546" s="1015">
        <f>IF(H546&gt;8,tab!D$168,tab!D$171)</f>
        <v>0.5</v>
      </c>
      <c r="AF546" s="1018">
        <f t="shared" si="289"/>
        <v>0</v>
      </c>
      <c r="AG546" s="994">
        <f t="shared" si="290"/>
        <v>0</v>
      </c>
      <c r="AH546" s="1019" t="e">
        <f t="shared" si="291"/>
        <v>#VALUE!</v>
      </c>
      <c r="AI546" s="863" t="e">
        <f t="shared" si="292"/>
        <v>#VALUE!</v>
      </c>
      <c r="AJ546" s="562">
        <f t="shared" si="293"/>
        <v>30</v>
      </c>
      <c r="AK546" s="562">
        <f t="shared" si="260"/>
        <v>30</v>
      </c>
      <c r="AL546" s="1020">
        <f t="shared" si="294"/>
        <v>0</v>
      </c>
      <c r="AN546" s="561">
        <f t="shared" si="295"/>
        <v>0</v>
      </c>
      <c r="AT546" s="322"/>
      <c r="AU546" s="322"/>
    </row>
    <row r="547" spans="3:47" ht="13.15" customHeight="1" x14ac:dyDescent="0.2">
      <c r="C547" s="386"/>
      <c r="D547" s="1005" t="str">
        <f>IF(op!D435=0,"",op!D435)</f>
        <v/>
      </c>
      <c r="E547" s="1005" t="str">
        <f>IF(op!E435=0,"",op!E435)</f>
        <v/>
      </c>
      <c r="F547" s="395" t="str">
        <f>IF(op!F435="","",op!F435+1)</f>
        <v/>
      </c>
      <c r="G547" s="1006" t="str">
        <f>IF(op!G435=0,"",op!G435)</f>
        <v/>
      </c>
      <c r="H547" s="395" t="str">
        <f>IF(op!H435="","",op!H435)</f>
        <v/>
      </c>
      <c r="I547" s="1007" t="str">
        <f t="shared" si="283"/>
        <v/>
      </c>
      <c r="J547" s="1008" t="str">
        <f>IF(op!J435="","",op!J435)</f>
        <v/>
      </c>
      <c r="K547" s="339"/>
      <c r="L547" s="1260" t="str">
        <f>IF(op!L435="","",op!L435)</f>
        <v/>
      </c>
      <c r="M547" s="1260" t="str">
        <f>IF(op!M435="","",op!M435)</f>
        <v/>
      </c>
      <c r="N547" s="1009" t="str">
        <f t="shared" si="296"/>
        <v/>
      </c>
      <c r="O547" s="1010" t="str">
        <f t="shared" si="297"/>
        <v/>
      </c>
      <c r="P547" s="1011" t="str">
        <f t="shared" si="298"/>
        <v/>
      </c>
      <c r="Q547" s="590" t="str">
        <f t="shared" si="284"/>
        <v/>
      </c>
      <c r="R547" s="1012" t="str">
        <f t="shared" si="299"/>
        <v/>
      </c>
      <c r="S547" s="1013">
        <f t="shared" si="285"/>
        <v>0</v>
      </c>
      <c r="T547" s="339"/>
      <c r="X547" s="994" t="str">
        <f t="shared" si="286"/>
        <v/>
      </c>
      <c r="Y547" s="1015">
        <f t="shared" si="300"/>
        <v>0.6</v>
      </c>
      <c r="Z547" s="1016" t="e">
        <f t="shared" si="301"/>
        <v>#VALUE!</v>
      </c>
      <c r="AA547" s="1016" t="e">
        <f t="shared" si="302"/>
        <v>#VALUE!</v>
      </c>
      <c r="AB547" s="1016" t="e">
        <f t="shared" si="303"/>
        <v>#VALUE!</v>
      </c>
      <c r="AC547" s="1017" t="e">
        <f t="shared" si="287"/>
        <v>#VALUE!</v>
      </c>
      <c r="AD547" s="1018">
        <f t="shared" si="288"/>
        <v>0</v>
      </c>
      <c r="AE547" s="1015">
        <f>IF(H547&gt;8,tab!D$168,tab!D$171)</f>
        <v>0.5</v>
      </c>
      <c r="AF547" s="1018">
        <f t="shared" si="289"/>
        <v>0</v>
      </c>
      <c r="AG547" s="994">
        <f t="shared" si="290"/>
        <v>0</v>
      </c>
      <c r="AH547" s="1019" t="e">
        <f t="shared" si="291"/>
        <v>#VALUE!</v>
      </c>
      <c r="AI547" s="863" t="e">
        <f t="shared" si="292"/>
        <v>#VALUE!</v>
      </c>
      <c r="AJ547" s="562">
        <f t="shared" si="293"/>
        <v>30</v>
      </c>
      <c r="AK547" s="562">
        <f t="shared" si="260"/>
        <v>30</v>
      </c>
      <c r="AL547" s="1020">
        <f t="shared" si="294"/>
        <v>0</v>
      </c>
      <c r="AN547" s="561">
        <f t="shared" si="295"/>
        <v>0</v>
      </c>
      <c r="AT547" s="322"/>
      <c r="AU547" s="322"/>
    </row>
    <row r="548" spans="3:47" ht="13.15" customHeight="1" x14ac:dyDescent="0.2">
      <c r="C548" s="386"/>
      <c r="D548" s="1005" t="str">
        <f>IF(op!D436=0,"",op!D436)</f>
        <v/>
      </c>
      <c r="E548" s="1005" t="str">
        <f>IF(op!E436=0,"",op!E436)</f>
        <v/>
      </c>
      <c r="F548" s="395" t="str">
        <f>IF(op!F436="","",op!F436+1)</f>
        <v/>
      </c>
      <c r="G548" s="1006" t="str">
        <f>IF(op!G436=0,"",op!G436)</f>
        <v/>
      </c>
      <c r="H548" s="395" t="str">
        <f>IF(op!H436="","",op!H436)</f>
        <v/>
      </c>
      <c r="I548" s="1007" t="str">
        <f t="shared" si="283"/>
        <v/>
      </c>
      <c r="J548" s="1008" t="str">
        <f>IF(op!J436="","",op!J436)</f>
        <v/>
      </c>
      <c r="K548" s="339"/>
      <c r="L548" s="1260" t="str">
        <f>IF(op!L436="","",op!L436)</f>
        <v/>
      </c>
      <c r="M548" s="1260" t="str">
        <f>IF(op!M436="","",op!M436)</f>
        <v/>
      </c>
      <c r="N548" s="1009" t="str">
        <f t="shared" si="296"/>
        <v/>
      </c>
      <c r="O548" s="1010" t="str">
        <f t="shared" si="297"/>
        <v/>
      </c>
      <c r="P548" s="1011" t="str">
        <f t="shared" si="298"/>
        <v/>
      </c>
      <c r="Q548" s="590" t="str">
        <f t="shared" si="284"/>
        <v/>
      </c>
      <c r="R548" s="1012" t="str">
        <f t="shared" si="299"/>
        <v/>
      </c>
      <c r="S548" s="1013">
        <f t="shared" si="285"/>
        <v>0</v>
      </c>
      <c r="T548" s="339"/>
      <c r="X548" s="994" t="str">
        <f t="shared" si="286"/>
        <v/>
      </c>
      <c r="Y548" s="1015">
        <f t="shared" si="300"/>
        <v>0.6</v>
      </c>
      <c r="Z548" s="1016" t="e">
        <f t="shared" si="301"/>
        <v>#VALUE!</v>
      </c>
      <c r="AA548" s="1016" t="e">
        <f t="shared" si="302"/>
        <v>#VALUE!</v>
      </c>
      <c r="AB548" s="1016" t="e">
        <f t="shared" si="303"/>
        <v>#VALUE!</v>
      </c>
      <c r="AC548" s="1017" t="e">
        <f t="shared" si="287"/>
        <v>#VALUE!</v>
      </c>
      <c r="AD548" s="1018">
        <f t="shared" si="288"/>
        <v>0</v>
      </c>
      <c r="AE548" s="1015">
        <f>IF(H548&gt;8,tab!D$168,tab!D$171)</f>
        <v>0.5</v>
      </c>
      <c r="AF548" s="1018">
        <f t="shared" si="289"/>
        <v>0</v>
      </c>
      <c r="AG548" s="994">
        <f t="shared" si="290"/>
        <v>0</v>
      </c>
      <c r="AH548" s="1019" t="e">
        <f t="shared" si="291"/>
        <v>#VALUE!</v>
      </c>
      <c r="AI548" s="863" t="e">
        <f t="shared" si="292"/>
        <v>#VALUE!</v>
      </c>
      <c r="AJ548" s="562">
        <f t="shared" si="293"/>
        <v>30</v>
      </c>
      <c r="AK548" s="562">
        <f t="shared" si="260"/>
        <v>30</v>
      </c>
      <c r="AL548" s="1020">
        <f t="shared" si="294"/>
        <v>0</v>
      </c>
      <c r="AN548" s="561">
        <f t="shared" si="295"/>
        <v>0</v>
      </c>
      <c r="AT548" s="322"/>
      <c r="AU548" s="322"/>
    </row>
    <row r="549" spans="3:47" ht="13.15" customHeight="1" x14ac:dyDescent="0.2">
      <c r="C549" s="386"/>
      <c r="D549" s="1005" t="str">
        <f>IF(op!D437=0,"",op!D437)</f>
        <v/>
      </c>
      <c r="E549" s="1005" t="str">
        <f>IF(op!E437=0,"",op!E437)</f>
        <v/>
      </c>
      <c r="F549" s="395" t="str">
        <f>IF(op!F437="","",op!F437+1)</f>
        <v/>
      </c>
      <c r="G549" s="1006" t="str">
        <f>IF(op!G437=0,"",op!G437)</f>
        <v/>
      </c>
      <c r="H549" s="395" t="str">
        <f>IF(op!H437="","",op!H437)</f>
        <v/>
      </c>
      <c r="I549" s="1007" t="str">
        <f t="shared" si="283"/>
        <v/>
      </c>
      <c r="J549" s="1008" t="str">
        <f>IF(op!J437="","",op!J437)</f>
        <v/>
      </c>
      <c r="K549" s="339"/>
      <c r="L549" s="1260" t="str">
        <f>IF(op!L437="","",op!L437)</f>
        <v/>
      </c>
      <c r="M549" s="1260" t="str">
        <f>IF(op!M437="","",op!M437)</f>
        <v/>
      </c>
      <c r="N549" s="1009" t="str">
        <f t="shared" si="296"/>
        <v/>
      </c>
      <c r="O549" s="1010" t="str">
        <f t="shared" si="297"/>
        <v/>
      </c>
      <c r="P549" s="1011" t="str">
        <f t="shared" si="298"/>
        <v/>
      </c>
      <c r="Q549" s="590" t="str">
        <f t="shared" si="284"/>
        <v/>
      </c>
      <c r="R549" s="1012" t="str">
        <f t="shared" si="299"/>
        <v/>
      </c>
      <c r="S549" s="1013">
        <f t="shared" si="285"/>
        <v>0</v>
      </c>
      <c r="T549" s="339"/>
      <c r="X549" s="994" t="str">
        <f t="shared" si="286"/>
        <v/>
      </c>
      <c r="Y549" s="1015">
        <f t="shared" si="300"/>
        <v>0.6</v>
      </c>
      <c r="Z549" s="1016" t="e">
        <f t="shared" si="301"/>
        <v>#VALUE!</v>
      </c>
      <c r="AA549" s="1016" t="e">
        <f t="shared" si="302"/>
        <v>#VALUE!</v>
      </c>
      <c r="AB549" s="1016" t="e">
        <f t="shared" si="303"/>
        <v>#VALUE!</v>
      </c>
      <c r="AC549" s="1017" t="e">
        <f t="shared" si="287"/>
        <v>#VALUE!</v>
      </c>
      <c r="AD549" s="1018">
        <f t="shared" si="288"/>
        <v>0</v>
      </c>
      <c r="AE549" s="1015">
        <f>IF(H549&gt;8,tab!D$168,tab!D$171)</f>
        <v>0.5</v>
      </c>
      <c r="AF549" s="1018">
        <f t="shared" si="289"/>
        <v>0</v>
      </c>
      <c r="AG549" s="994">
        <f t="shared" si="290"/>
        <v>0</v>
      </c>
      <c r="AH549" s="1019" t="e">
        <f t="shared" si="291"/>
        <v>#VALUE!</v>
      </c>
      <c r="AI549" s="863" t="e">
        <f t="shared" si="292"/>
        <v>#VALUE!</v>
      </c>
      <c r="AJ549" s="562">
        <f t="shared" si="293"/>
        <v>30</v>
      </c>
      <c r="AK549" s="562">
        <f t="shared" si="260"/>
        <v>30</v>
      </c>
      <c r="AL549" s="1020">
        <f t="shared" si="294"/>
        <v>0</v>
      </c>
      <c r="AN549" s="561">
        <f t="shared" si="295"/>
        <v>0</v>
      </c>
      <c r="AT549" s="322"/>
      <c r="AU549" s="322"/>
    </row>
    <row r="550" spans="3:47" ht="13.15" customHeight="1" x14ac:dyDescent="0.2">
      <c r="C550" s="386"/>
      <c r="D550" s="1005" t="str">
        <f>IF(op!D438=0,"",op!D438)</f>
        <v/>
      </c>
      <c r="E550" s="1005" t="str">
        <f>IF(op!E438=0,"",op!E438)</f>
        <v/>
      </c>
      <c r="F550" s="395" t="str">
        <f>IF(op!F438="","",op!F438+1)</f>
        <v/>
      </c>
      <c r="G550" s="1006" t="str">
        <f>IF(op!G438=0,"",op!G438)</f>
        <v/>
      </c>
      <c r="H550" s="395" t="str">
        <f>IF(op!H438="","",op!H438)</f>
        <v/>
      </c>
      <c r="I550" s="1007" t="str">
        <f t="shared" si="283"/>
        <v/>
      </c>
      <c r="J550" s="1008" t="str">
        <f>IF(op!J438="","",op!J438)</f>
        <v/>
      </c>
      <c r="K550" s="339"/>
      <c r="L550" s="1260" t="str">
        <f>IF(op!L438="","",op!L438)</f>
        <v/>
      </c>
      <c r="M550" s="1260" t="str">
        <f>IF(op!M438="","",op!M438)</f>
        <v/>
      </c>
      <c r="N550" s="1009" t="str">
        <f t="shared" si="296"/>
        <v/>
      </c>
      <c r="O550" s="1010" t="str">
        <f t="shared" si="297"/>
        <v/>
      </c>
      <c r="P550" s="1011" t="str">
        <f t="shared" si="298"/>
        <v/>
      </c>
      <c r="Q550" s="590" t="str">
        <f t="shared" si="284"/>
        <v/>
      </c>
      <c r="R550" s="1012" t="str">
        <f t="shared" si="299"/>
        <v/>
      </c>
      <c r="S550" s="1013">
        <f t="shared" si="285"/>
        <v>0</v>
      </c>
      <c r="T550" s="339"/>
      <c r="X550" s="994" t="str">
        <f t="shared" si="286"/>
        <v/>
      </c>
      <c r="Y550" s="1015">
        <f t="shared" si="300"/>
        <v>0.6</v>
      </c>
      <c r="Z550" s="1016" t="e">
        <f t="shared" si="301"/>
        <v>#VALUE!</v>
      </c>
      <c r="AA550" s="1016" t="e">
        <f t="shared" si="302"/>
        <v>#VALUE!</v>
      </c>
      <c r="AB550" s="1016" t="e">
        <f t="shared" si="303"/>
        <v>#VALUE!</v>
      </c>
      <c r="AC550" s="1017" t="e">
        <f t="shared" si="287"/>
        <v>#VALUE!</v>
      </c>
      <c r="AD550" s="1018">
        <f t="shared" si="288"/>
        <v>0</v>
      </c>
      <c r="AE550" s="1015">
        <f>IF(H550&gt;8,tab!D$168,tab!D$171)</f>
        <v>0.5</v>
      </c>
      <c r="AF550" s="1018">
        <f t="shared" si="289"/>
        <v>0</v>
      </c>
      <c r="AG550" s="994">
        <f t="shared" si="290"/>
        <v>0</v>
      </c>
      <c r="AH550" s="1019" t="e">
        <f t="shared" si="291"/>
        <v>#VALUE!</v>
      </c>
      <c r="AI550" s="863" t="e">
        <f t="shared" si="292"/>
        <v>#VALUE!</v>
      </c>
      <c r="AJ550" s="562">
        <f t="shared" si="293"/>
        <v>30</v>
      </c>
      <c r="AK550" s="562">
        <f t="shared" si="260"/>
        <v>30</v>
      </c>
      <c r="AL550" s="1020">
        <f t="shared" si="294"/>
        <v>0</v>
      </c>
      <c r="AN550" s="561">
        <f t="shared" si="295"/>
        <v>0</v>
      </c>
      <c r="AT550" s="322"/>
      <c r="AU550" s="322"/>
    </row>
    <row r="551" spans="3:47" ht="13.15" customHeight="1" x14ac:dyDescent="0.2">
      <c r="C551" s="386"/>
      <c r="D551" s="1005" t="str">
        <f>IF(op!D439=0,"",op!D439)</f>
        <v/>
      </c>
      <c r="E551" s="1005" t="str">
        <f>IF(op!E439=0,"",op!E439)</f>
        <v/>
      </c>
      <c r="F551" s="395" t="str">
        <f>IF(op!F439="","",op!F439+1)</f>
        <v/>
      </c>
      <c r="G551" s="1006" t="str">
        <f>IF(op!G439=0,"",op!G439)</f>
        <v/>
      </c>
      <c r="H551" s="395" t="str">
        <f>IF(op!H439="","",op!H439)</f>
        <v/>
      </c>
      <c r="I551" s="1007" t="str">
        <f t="shared" si="283"/>
        <v/>
      </c>
      <c r="J551" s="1008" t="str">
        <f>IF(op!J439="","",op!J439)</f>
        <v/>
      </c>
      <c r="K551" s="339"/>
      <c r="L551" s="1260" t="str">
        <f>IF(op!L439="","",op!L439)</f>
        <v/>
      </c>
      <c r="M551" s="1260" t="str">
        <f>IF(op!M439="","",op!M439)</f>
        <v/>
      </c>
      <c r="N551" s="1009" t="str">
        <f t="shared" si="296"/>
        <v/>
      </c>
      <c r="O551" s="1010" t="str">
        <f t="shared" si="297"/>
        <v/>
      </c>
      <c r="P551" s="1011" t="str">
        <f t="shared" si="298"/>
        <v/>
      </c>
      <c r="Q551" s="590" t="str">
        <f t="shared" si="284"/>
        <v/>
      </c>
      <c r="R551" s="1012" t="str">
        <f t="shared" si="299"/>
        <v/>
      </c>
      <c r="S551" s="1013">
        <f t="shared" si="285"/>
        <v>0</v>
      </c>
      <c r="T551" s="339"/>
      <c r="X551" s="994" t="str">
        <f t="shared" si="286"/>
        <v/>
      </c>
      <c r="Y551" s="1015">
        <f t="shared" si="300"/>
        <v>0.6</v>
      </c>
      <c r="Z551" s="1016" t="e">
        <f t="shared" si="301"/>
        <v>#VALUE!</v>
      </c>
      <c r="AA551" s="1016" t="e">
        <f t="shared" si="302"/>
        <v>#VALUE!</v>
      </c>
      <c r="AB551" s="1016" t="e">
        <f t="shared" si="303"/>
        <v>#VALUE!</v>
      </c>
      <c r="AC551" s="1017" t="e">
        <f t="shared" si="287"/>
        <v>#VALUE!</v>
      </c>
      <c r="AD551" s="1018">
        <f t="shared" si="288"/>
        <v>0</v>
      </c>
      <c r="AE551" s="1015">
        <f>IF(H551&gt;8,tab!D$168,tab!D$171)</f>
        <v>0.5</v>
      </c>
      <c r="AF551" s="1018">
        <f t="shared" si="289"/>
        <v>0</v>
      </c>
      <c r="AG551" s="994">
        <f t="shared" si="290"/>
        <v>0</v>
      </c>
      <c r="AH551" s="1019" t="e">
        <f t="shared" si="291"/>
        <v>#VALUE!</v>
      </c>
      <c r="AI551" s="863" t="e">
        <f t="shared" si="292"/>
        <v>#VALUE!</v>
      </c>
      <c r="AJ551" s="562">
        <f t="shared" si="293"/>
        <v>30</v>
      </c>
      <c r="AK551" s="562">
        <f t="shared" si="260"/>
        <v>30</v>
      </c>
      <c r="AL551" s="1020">
        <f t="shared" si="294"/>
        <v>0</v>
      </c>
      <c r="AN551" s="561">
        <f t="shared" si="295"/>
        <v>0</v>
      </c>
      <c r="AT551" s="322"/>
      <c r="AU551" s="322"/>
    </row>
    <row r="552" spans="3:47" ht="13.15" customHeight="1" x14ac:dyDescent="0.2">
      <c r="C552" s="386"/>
      <c r="D552" s="1005" t="str">
        <f>IF(op!D440=0,"",op!D440)</f>
        <v/>
      </c>
      <c r="E552" s="1005" t="str">
        <f>IF(op!E440=0,"",op!E440)</f>
        <v/>
      </c>
      <c r="F552" s="395" t="str">
        <f>IF(op!F440="","",op!F440+1)</f>
        <v/>
      </c>
      <c r="G552" s="1006" t="str">
        <f>IF(op!G440=0,"",op!G440)</f>
        <v/>
      </c>
      <c r="H552" s="395" t="str">
        <f>IF(op!H440="","",op!H440)</f>
        <v/>
      </c>
      <c r="I552" s="1007" t="str">
        <f t="shared" si="283"/>
        <v/>
      </c>
      <c r="J552" s="1008" t="str">
        <f>IF(op!J440="","",op!J440)</f>
        <v/>
      </c>
      <c r="K552" s="339"/>
      <c r="L552" s="1260" t="str">
        <f>IF(op!L440="","",op!L440)</f>
        <v/>
      </c>
      <c r="M552" s="1260" t="str">
        <f>IF(op!M440="","",op!M440)</f>
        <v/>
      </c>
      <c r="N552" s="1009" t="str">
        <f t="shared" si="296"/>
        <v/>
      </c>
      <c r="O552" s="1010" t="str">
        <f t="shared" si="297"/>
        <v/>
      </c>
      <c r="P552" s="1011" t="str">
        <f t="shared" si="298"/>
        <v/>
      </c>
      <c r="Q552" s="590" t="str">
        <f t="shared" si="284"/>
        <v/>
      </c>
      <c r="R552" s="1012" t="str">
        <f t="shared" si="299"/>
        <v/>
      </c>
      <c r="S552" s="1013">
        <f t="shared" si="285"/>
        <v>0</v>
      </c>
      <c r="T552" s="339"/>
      <c r="X552" s="994" t="str">
        <f t="shared" si="286"/>
        <v/>
      </c>
      <c r="Y552" s="1015">
        <f t="shared" si="300"/>
        <v>0.6</v>
      </c>
      <c r="Z552" s="1016" t="e">
        <f t="shared" si="301"/>
        <v>#VALUE!</v>
      </c>
      <c r="AA552" s="1016" t="e">
        <f t="shared" si="302"/>
        <v>#VALUE!</v>
      </c>
      <c r="AB552" s="1016" t="e">
        <f t="shared" si="303"/>
        <v>#VALUE!</v>
      </c>
      <c r="AC552" s="1017" t="e">
        <f t="shared" si="287"/>
        <v>#VALUE!</v>
      </c>
      <c r="AD552" s="1018">
        <f t="shared" si="288"/>
        <v>0</v>
      </c>
      <c r="AE552" s="1015">
        <f>IF(H552&gt;8,tab!D$168,tab!D$171)</f>
        <v>0.5</v>
      </c>
      <c r="AF552" s="1018">
        <f t="shared" si="289"/>
        <v>0</v>
      </c>
      <c r="AG552" s="994">
        <f t="shared" si="290"/>
        <v>0</v>
      </c>
      <c r="AH552" s="1019" t="e">
        <f t="shared" si="291"/>
        <v>#VALUE!</v>
      </c>
      <c r="AI552" s="863" t="e">
        <f t="shared" si="292"/>
        <v>#VALUE!</v>
      </c>
      <c r="AJ552" s="562">
        <f t="shared" si="293"/>
        <v>30</v>
      </c>
      <c r="AK552" s="562">
        <f t="shared" si="260"/>
        <v>30</v>
      </c>
      <c r="AL552" s="1020">
        <f t="shared" si="294"/>
        <v>0</v>
      </c>
      <c r="AN552" s="561">
        <f t="shared" si="295"/>
        <v>0</v>
      </c>
      <c r="AT552" s="322"/>
      <c r="AU552" s="322"/>
    </row>
    <row r="553" spans="3:47" ht="13.15" customHeight="1" x14ac:dyDescent="0.2">
      <c r="C553" s="386"/>
      <c r="D553" s="1005" t="str">
        <f>IF(op!D441=0,"",op!D441)</f>
        <v/>
      </c>
      <c r="E553" s="1005" t="str">
        <f>IF(op!E441=0,"",op!E441)</f>
        <v/>
      </c>
      <c r="F553" s="395" t="str">
        <f>IF(op!F441="","",op!F441+1)</f>
        <v/>
      </c>
      <c r="G553" s="1006" t="str">
        <f>IF(op!G441=0,"",op!G441)</f>
        <v/>
      </c>
      <c r="H553" s="395" t="str">
        <f>IF(op!H441="","",op!H441)</f>
        <v/>
      </c>
      <c r="I553" s="1007" t="str">
        <f t="shared" si="283"/>
        <v/>
      </c>
      <c r="J553" s="1008" t="str">
        <f>IF(op!J441="","",op!J441)</f>
        <v/>
      </c>
      <c r="K553" s="339"/>
      <c r="L553" s="1260" t="str">
        <f>IF(op!L441="","",op!L441)</f>
        <v/>
      </c>
      <c r="M553" s="1260" t="str">
        <f>IF(op!M441="","",op!M441)</f>
        <v/>
      </c>
      <c r="N553" s="1009" t="str">
        <f t="shared" si="296"/>
        <v/>
      </c>
      <c r="O553" s="1010" t="str">
        <f t="shared" si="297"/>
        <v/>
      </c>
      <c r="P553" s="1011" t="str">
        <f t="shared" si="298"/>
        <v/>
      </c>
      <c r="Q553" s="590" t="str">
        <f t="shared" si="284"/>
        <v/>
      </c>
      <c r="R553" s="1012" t="str">
        <f t="shared" si="299"/>
        <v/>
      </c>
      <c r="S553" s="1013">
        <f t="shared" si="285"/>
        <v>0</v>
      </c>
      <c r="T553" s="339"/>
      <c r="X553" s="994" t="str">
        <f t="shared" si="286"/>
        <v/>
      </c>
      <c r="Y553" s="1015">
        <f t="shared" si="300"/>
        <v>0.6</v>
      </c>
      <c r="Z553" s="1016" t="e">
        <f t="shared" si="301"/>
        <v>#VALUE!</v>
      </c>
      <c r="AA553" s="1016" t="e">
        <f t="shared" si="302"/>
        <v>#VALUE!</v>
      </c>
      <c r="AB553" s="1016" t="e">
        <f t="shared" si="303"/>
        <v>#VALUE!</v>
      </c>
      <c r="AC553" s="1017" t="e">
        <f t="shared" si="287"/>
        <v>#VALUE!</v>
      </c>
      <c r="AD553" s="1018">
        <f t="shared" si="288"/>
        <v>0</v>
      </c>
      <c r="AE553" s="1015">
        <f>IF(H553&gt;8,tab!D$168,tab!D$171)</f>
        <v>0.5</v>
      </c>
      <c r="AF553" s="1018">
        <f t="shared" si="289"/>
        <v>0</v>
      </c>
      <c r="AG553" s="994">
        <f t="shared" si="290"/>
        <v>0</v>
      </c>
      <c r="AH553" s="1019" t="e">
        <f t="shared" si="291"/>
        <v>#VALUE!</v>
      </c>
      <c r="AI553" s="863" t="e">
        <f t="shared" si="292"/>
        <v>#VALUE!</v>
      </c>
      <c r="AJ553" s="562">
        <f t="shared" si="293"/>
        <v>30</v>
      </c>
      <c r="AK553" s="562">
        <f t="shared" si="260"/>
        <v>30</v>
      </c>
      <c r="AL553" s="1020">
        <f t="shared" si="294"/>
        <v>0</v>
      </c>
      <c r="AN553" s="561">
        <f t="shared" si="295"/>
        <v>0</v>
      </c>
      <c r="AT553" s="322"/>
      <c r="AU553" s="322"/>
    </row>
    <row r="554" spans="3:47" ht="13.15" customHeight="1" x14ac:dyDescent="0.2">
      <c r="C554" s="386"/>
      <c r="D554" s="1005" t="str">
        <f>IF(op!D442=0,"",op!D442)</f>
        <v/>
      </c>
      <c r="E554" s="1005" t="str">
        <f>IF(op!E442=0,"",op!E442)</f>
        <v/>
      </c>
      <c r="F554" s="395" t="str">
        <f>IF(op!F442="","",op!F442+1)</f>
        <v/>
      </c>
      <c r="G554" s="1006" t="str">
        <f>IF(op!G442=0,"",op!G442)</f>
        <v/>
      </c>
      <c r="H554" s="395" t="str">
        <f>IF(op!H442="","",op!H442)</f>
        <v/>
      </c>
      <c r="I554" s="1007" t="str">
        <f t="shared" si="283"/>
        <v/>
      </c>
      <c r="J554" s="1008" t="str">
        <f>IF(op!J442="","",op!J442)</f>
        <v/>
      </c>
      <c r="K554" s="339"/>
      <c r="L554" s="1260" t="str">
        <f>IF(op!L442="","",op!L442)</f>
        <v/>
      </c>
      <c r="M554" s="1260" t="str">
        <f>IF(op!M442="","",op!M442)</f>
        <v/>
      </c>
      <c r="N554" s="1009" t="str">
        <f t="shared" si="296"/>
        <v/>
      </c>
      <c r="O554" s="1010" t="str">
        <f t="shared" si="297"/>
        <v/>
      </c>
      <c r="P554" s="1011" t="str">
        <f t="shared" si="298"/>
        <v/>
      </c>
      <c r="Q554" s="590" t="str">
        <f t="shared" si="284"/>
        <v/>
      </c>
      <c r="R554" s="1012" t="str">
        <f t="shared" si="299"/>
        <v/>
      </c>
      <c r="S554" s="1013">
        <f t="shared" si="285"/>
        <v>0</v>
      </c>
      <c r="T554" s="339"/>
      <c r="X554" s="994" t="str">
        <f t="shared" si="286"/>
        <v/>
      </c>
      <c r="Y554" s="1015">
        <f t="shared" si="300"/>
        <v>0.6</v>
      </c>
      <c r="Z554" s="1016" t="e">
        <f t="shared" si="301"/>
        <v>#VALUE!</v>
      </c>
      <c r="AA554" s="1016" t="e">
        <f t="shared" si="302"/>
        <v>#VALUE!</v>
      </c>
      <c r="AB554" s="1016" t="e">
        <f t="shared" si="303"/>
        <v>#VALUE!</v>
      </c>
      <c r="AC554" s="1017" t="e">
        <f t="shared" si="287"/>
        <v>#VALUE!</v>
      </c>
      <c r="AD554" s="1018">
        <f t="shared" si="288"/>
        <v>0</v>
      </c>
      <c r="AE554" s="1015">
        <f>IF(H554&gt;8,tab!D$168,tab!D$171)</f>
        <v>0.5</v>
      </c>
      <c r="AF554" s="1018">
        <f t="shared" si="289"/>
        <v>0</v>
      </c>
      <c r="AG554" s="994">
        <f t="shared" si="290"/>
        <v>0</v>
      </c>
      <c r="AH554" s="1019" t="e">
        <f t="shared" si="291"/>
        <v>#VALUE!</v>
      </c>
      <c r="AI554" s="863" t="e">
        <f t="shared" si="292"/>
        <v>#VALUE!</v>
      </c>
      <c r="AJ554" s="562">
        <f t="shared" si="293"/>
        <v>30</v>
      </c>
      <c r="AK554" s="562">
        <f t="shared" si="260"/>
        <v>30</v>
      </c>
      <c r="AL554" s="1020">
        <f t="shared" si="294"/>
        <v>0</v>
      </c>
      <c r="AN554" s="561">
        <f t="shared" si="295"/>
        <v>0</v>
      </c>
      <c r="AT554" s="322"/>
      <c r="AU554" s="322"/>
    </row>
    <row r="555" spans="3:47" ht="13.15" customHeight="1" x14ac:dyDescent="0.2">
      <c r="C555" s="386"/>
      <c r="D555" s="1005" t="str">
        <f>IF(op!D443=0,"",op!D443)</f>
        <v/>
      </c>
      <c r="E555" s="1005" t="str">
        <f>IF(op!E443=0,"",op!E443)</f>
        <v/>
      </c>
      <c r="F555" s="395" t="str">
        <f>IF(op!F443="","",op!F443+1)</f>
        <v/>
      </c>
      <c r="G555" s="1006" t="str">
        <f>IF(op!G443=0,"",op!G443)</f>
        <v/>
      </c>
      <c r="H555" s="395" t="str">
        <f>IF(op!H443="","",op!H443)</f>
        <v/>
      </c>
      <c r="I555" s="1007" t="str">
        <f t="shared" si="283"/>
        <v/>
      </c>
      <c r="J555" s="1008" t="str">
        <f>IF(op!J443="","",op!J443)</f>
        <v/>
      </c>
      <c r="K555" s="339"/>
      <c r="L555" s="1260" t="str">
        <f>IF(op!L443="","",op!L443)</f>
        <v/>
      </c>
      <c r="M555" s="1260" t="str">
        <f>IF(op!M443="","",op!M443)</f>
        <v/>
      </c>
      <c r="N555" s="1009" t="str">
        <f t="shared" si="296"/>
        <v/>
      </c>
      <c r="O555" s="1010" t="str">
        <f t="shared" si="297"/>
        <v/>
      </c>
      <c r="P555" s="1011" t="str">
        <f t="shared" si="298"/>
        <v/>
      </c>
      <c r="Q555" s="590" t="str">
        <f t="shared" si="284"/>
        <v/>
      </c>
      <c r="R555" s="1012" t="str">
        <f t="shared" si="299"/>
        <v/>
      </c>
      <c r="S555" s="1013">
        <f t="shared" si="285"/>
        <v>0</v>
      </c>
      <c r="T555" s="339"/>
      <c r="X555" s="994" t="str">
        <f t="shared" si="286"/>
        <v/>
      </c>
      <c r="Y555" s="1015">
        <f t="shared" si="300"/>
        <v>0.6</v>
      </c>
      <c r="Z555" s="1016" t="e">
        <f t="shared" si="301"/>
        <v>#VALUE!</v>
      </c>
      <c r="AA555" s="1016" t="e">
        <f t="shared" si="302"/>
        <v>#VALUE!</v>
      </c>
      <c r="AB555" s="1016" t="e">
        <f t="shared" si="303"/>
        <v>#VALUE!</v>
      </c>
      <c r="AC555" s="1017" t="e">
        <f t="shared" si="287"/>
        <v>#VALUE!</v>
      </c>
      <c r="AD555" s="1018">
        <f t="shared" si="288"/>
        <v>0</v>
      </c>
      <c r="AE555" s="1015">
        <f>IF(H555&gt;8,tab!D$168,tab!D$171)</f>
        <v>0.5</v>
      </c>
      <c r="AF555" s="1018">
        <f t="shared" si="289"/>
        <v>0</v>
      </c>
      <c r="AG555" s="994">
        <f t="shared" si="290"/>
        <v>0</v>
      </c>
      <c r="AH555" s="1019" t="e">
        <f t="shared" si="291"/>
        <v>#VALUE!</v>
      </c>
      <c r="AI555" s="863" t="e">
        <f t="shared" si="292"/>
        <v>#VALUE!</v>
      </c>
      <c r="AJ555" s="562">
        <f t="shared" si="293"/>
        <v>30</v>
      </c>
      <c r="AK555" s="562">
        <f t="shared" si="260"/>
        <v>30</v>
      </c>
      <c r="AL555" s="1020">
        <f t="shared" si="294"/>
        <v>0</v>
      </c>
      <c r="AN555" s="561">
        <f t="shared" si="295"/>
        <v>0</v>
      </c>
      <c r="AT555" s="322"/>
      <c r="AU555" s="322"/>
    </row>
    <row r="556" spans="3:47" ht="13.15" customHeight="1" x14ac:dyDescent="0.2">
      <c r="C556" s="386"/>
      <c r="D556" s="1005" t="str">
        <f>IF(op!D444=0,"",op!D444)</f>
        <v/>
      </c>
      <c r="E556" s="1005" t="str">
        <f>IF(op!E444=0,"",op!E444)</f>
        <v/>
      </c>
      <c r="F556" s="395" t="str">
        <f>IF(op!F444="","",op!F444+1)</f>
        <v/>
      </c>
      <c r="G556" s="1006" t="str">
        <f>IF(op!G444=0,"",op!G444)</f>
        <v/>
      </c>
      <c r="H556" s="395" t="str">
        <f>IF(op!H444="","",op!H444)</f>
        <v/>
      </c>
      <c r="I556" s="1007" t="str">
        <f t="shared" si="283"/>
        <v/>
      </c>
      <c r="J556" s="1008" t="str">
        <f>IF(op!J444="","",op!J444)</f>
        <v/>
      </c>
      <c r="K556" s="339"/>
      <c r="L556" s="1260" t="str">
        <f>IF(op!L444="","",op!L444)</f>
        <v/>
      </c>
      <c r="M556" s="1260" t="str">
        <f>IF(op!M444="","",op!M444)</f>
        <v/>
      </c>
      <c r="N556" s="1009" t="str">
        <f t="shared" si="296"/>
        <v/>
      </c>
      <c r="O556" s="1010" t="str">
        <f t="shared" si="297"/>
        <v/>
      </c>
      <c r="P556" s="1011" t="str">
        <f t="shared" si="298"/>
        <v/>
      </c>
      <c r="Q556" s="590" t="str">
        <f t="shared" si="284"/>
        <v/>
      </c>
      <c r="R556" s="1012" t="str">
        <f t="shared" si="299"/>
        <v/>
      </c>
      <c r="S556" s="1013">
        <f t="shared" si="285"/>
        <v>0</v>
      </c>
      <c r="T556" s="339"/>
      <c r="X556" s="994" t="str">
        <f t="shared" si="286"/>
        <v/>
      </c>
      <c r="Y556" s="1015">
        <f t="shared" si="300"/>
        <v>0.6</v>
      </c>
      <c r="Z556" s="1016" t="e">
        <f t="shared" si="301"/>
        <v>#VALUE!</v>
      </c>
      <c r="AA556" s="1016" t="e">
        <f t="shared" si="302"/>
        <v>#VALUE!</v>
      </c>
      <c r="AB556" s="1016" t="e">
        <f t="shared" si="303"/>
        <v>#VALUE!</v>
      </c>
      <c r="AC556" s="1017" t="e">
        <f t="shared" si="287"/>
        <v>#VALUE!</v>
      </c>
      <c r="AD556" s="1018">
        <f t="shared" si="288"/>
        <v>0</v>
      </c>
      <c r="AE556" s="1015">
        <f>IF(H556&gt;8,tab!D$168,tab!D$171)</f>
        <v>0.5</v>
      </c>
      <c r="AF556" s="1018">
        <f t="shared" si="289"/>
        <v>0</v>
      </c>
      <c r="AG556" s="994">
        <f t="shared" si="290"/>
        <v>0</v>
      </c>
      <c r="AH556" s="1019" t="e">
        <f t="shared" si="291"/>
        <v>#VALUE!</v>
      </c>
      <c r="AI556" s="863" t="e">
        <f t="shared" si="292"/>
        <v>#VALUE!</v>
      </c>
      <c r="AJ556" s="562">
        <f t="shared" si="293"/>
        <v>30</v>
      </c>
      <c r="AK556" s="562">
        <f t="shared" si="260"/>
        <v>30</v>
      </c>
      <c r="AL556" s="1020">
        <f t="shared" si="294"/>
        <v>0</v>
      </c>
      <c r="AN556" s="561">
        <f t="shared" si="295"/>
        <v>0</v>
      </c>
      <c r="AT556" s="322"/>
      <c r="AU556" s="322"/>
    </row>
    <row r="557" spans="3:47" ht="13.15" customHeight="1" x14ac:dyDescent="0.2">
      <c r="C557" s="386"/>
      <c r="D557" s="1005" t="str">
        <f>IF(op!D445=0,"",op!D445)</f>
        <v/>
      </c>
      <c r="E557" s="1005" t="str">
        <f>IF(op!E445=0,"",op!E445)</f>
        <v/>
      </c>
      <c r="F557" s="395" t="str">
        <f>IF(op!F445="","",op!F445+1)</f>
        <v/>
      </c>
      <c r="G557" s="1006" t="str">
        <f>IF(op!G445=0,"",op!G445)</f>
        <v/>
      </c>
      <c r="H557" s="395" t="str">
        <f>IF(op!H445="","",op!H445)</f>
        <v/>
      </c>
      <c r="I557" s="1007" t="str">
        <f t="shared" si="283"/>
        <v/>
      </c>
      <c r="J557" s="1008" t="str">
        <f>IF(op!J445="","",op!J445)</f>
        <v/>
      </c>
      <c r="K557" s="339"/>
      <c r="L557" s="1260" t="str">
        <f>IF(op!L445="","",op!L445)</f>
        <v/>
      </c>
      <c r="M557" s="1260" t="str">
        <f>IF(op!M445="","",op!M445)</f>
        <v/>
      </c>
      <c r="N557" s="1009" t="str">
        <f t="shared" si="296"/>
        <v/>
      </c>
      <c r="O557" s="1010" t="str">
        <f t="shared" si="297"/>
        <v/>
      </c>
      <c r="P557" s="1011" t="str">
        <f t="shared" si="298"/>
        <v/>
      </c>
      <c r="Q557" s="590" t="str">
        <f t="shared" si="284"/>
        <v/>
      </c>
      <c r="R557" s="1012" t="str">
        <f t="shared" si="299"/>
        <v/>
      </c>
      <c r="S557" s="1013">
        <f t="shared" si="285"/>
        <v>0</v>
      </c>
      <c r="T557" s="339"/>
      <c r="X557" s="994" t="str">
        <f t="shared" si="286"/>
        <v/>
      </c>
      <c r="Y557" s="1015">
        <f t="shared" si="300"/>
        <v>0.6</v>
      </c>
      <c r="Z557" s="1016" t="e">
        <f t="shared" si="301"/>
        <v>#VALUE!</v>
      </c>
      <c r="AA557" s="1016" t="e">
        <f t="shared" si="302"/>
        <v>#VALUE!</v>
      </c>
      <c r="AB557" s="1016" t="e">
        <f t="shared" si="303"/>
        <v>#VALUE!</v>
      </c>
      <c r="AC557" s="1017" t="e">
        <f t="shared" si="287"/>
        <v>#VALUE!</v>
      </c>
      <c r="AD557" s="1018">
        <f t="shared" si="288"/>
        <v>0</v>
      </c>
      <c r="AE557" s="1015">
        <f>IF(H557&gt;8,tab!D$168,tab!D$171)</f>
        <v>0.5</v>
      </c>
      <c r="AF557" s="1018">
        <f t="shared" si="289"/>
        <v>0</v>
      </c>
      <c r="AG557" s="994">
        <f t="shared" si="290"/>
        <v>0</v>
      </c>
      <c r="AH557" s="1019" t="e">
        <f t="shared" si="291"/>
        <v>#VALUE!</v>
      </c>
      <c r="AI557" s="863" t="e">
        <f t="shared" si="292"/>
        <v>#VALUE!</v>
      </c>
      <c r="AJ557" s="562">
        <f t="shared" si="293"/>
        <v>30</v>
      </c>
      <c r="AK557" s="562">
        <f t="shared" si="260"/>
        <v>30</v>
      </c>
      <c r="AL557" s="1020">
        <f t="shared" si="294"/>
        <v>0</v>
      </c>
      <c r="AN557" s="561">
        <f t="shared" si="295"/>
        <v>0</v>
      </c>
      <c r="AT557" s="322"/>
      <c r="AU557" s="322"/>
    </row>
    <row r="558" spans="3:47" ht="13.15" customHeight="1" x14ac:dyDescent="0.2">
      <c r="C558" s="386"/>
      <c r="D558" s="1005" t="str">
        <f>IF(op!D446=0,"",op!D446)</f>
        <v/>
      </c>
      <c r="E558" s="1005" t="str">
        <f>IF(op!E446=0,"",op!E446)</f>
        <v/>
      </c>
      <c r="F558" s="395" t="str">
        <f>IF(op!F446="","",op!F446+1)</f>
        <v/>
      </c>
      <c r="G558" s="1006" t="str">
        <f>IF(op!G446=0,"",op!G446)</f>
        <v/>
      </c>
      <c r="H558" s="395" t="str">
        <f>IF(op!H446="","",op!H446)</f>
        <v/>
      </c>
      <c r="I558" s="1007" t="str">
        <f t="shared" si="283"/>
        <v/>
      </c>
      <c r="J558" s="1008" t="str">
        <f>IF(op!J446="","",op!J446)</f>
        <v/>
      </c>
      <c r="K558" s="339"/>
      <c r="L558" s="1260" t="str">
        <f>IF(op!L446="","",op!L446)</f>
        <v/>
      </c>
      <c r="M558" s="1260" t="str">
        <f>IF(op!M446="","",op!M446)</f>
        <v/>
      </c>
      <c r="N558" s="1009" t="str">
        <f t="shared" si="296"/>
        <v/>
      </c>
      <c r="O558" s="1010" t="str">
        <f t="shared" si="297"/>
        <v/>
      </c>
      <c r="P558" s="1011" t="str">
        <f t="shared" si="298"/>
        <v/>
      </c>
      <c r="Q558" s="590" t="str">
        <f t="shared" si="284"/>
        <v/>
      </c>
      <c r="R558" s="1012" t="str">
        <f t="shared" si="299"/>
        <v/>
      </c>
      <c r="S558" s="1013">
        <f t="shared" si="285"/>
        <v>0</v>
      </c>
      <c r="T558" s="339"/>
      <c r="X558" s="994" t="str">
        <f t="shared" si="286"/>
        <v/>
      </c>
      <c r="Y558" s="1015">
        <f t="shared" si="300"/>
        <v>0.6</v>
      </c>
      <c r="Z558" s="1016" t="e">
        <f t="shared" si="301"/>
        <v>#VALUE!</v>
      </c>
      <c r="AA558" s="1016" t="e">
        <f t="shared" si="302"/>
        <v>#VALUE!</v>
      </c>
      <c r="AB558" s="1016" t="e">
        <f t="shared" si="303"/>
        <v>#VALUE!</v>
      </c>
      <c r="AC558" s="1017" t="e">
        <f t="shared" si="287"/>
        <v>#VALUE!</v>
      </c>
      <c r="AD558" s="1018">
        <f t="shared" si="288"/>
        <v>0</v>
      </c>
      <c r="AE558" s="1015">
        <f>IF(H558&gt;8,tab!D$168,tab!D$171)</f>
        <v>0.5</v>
      </c>
      <c r="AF558" s="1018">
        <f t="shared" si="289"/>
        <v>0</v>
      </c>
      <c r="AG558" s="994">
        <f t="shared" si="290"/>
        <v>0</v>
      </c>
      <c r="AH558" s="1019" t="e">
        <f t="shared" si="291"/>
        <v>#VALUE!</v>
      </c>
      <c r="AI558" s="863" t="e">
        <f t="shared" si="292"/>
        <v>#VALUE!</v>
      </c>
      <c r="AJ558" s="562">
        <f t="shared" si="293"/>
        <v>30</v>
      </c>
      <c r="AK558" s="562">
        <f t="shared" si="260"/>
        <v>30</v>
      </c>
      <c r="AL558" s="1020">
        <f t="shared" si="294"/>
        <v>0</v>
      </c>
      <c r="AN558" s="561">
        <f t="shared" si="295"/>
        <v>0</v>
      </c>
      <c r="AT558" s="322"/>
      <c r="AU558" s="322"/>
    </row>
    <row r="559" spans="3:47" ht="13.15" customHeight="1" x14ac:dyDescent="0.2">
      <c r="C559" s="386"/>
      <c r="D559" s="1005" t="str">
        <f>IF(op!D447=0,"",op!D447)</f>
        <v/>
      </c>
      <c r="E559" s="1005" t="str">
        <f>IF(op!E447=0,"",op!E447)</f>
        <v/>
      </c>
      <c r="F559" s="395" t="str">
        <f>IF(op!F447="","",op!F447+1)</f>
        <v/>
      </c>
      <c r="G559" s="1006" t="str">
        <f>IF(op!G447=0,"",op!G447)</f>
        <v/>
      </c>
      <c r="H559" s="395" t="str">
        <f>IF(op!H447="","",op!H447)</f>
        <v/>
      </c>
      <c r="I559" s="1007" t="str">
        <f t="shared" si="283"/>
        <v/>
      </c>
      <c r="J559" s="1008" t="str">
        <f>IF(op!J447="","",op!J447)</f>
        <v/>
      </c>
      <c r="K559" s="339"/>
      <c r="L559" s="1260" t="str">
        <f>IF(op!L447="","",op!L447)</f>
        <v/>
      </c>
      <c r="M559" s="1260" t="str">
        <f>IF(op!M447="","",op!M447)</f>
        <v/>
      </c>
      <c r="N559" s="1009" t="str">
        <f t="shared" si="296"/>
        <v/>
      </c>
      <c r="O559" s="1010" t="str">
        <f t="shared" si="297"/>
        <v/>
      </c>
      <c r="P559" s="1011" t="str">
        <f t="shared" si="298"/>
        <v/>
      </c>
      <c r="Q559" s="590" t="str">
        <f t="shared" si="284"/>
        <v/>
      </c>
      <c r="R559" s="1012" t="str">
        <f t="shared" si="299"/>
        <v/>
      </c>
      <c r="S559" s="1013">
        <f t="shared" si="285"/>
        <v>0</v>
      </c>
      <c r="T559" s="339"/>
      <c r="X559" s="994" t="str">
        <f t="shared" si="286"/>
        <v/>
      </c>
      <c r="Y559" s="1015">
        <f t="shared" si="300"/>
        <v>0.6</v>
      </c>
      <c r="Z559" s="1016" t="e">
        <f t="shared" si="301"/>
        <v>#VALUE!</v>
      </c>
      <c r="AA559" s="1016" t="e">
        <f t="shared" si="302"/>
        <v>#VALUE!</v>
      </c>
      <c r="AB559" s="1016" t="e">
        <f t="shared" si="303"/>
        <v>#VALUE!</v>
      </c>
      <c r="AC559" s="1017" t="e">
        <f t="shared" si="287"/>
        <v>#VALUE!</v>
      </c>
      <c r="AD559" s="1018">
        <f t="shared" si="288"/>
        <v>0</v>
      </c>
      <c r="AE559" s="1015">
        <f>IF(H559&gt;8,tab!D$168,tab!D$171)</f>
        <v>0.5</v>
      </c>
      <c r="AF559" s="1018">
        <f t="shared" si="289"/>
        <v>0</v>
      </c>
      <c r="AG559" s="994">
        <f t="shared" si="290"/>
        <v>0</v>
      </c>
      <c r="AH559" s="1019" t="e">
        <f t="shared" si="291"/>
        <v>#VALUE!</v>
      </c>
      <c r="AI559" s="863" t="e">
        <f t="shared" si="292"/>
        <v>#VALUE!</v>
      </c>
      <c r="AJ559" s="562">
        <f t="shared" si="293"/>
        <v>30</v>
      </c>
      <c r="AK559" s="562">
        <f t="shared" si="260"/>
        <v>30</v>
      </c>
      <c r="AL559" s="1020">
        <f t="shared" si="294"/>
        <v>0</v>
      </c>
      <c r="AN559" s="561">
        <f t="shared" si="295"/>
        <v>0</v>
      </c>
      <c r="AT559" s="322"/>
      <c r="AU559" s="322"/>
    </row>
    <row r="560" spans="3:47" ht="13.15" customHeight="1" x14ac:dyDescent="0.2">
      <c r="C560" s="386"/>
      <c r="D560" s="1005" t="str">
        <f>IF(op!D448=0,"",op!D448)</f>
        <v/>
      </c>
      <c r="E560" s="1005" t="str">
        <f>IF(op!E448=0,"",op!E448)</f>
        <v/>
      </c>
      <c r="F560" s="395" t="str">
        <f>IF(op!F448="","",op!F448+1)</f>
        <v/>
      </c>
      <c r="G560" s="1006" t="str">
        <f>IF(op!G448=0,"",op!G448)</f>
        <v/>
      </c>
      <c r="H560" s="395" t="str">
        <f>IF(op!H448="","",op!H448)</f>
        <v/>
      </c>
      <c r="I560" s="1007" t="str">
        <f t="shared" ref="I560:I563" si="304">IF(E560="","",IF(I448=VLOOKUP(H560,Schaal2016,22,FALSE),I448,I448+1))</f>
        <v/>
      </c>
      <c r="J560" s="1008" t="str">
        <f>IF(op!J448="","",op!J448)</f>
        <v/>
      </c>
      <c r="K560" s="339"/>
      <c r="L560" s="1260" t="str">
        <f>IF(op!L448="","",op!L448)</f>
        <v/>
      </c>
      <c r="M560" s="1260" t="str">
        <f>IF(op!M448="","",op!M448)</f>
        <v/>
      </c>
      <c r="N560" s="1009" t="str">
        <f t="shared" si="296"/>
        <v/>
      </c>
      <c r="O560" s="1010" t="str">
        <f t="shared" si="297"/>
        <v/>
      </c>
      <c r="P560" s="1011" t="str">
        <f t="shared" si="298"/>
        <v/>
      </c>
      <c r="Q560" s="590" t="str">
        <f t="shared" ref="Q560:Q563" si="305">IF(J560="","",(1659*J560-P560)*AA560)</f>
        <v/>
      </c>
      <c r="R560" s="1012" t="str">
        <f t="shared" si="299"/>
        <v/>
      </c>
      <c r="S560" s="1013">
        <f t="shared" ref="S560:S563" si="306">IF(E560=0,0,SUM(Q560:R560))</f>
        <v>0</v>
      </c>
      <c r="T560" s="339"/>
      <c r="X560" s="994" t="str">
        <f t="shared" si="286"/>
        <v/>
      </c>
      <c r="Y560" s="1015">
        <f t="shared" si="300"/>
        <v>0.6</v>
      </c>
      <c r="Z560" s="1016" t="e">
        <f t="shared" si="301"/>
        <v>#VALUE!</v>
      </c>
      <c r="AA560" s="1016" t="e">
        <f t="shared" si="302"/>
        <v>#VALUE!</v>
      </c>
      <c r="AB560" s="1016" t="e">
        <f t="shared" si="303"/>
        <v>#VALUE!</v>
      </c>
      <c r="AC560" s="1017" t="e">
        <f t="shared" si="287"/>
        <v>#VALUE!</v>
      </c>
      <c r="AD560" s="1018">
        <f t="shared" si="288"/>
        <v>0</v>
      </c>
      <c r="AE560" s="1015">
        <f>IF(H560&gt;8,tab!D$168,tab!D$171)</f>
        <v>0.5</v>
      </c>
      <c r="AF560" s="1018">
        <f t="shared" si="289"/>
        <v>0</v>
      </c>
      <c r="AG560" s="994">
        <f t="shared" ref="AG560:AG563" si="307">IF(AF560=25,(X560*1.08*J560/2),IF(AF560=40,(Y560*1.08*J560),IF(AF560=0,0)))</f>
        <v>0</v>
      </c>
      <c r="AH560" s="1019" t="e">
        <f t="shared" si="291"/>
        <v>#VALUE!</v>
      </c>
      <c r="AI560" s="863" t="e">
        <f t="shared" ref="AI560:AI563" si="308">YEAR($E$457)-YEAR(G560)-AH560</f>
        <v>#VALUE!</v>
      </c>
      <c r="AJ560" s="562">
        <f t="shared" ref="AJ560:AJ563" si="309">IF((G560=""),30,AI560)</f>
        <v>30</v>
      </c>
      <c r="AK560" s="562">
        <f t="shared" si="260"/>
        <v>30</v>
      </c>
      <c r="AL560" s="1020">
        <f t="shared" ref="AL560:AL563" si="310">(AK560*(SUM(J560:J560)))</f>
        <v>0</v>
      </c>
      <c r="AN560" s="561">
        <f t="shared" si="295"/>
        <v>0</v>
      </c>
      <c r="AT560" s="322"/>
      <c r="AU560" s="322"/>
    </row>
    <row r="561" spans="3:47" ht="13.15" customHeight="1" x14ac:dyDescent="0.2">
      <c r="C561" s="386"/>
      <c r="D561" s="1005" t="str">
        <f>IF(op!D449=0,"",op!D449)</f>
        <v/>
      </c>
      <c r="E561" s="1005" t="str">
        <f>IF(op!E449=0,"",op!E449)</f>
        <v/>
      </c>
      <c r="F561" s="395" t="str">
        <f>IF(op!F449="","",op!F449+1)</f>
        <v/>
      </c>
      <c r="G561" s="1006" t="str">
        <f>IF(op!G449=0,"",op!G449)</f>
        <v/>
      </c>
      <c r="H561" s="395" t="str">
        <f>IF(op!H449="","",op!H449)</f>
        <v/>
      </c>
      <c r="I561" s="1007" t="str">
        <f t="shared" si="304"/>
        <v/>
      </c>
      <c r="J561" s="1008" t="str">
        <f>IF(op!J449="","",op!J449)</f>
        <v/>
      </c>
      <c r="K561" s="339"/>
      <c r="L561" s="1260" t="str">
        <f>IF(op!L449="","",op!L449)</f>
        <v/>
      </c>
      <c r="M561" s="1260" t="str">
        <f>IF(op!M449="","",op!M449)</f>
        <v/>
      </c>
      <c r="N561" s="1009" t="str">
        <f t="shared" si="296"/>
        <v/>
      </c>
      <c r="O561" s="1010" t="str">
        <f t="shared" si="297"/>
        <v/>
      </c>
      <c r="P561" s="1011" t="str">
        <f t="shared" si="298"/>
        <v/>
      </c>
      <c r="Q561" s="590" t="str">
        <f t="shared" si="305"/>
        <v/>
      </c>
      <c r="R561" s="1012" t="str">
        <f t="shared" si="299"/>
        <v/>
      </c>
      <c r="S561" s="1013">
        <f t="shared" si="306"/>
        <v>0</v>
      </c>
      <c r="T561" s="339"/>
      <c r="X561" s="994" t="str">
        <f t="shared" si="286"/>
        <v/>
      </c>
      <c r="Y561" s="1015">
        <f t="shared" si="300"/>
        <v>0.6</v>
      </c>
      <c r="Z561" s="1016" t="e">
        <f t="shared" si="301"/>
        <v>#VALUE!</v>
      </c>
      <c r="AA561" s="1016" t="e">
        <f t="shared" si="302"/>
        <v>#VALUE!</v>
      </c>
      <c r="AB561" s="1016" t="e">
        <f t="shared" si="303"/>
        <v>#VALUE!</v>
      </c>
      <c r="AC561" s="1017" t="e">
        <f t="shared" si="287"/>
        <v>#VALUE!</v>
      </c>
      <c r="AD561" s="1018">
        <f t="shared" si="288"/>
        <v>0</v>
      </c>
      <c r="AE561" s="1015">
        <f>IF(H561&gt;8,tab!D$168,tab!D$171)</f>
        <v>0.5</v>
      </c>
      <c r="AF561" s="1018">
        <f t="shared" si="289"/>
        <v>0</v>
      </c>
      <c r="AG561" s="994">
        <f t="shared" si="307"/>
        <v>0</v>
      </c>
      <c r="AH561" s="1019" t="e">
        <f t="shared" si="291"/>
        <v>#VALUE!</v>
      </c>
      <c r="AI561" s="863" t="e">
        <f t="shared" si="308"/>
        <v>#VALUE!</v>
      </c>
      <c r="AJ561" s="562">
        <f t="shared" si="309"/>
        <v>30</v>
      </c>
      <c r="AK561" s="562">
        <f t="shared" si="260"/>
        <v>30</v>
      </c>
      <c r="AL561" s="1020">
        <f t="shared" si="310"/>
        <v>0</v>
      </c>
      <c r="AN561" s="561">
        <f t="shared" si="295"/>
        <v>0</v>
      </c>
      <c r="AT561" s="322"/>
      <c r="AU561" s="322"/>
    </row>
    <row r="562" spans="3:47" ht="13.15" customHeight="1" x14ac:dyDescent="0.2">
      <c r="C562" s="386"/>
      <c r="D562" s="1005" t="str">
        <f>IF(op!D450=0,"",op!D450)</f>
        <v/>
      </c>
      <c r="E562" s="1005" t="str">
        <f>IF(op!E450=0,"",op!E450)</f>
        <v/>
      </c>
      <c r="F562" s="395" t="str">
        <f>IF(op!F450="","",op!F450+1)</f>
        <v/>
      </c>
      <c r="G562" s="1006" t="str">
        <f>IF(op!G450=0,"",op!G450)</f>
        <v/>
      </c>
      <c r="H562" s="395" t="str">
        <f>IF(op!H450="","",op!H450)</f>
        <v/>
      </c>
      <c r="I562" s="1007" t="str">
        <f t="shared" si="304"/>
        <v/>
      </c>
      <c r="J562" s="1008" t="str">
        <f>IF(op!J450="","",op!J450)</f>
        <v/>
      </c>
      <c r="K562" s="339"/>
      <c r="L562" s="1260" t="str">
        <f>IF(op!L450="","",op!L450)</f>
        <v/>
      </c>
      <c r="M562" s="1260" t="str">
        <f>IF(op!M450="","",op!M450)</f>
        <v/>
      </c>
      <c r="N562" s="1009" t="str">
        <f t="shared" si="296"/>
        <v/>
      </c>
      <c r="O562" s="1010" t="str">
        <f t="shared" si="297"/>
        <v/>
      </c>
      <c r="P562" s="1011" t="str">
        <f t="shared" si="298"/>
        <v/>
      </c>
      <c r="Q562" s="590" t="str">
        <f t="shared" si="305"/>
        <v/>
      </c>
      <c r="R562" s="1012" t="str">
        <f t="shared" si="299"/>
        <v/>
      </c>
      <c r="S562" s="1013">
        <f t="shared" si="306"/>
        <v>0</v>
      </c>
      <c r="T562" s="339"/>
      <c r="X562" s="994" t="str">
        <f t="shared" si="286"/>
        <v/>
      </c>
      <c r="Y562" s="1015">
        <f t="shared" si="300"/>
        <v>0.6</v>
      </c>
      <c r="Z562" s="1016" t="e">
        <f t="shared" si="301"/>
        <v>#VALUE!</v>
      </c>
      <c r="AA562" s="1016" t="e">
        <f t="shared" si="302"/>
        <v>#VALUE!</v>
      </c>
      <c r="AB562" s="1016" t="e">
        <f t="shared" si="303"/>
        <v>#VALUE!</v>
      </c>
      <c r="AC562" s="1017" t="e">
        <f t="shared" si="287"/>
        <v>#VALUE!</v>
      </c>
      <c r="AD562" s="1018">
        <f t="shared" si="288"/>
        <v>0</v>
      </c>
      <c r="AE562" s="1015">
        <f>IF(H562&gt;8,tab!D$168,tab!D$171)</f>
        <v>0.5</v>
      </c>
      <c r="AF562" s="1018">
        <f t="shared" si="289"/>
        <v>0</v>
      </c>
      <c r="AG562" s="994">
        <f t="shared" si="307"/>
        <v>0</v>
      </c>
      <c r="AH562" s="1019" t="e">
        <f t="shared" si="291"/>
        <v>#VALUE!</v>
      </c>
      <c r="AI562" s="863" t="e">
        <f t="shared" si="308"/>
        <v>#VALUE!</v>
      </c>
      <c r="AJ562" s="562">
        <f t="shared" si="309"/>
        <v>30</v>
      </c>
      <c r="AK562" s="562">
        <f t="shared" si="260"/>
        <v>30</v>
      </c>
      <c r="AL562" s="1020">
        <f t="shared" si="310"/>
        <v>0</v>
      </c>
      <c r="AN562" s="561">
        <f t="shared" si="295"/>
        <v>0</v>
      </c>
      <c r="AT562" s="322"/>
      <c r="AU562" s="322"/>
    </row>
    <row r="563" spans="3:47" ht="13.15" customHeight="1" x14ac:dyDescent="0.2">
      <c r="C563" s="386"/>
      <c r="D563" s="1005" t="str">
        <f>IF(op!D451=0,"",op!D451)</f>
        <v/>
      </c>
      <c r="E563" s="1005" t="str">
        <f>IF(op!E451=0,"",op!E451)</f>
        <v/>
      </c>
      <c r="F563" s="395" t="str">
        <f>IF(op!F451="","",op!F451+1)</f>
        <v/>
      </c>
      <c r="G563" s="1006" t="str">
        <f>IF(op!G451=0,"",op!G451)</f>
        <v/>
      </c>
      <c r="H563" s="395" t="str">
        <f>IF(op!H451="","",op!H451)</f>
        <v/>
      </c>
      <c r="I563" s="1007" t="str">
        <f t="shared" si="304"/>
        <v/>
      </c>
      <c r="J563" s="1008" t="str">
        <f>IF(op!J451="","",op!J451)</f>
        <v/>
      </c>
      <c r="K563" s="339"/>
      <c r="L563" s="1260" t="str">
        <f>IF(op!L451="","",op!L451)</f>
        <v/>
      </c>
      <c r="M563" s="1260" t="str">
        <f>IF(op!M451="","",op!M451)</f>
        <v/>
      </c>
      <c r="N563" s="1009" t="str">
        <f t="shared" si="296"/>
        <v/>
      </c>
      <c r="O563" s="1010" t="str">
        <f t="shared" si="297"/>
        <v/>
      </c>
      <c r="P563" s="1011" t="str">
        <f t="shared" si="298"/>
        <v/>
      </c>
      <c r="Q563" s="590" t="str">
        <f t="shared" si="305"/>
        <v/>
      </c>
      <c r="R563" s="1012" t="str">
        <f t="shared" si="299"/>
        <v/>
      </c>
      <c r="S563" s="1013">
        <f t="shared" si="306"/>
        <v>0</v>
      </c>
      <c r="T563" s="339"/>
      <c r="X563" s="994" t="str">
        <f t="shared" si="286"/>
        <v/>
      </c>
      <c r="Y563" s="1015">
        <f t="shared" si="300"/>
        <v>0.6</v>
      </c>
      <c r="Z563" s="1016" t="e">
        <f t="shared" si="301"/>
        <v>#VALUE!</v>
      </c>
      <c r="AA563" s="1016" t="e">
        <f t="shared" si="302"/>
        <v>#VALUE!</v>
      </c>
      <c r="AB563" s="1016" t="e">
        <f t="shared" si="303"/>
        <v>#VALUE!</v>
      </c>
      <c r="AC563" s="1017" t="e">
        <f t="shared" si="287"/>
        <v>#VALUE!</v>
      </c>
      <c r="AD563" s="1018">
        <f t="shared" si="288"/>
        <v>0</v>
      </c>
      <c r="AE563" s="1015">
        <f>IF(H563&gt;8,tab!D$168,tab!D$171)</f>
        <v>0.5</v>
      </c>
      <c r="AF563" s="1018">
        <f t="shared" si="289"/>
        <v>0</v>
      </c>
      <c r="AG563" s="994">
        <f t="shared" si="307"/>
        <v>0</v>
      </c>
      <c r="AH563" s="1019" t="e">
        <f t="shared" si="291"/>
        <v>#VALUE!</v>
      </c>
      <c r="AI563" s="863" t="e">
        <f t="shared" si="308"/>
        <v>#VALUE!</v>
      </c>
      <c r="AJ563" s="562">
        <f t="shared" si="309"/>
        <v>30</v>
      </c>
      <c r="AK563" s="562">
        <f t="shared" si="260"/>
        <v>30</v>
      </c>
      <c r="AL563" s="1020">
        <f t="shared" si="310"/>
        <v>0</v>
      </c>
      <c r="AN563" s="561">
        <f t="shared" si="295"/>
        <v>0</v>
      </c>
      <c r="AT563" s="322"/>
      <c r="AU563" s="322"/>
    </row>
    <row r="564" spans="3:47" ht="13.15" customHeight="1" x14ac:dyDescent="0.2">
      <c r="C564" s="386"/>
      <c r="D564" s="324"/>
      <c r="E564" s="347"/>
      <c r="F564" s="324"/>
      <c r="G564" s="1023"/>
      <c r="H564" s="347"/>
      <c r="I564" s="1024"/>
      <c r="J564" s="1025">
        <f>SUM(J464:J563)</f>
        <v>1</v>
      </c>
      <c r="K564" s="324"/>
      <c r="L564" s="1026">
        <f t="shared" ref="L564:S564" si="311">SUM(L464:L563)</f>
        <v>0</v>
      </c>
      <c r="M564" s="1026">
        <f t="shared" si="311"/>
        <v>0</v>
      </c>
      <c r="N564" s="1026">
        <f t="shared" si="311"/>
        <v>40</v>
      </c>
      <c r="O564" s="1026">
        <f t="shared" si="311"/>
        <v>0</v>
      </c>
      <c r="P564" s="1027">
        <f t="shared" si="311"/>
        <v>40</v>
      </c>
      <c r="Q564" s="593">
        <f t="shared" si="311"/>
        <v>73692.898372513577</v>
      </c>
      <c r="R564" s="1028">
        <f t="shared" si="311"/>
        <v>1820.7016274864379</v>
      </c>
      <c r="S564" s="593">
        <f t="shared" si="311"/>
        <v>75513.60000000002</v>
      </c>
      <c r="T564" s="324"/>
      <c r="AG564" s="597">
        <f>SUM(AG464:AG563)</f>
        <v>0</v>
      </c>
      <c r="AH564" s="585"/>
      <c r="AI564" s="585"/>
      <c r="AL564" s="1020">
        <f>ROUND(SUM(AL464:AL563)/AN564,2)</f>
        <v>43</v>
      </c>
      <c r="AN564" s="561">
        <f>SUM(AN464:AN563)</f>
        <v>1</v>
      </c>
      <c r="AT564" s="322"/>
      <c r="AU564" s="322"/>
    </row>
    <row r="565" spans="3:47" ht="13.15" customHeight="1" x14ac:dyDescent="0.2">
      <c r="C565" s="498"/>
      <c r="D565" s="1029"/>
      <c r="E565" s="1029"/>
      <c r="F565" s="1029"/>
      <c r="G565" s="1030"/>
      <c r="H565" s="378"/>
      <c r="I565" s="1031"/>
      <c r="J565" s="1032"/>
      <c r="K565" s="1029"/>
      <c r="L565" s="1031"/>
      <c r="M565" s="825"/>
      <c r="N565" s="825"/>
      <c r="O565" s="825"/>
      <c r="P565" s="1033"/>
      <c r="Q565" s="575"/>
      <c r="R565" s="1034"/>
      <c r="T565" s="1029"/>
      <c r="AT565" s="322"/>
      <c r="AU565" s="322"/>
    </row>
    <row r="566" spans="3:47" ht="13.15" customHeight="1" x14ac:dyDescent="0.2"/>
    <row r="567" spans="3:47" ht="13.15" customHeight="1" x14ac:dyDescent="0.2"/>
    <row r="568" spans="3:47" ht="13.15" customHeight="1" x14ac:dyDescent="0.2">
      <c r="C568" s="322" t="s">
        <v>48</v>
      </c>
      <c r="E568" s="1067" t="str">
        <f>tab!H2</f>
        <v>2022/23</v>
      </c>
    </row>
    <row r="569" spans="3:47" ht="13.15" customHeight="1" x14ac:dyDescent="0.2">
      <c r="C569" s="322" t="s">
        <v>133</v>
      </c>
      <c r="E569" s="1067">
        <f>tab!I3</f>
        <v>44835</v>
      </c>
    </row>
    <row r="570" spans="3:47" ht="13.15" customHeight="1" x14ac:dyDescent="0.2"/>
    <row r="571" spans="3:47" ht="13.15" customHeight="1" x14ac:dyDescent="0.2">
      <c r="C571" s="1045"/>
      <c r="D571" s="379"/>
      <c r="E571" s="584"/>
      <c r="F571" s="354"/>
      <c r="G571" s="1046"/>
      <c r="H571" s="1047"/>
      <c r="I571" s="1047"/>
      <c r="J571" s="1048"/>
      <c r="K571" s="352"/>
      <c r="L571" s="1047"/>
      <c r="M571" s="354"/>
      <c r="N571" s="354"/>
      <c r="O571" s="354"/>
      <c r="P571" s="1049"/>
      <c r="Q571" s="1050"/>
      <c r="R571" s="1071"/>
      <c r="T571" s="352"/>
    </row>
    <row r="572" spans="3:47" ht="13.15" customHeight="1" x14ac:dyDescent="0.2">
      <c r="C572" s="1052"/>
      <c r="D572" s="1437" t="s">
        <v>134</v>
      </c>
      <c r="E572" s="1438"/>
      <c r="F572" s="1438"/>
      <c r="G572" s="1438"/>
      <c r="H572" s="1438"/>
      <c r="I572" s="1438"/>
      <c r="J572" s="1438"/>
      <c r="K572" s="966"/>
      <c r="L572" s="601" t="s">
        <v>455</v>
      </c>
      <c r="M572" s="967"/>
      <c r="N572" s="967"/>
      <c r="O572" s="967"/>
      <c r="P572" s="968"/>
      <c r="Q572" s="601" t="s">
        <v>465</v>
      </c>
      <c r="R572" s="967"/>
      <c r="S572" s="967"/>
      <c r="T572" s="1053"/>
      <c r="AH572" s="562"/>
      <c r="AI572" s="562"/>
      <c r="AL572" s="562"/>
    </row>
    <row r="573" spans="3:47" ht="13.15" customHeight="1" x14ac:dyDescent="0.2">
      <c r="C573" s="411"/>
      <c r="D573" s="974" t="s">
        <v>545</v>
      </c>
      <c r="E573" s="974" t="s">
        <v>96</v>
      </c>
      <c r="F573" s="975" t="s">
        <v>136</v>
      </c>
      <c r="G573" s="976" t="s">
        <v>137</v>
      </c>
      <c r="H573" s="975" t="s">
        <v>138</v>
      </c>
      <c r="I573" s="975" t="s">
        <v>139</v>
      </c>
      <c r="J573" s="977" t="s">
        <v>140</v>
      </c>
      <c r="K573" s="974"/>
      <c r="L573" s="823" t="s">
        <v>456</v>
      </c>
      <c r="M573" s="823" t="s">
        <v>459</v>
      </c>
      <c r="N573" s="823" t="s">
        <v>461</v>
      </c>
      <c r="O573" s="823" t="s">
        <v>458</v>
      </c>
      <c r="P573" s="978" t="s">
        <v>464</v>
      </c>
      <c r="Q573" s="823" t="s">
        <v>141</v>
      </c>
      <c r="R573" s="979" t="s">
        <v>468</v>
      </c>
      <c r="S573" s="980" t="s">
        <v>141</v>
      </c>
      <c r="T573" s="326"/>
      <c r="X573" s="984" t="s">
        <v>147</v>
      </c>
      <c r="Y573" s="985" t="s">
        <v>469</v>
      </c>
      <c r="Z573" s="608" t="s">
        <v>470</v>
      </c>
      <c r="AA573" s="608" t="s">
        <v>470</v>
      </c>
      <c r="AB573" s="608" t="s">
        <v>471</v>
      </c>
      <c r="AC573" s="983" t="s">
        <v>472</v>
      </c>
      <c r="AD573" s="608" t="s">
        <v>473</v>
      </c>
      <c r="AE573" s="608" t="s">
        <v>474</v>
      </c>
      <c r="AF573" s="608" t="s">
        <v>142</v>
      </c>
      <c r="AG573" s="980" t="s">
        <v>143</v>
      </c>
      <c r="AH573" s="986" t="s">
        <v>151</v>
      </c>
      <c r="AI573" s="986" t="s">
        <v>152</v>
      </c>
      <c r="AJ573" s="986" t="s">
        <v>153</v>
      </c>
      <c r="AK573" s="608" t="s">
        <v>154</v>
      </c>
      <c r="AL573" s="984" t="s">
        <v>1</v>
      </c>
    </row>
    <row r="574" spans="3:47" ht="13.15" customHeight="1" x14ac:dyDescent="0.2">
      <c r="C574" s="386"/>
      <c r="D574" s="990"/>
      <c r="E574" s="974"/>
      <c r="F574" s="975" t="s">
        <v>144</v>
      </c>
      <c r="G574" s="976" t="s">
        <v>145</v>
      </c>
      <c r="H574" s="975"/>
      <c r="I574" s="975"/>
      <c r="J574" s="977" t="s">
        <v>146</v>
      </c>
      <c r="K574" s="974"/>
      <c r="L574" s="823" t="s">
        <v>457</v>
      </c>
      <c r="M574" s="823" t="s">
        <v>460</v>
      </c>
      <c r="N574" s="823" t="s">
        <v>462</v>
      </c>
      <c r="O574" s="823" t="s">
        <v>463</v>
      </c>
      <c r="P574" s="978" t="s">
        <v>149</v>
      </c>
      <c r="Q574" s="608" t="s">
        <v>466</v>
      </c>
      <c r="R574" s="979" t="s">
        <v>467</v>
      </c>
      <c r="S574" s="991" t="s">
        <v>149</v>
      </c>
      <c r="T574" s="326"/>
      <c r="X574" s="608" t="s">
        <v>475</v>
      </c>
      <c r="Y574" s="992">
        <f>tab!$D$167</f>
        <v>0.6</v>
      </c>
      <c r="Z574" s="608" t="s">
        <v>476</v>
      </c>
      <c r="AA574" s="608" t="s">
        <v>477</v>
      </c>
      <c r="AB574" s="608" t="s">
        <v>478</v>
      </c>
      <c r="AC574" s="983" t="s">
        <v>479</v>
      </c>
      <c r="AD574" s="608" t="s">
        <v>479</v>
      </c>
      <c r="AE574" s="608" t="s">
        <v>480</v>
      </c>
      <c r="AF574" s="608"/>
      <c r="AG574" s="608" t="s">
        <v>148</v>
      </c>
      <c r="AH574" s="993" t="s">
        <v>155</v>
      </c>
      <c r="AI574" s="993" t="s">
        <v>155</v>
      </c>
      <c r="AJ574" s="986"/>
      <c r="AK574" s="608" t="s">
        <v>1</v>
      </c>
      <c r="AL574" s="984"/>
    </row>
    <row r="575" spans="3:47" ht="13.15" customHeight="1" x14ac:dyDescent="0.2">
      <c r="C575" s="386"/>
      <c r="D575" s="339"/>
      <c r="E575" s="339"/>
      <c r="F575" s="339"/>
      <c r="G575" s="995"/>
      <c r="H575" s="996"/>
      <c r="I575" s="996"/>
      <c r="J575" s="997"/>
      <c r="K575" s="339"/>
      <c r="L575" s="998"/>
      <c r="M575" s="824"/>
      <c r="N575" s="824"/>
      <c r="O575" s="824"/>
      <c r="P575" s="999"/>
      <c r="Q575" s="1000"/>
      <c r="R575" s="824"/>
      <c r="S575" s="824"/>
      <c r="T575" s="339"/>
      <c r="X575" s="983"/>
      <c r="Y575" s="983"/>
      <c r="Z575" s="983"/>
      <c r="AA575" s="983"/>
      <c r="AB575" s="983"/>
      <c r="AC575" s="983"/>
      <c r="AD575" s="983"/>
      <c r="AE575" s="983"/>
      <c r="AF575" s="983"/>
      <c r="AG575" s="983"/>
      <c r="AL575" s="984"/>
    </row>
    <row r="576" spans="3:47" ht="13.15" customHeight="1" x14ac:dyDescent="0.2">
      <c r="C576" s="386"/>
      <c r="D576" s="1005" t="str">
        <f>IF(op!D464=0,"",op!D464)</f>
        <v/>
      </c>
      <c r="E576" s="1005" t="str">
        <f>IF(op!E464=0,"",op!E464)</f>
        <v>piet</v>
      </c>
      <c r="F576" s="395" t="str">
        <f>IF(op!F464="","",op!F464+1)</f>
        <v/>
      </c>
      <c r="G576" s="1006">
        <f>IF(op!G464=0,"",op!G464)</f>
        <v>28505</v>
      </c>
      <c r="H576" s="395" t="str">
        <f>IF(op!H464="","",op!H464)</f>
        <v>L11</v>
      </c>
      <c r="I576" s="1007">
        <f t="shared" ref="I576:I607" si="312">IF(E576="","",IF(I464=VLOOKUP(H576,Schaal2016,22,FALSE),I464,I464+1))</f>
        <v>14</v>
      </c>
      <c r="J576" s="1008">
        <f>IF(op!J464="","",op!J464)</f>
        <v>1</v>
      </c>
      <c r="K576" s="339"/>
      <c r="L576" s="1260" t="str">
        <f>IF(op!L464="","",op!L464)</f>
        <v/>
      </c>
      <c r="M576" s="1260" t="str">
        <f>IF(op!M464="","",op!M464)</f>
        <v/>
      </c>
      <c r="N576" s="1009">
        <f>IF(J576="","",IF(J576*40&gt;40,40,J576*40))</f>
        <v>40</v>
      </c>
      <c r="O576" s="1010">
        <f>IF(H576="","",IF(I576&lt;4,IF(40*J576&gt;40,40,40*J576),0))</f>
        <v>0</v>
      </c>
      <c r="P576" s="1011">
        <f>IF(J576="","",SUM(L576:O576))</f>
        <v>40</v>
      </c>
      <c r="Q576" s="590">
        <f t="shared" ref="Q576:Q607" si="313">IF(J576="","",(1659*J576-P576)*AA576)</f>
        <v>76184.928752260399</v>
      </c>
      <c r="R576" s="1012">
        <f>IF(J576="","",(P576*AB576)+Z576*(AC576+AD576*(1-AE576)))</f>
        <v>1882.2712477396021</v>
      </c>
      <c r="S576" s="1013">
        <f t="shared" ref="S576:S607" si="314">IF(E576=0,0,SUM(Q576:R576))</f>
        <v>78067.199999999997</v>
      </c>
      <c r="T576" s="339"/>
      <c r="X576" s="994">
        <f t="shared" ref="X576:X607" si="315">IF(H576="","",VLOOKUP(H576,Schaal2020,I576+1,FALSE))</f>
        <v>4066</v>
      </c>
      <c r="Y576" s="1015">
        <f>$Y$126</f>
        <v>0.6</v>
      </c>
      <c r="Z576" s="1016">
        <f>X576*12/1659</f>
        <v>29.410488245931283</v>
      </c>
      <c r="AA576" s="1016">
        <f>X576*12*(1+Y576)/1659</f>
        <v>47.056781193490053</v>
      </c>
      <c r="AB576" s="1016">
        <f>AA576-Z576</f>
        <v>17.64629294755877</v>
      </c>
      <c r="AC576" s="1017">
        <f t="shared" ref="AC576:AC607" si="316">N576+O576</f>
        <v>40</v>
      </c>
      <c r="AD576" s="1018">
        <f t="shared" ref="AD576:AD607" si="317">SUM(L576:M576)</f>
        <v>0</v>
      </c>
      <c r="AE576" s="1015">
        <f>IF(H576&gt;8,tab!D$168,tab!D$171)</f>
        <v>0.5</v>
      </c>
      <c r="AF576" s="1018">
        <f t="shared" ref="AF576:AF607" si="318">IF(F576&lt;25,0,IF(F576=25,25,IF(F576&lt;40,0,IF(F576=40,40,IF(F576&gt;=40,0)))))</f>
        <v>0</v>
      </c>
      <c r="AG576" s="994">
        <f t="shared" ref="AG576:AG607" si="319">IF(AF576=25,(X576*1.08*J576/2),IF(AF576=40,(Y576*1.08*J576),IF(AF576=0,0)))</f>
        <v>0</v>
      </c>
      <c r="AH576" s="1019" t="b">
        <f t="shared" ref="AH576:AH607" si="320">DATE(YEAR($E$345),MONTH(G576),DAY(G576))&gt;$E$345</f>
        <v>0</v>
      </c>
      <c r="AI576" s="863">
        <f t="shared" ref="AI576:AI607" si="321">YEAR($E$569)-YEAR(G576)-AH576</f>
        <v>44</v>
      </c>
      <c r="AJ576" s="562">
        <f t="shared" ref="AJ576:AJ607" si="322">IF((G576=""),30,AI576)</f>
        <v>44</v>
      </c>
      <c r="AK576" s="562">
        <f t="shared" ref="AK576:AK675" si="323">IF((AJ576)&gt;50,50,(AJ576))</f>
        <v>44</v>
      </c>
      <c r="AL576" s="1020">
        <f t="shared" ref="AL576:AL607" si="324">(AK576*(SUM(J576:J576)))</f>
        <v>44</v>
      </c>
      <c r="AN576" s="561">
        <f t="shared" si="295"/>
        <v>1</v>
      </c>
    </row>
    <row r="577" spans="3:47" ht="13.15" customHeight="1" x14ac:dyDescent="0.2">
      <c r="C577" s="386"/>
      <c r="D577" s="1005" t="str">
        <f>IF(op!D465=0,"",op!D465)</f>
        <v/>
      </c>
      <c r="E577" s="1005" t="str">
        <f>IF(op!E465=0,"",op!E465)</f>
        <v/>
      </c>
      <c r="F577" s="395" t="str">
        <f>IF(op!F465="","",op!F465+1)</f>
        <v/>
      </c>
      <c r="G577" s="1006" t="str">
        <f>IF(op!G465=0,"",op!G465)</f>
        <v/>
      </c>
      <c r="H577" s="395" t="str">
        <f>IF(op!H465="","",op!H465)</f>
        <v/>
      </c>
      <c r="I577" s="1007" t="str">
        <f t="shared" si="312"/>
        <v/>
      </c>
      <c r="J577" s="1008" t="str">
        <f>IF(op!J465="","",op!J465)</f>
        <v/>
      </c>
      <c r="K577" s="339"/>
      <c r="L577" s="1260" t="str">
        <f>IF(op!L465="","",op!L465)</f>
        <v/>
      </c>
      <c r="M577" s="1260" t="str">
        <f>IF(op!M465="","",op!M465)</f>
        <v/>
      </c>
      <c r="N577" s="1009" t="str">
        <f t="shared" ref="N577:N640" si="325">IF(J577="","",IF(J577*40&gt;40,40,J577*40))</f>
        <v/>
      </c>
      <c r="O577" s="1010" t="str">
        <f t="shared" ref="O577:O640" si="326">IF(H577="","",IF(I577&lt;4,IF(40*J577&gt;40,40,40*J577),0))</f>
        <v/>
      </c>
      <c r="P577" s="1011" t="str">
        <f t="shared" ref="P577:P640" si="327">IF(J577="","",SUM(L577:O577))</f>
        <v/>
      </c>
      <c r="Q577" s="590" t="str">
        <f t="shared" si="313"/>
        <v/>
      </c>
      <c r="R577" s="1012" t="str">
        <f t="shared" ref="R577:R640" si="328">IF(J577="","",(P577*AB577)+Z577*(AC577+AD577*(1-AE577)))</f>
        <v/>
      </c>
      <c r="S577" s="1013">
        <f t="shared" si="314"/>
        <v>0</v>
      </c>
      <c r="T577" s="339"/>
      <c r="X577" s="994" t="str">
        <f t="shared" si="315"/>
        <v/>
      </c>
      <c r="Y577" s="1015">
        <f t="shared" ref="Y577:Y640" si="329">$Y$126</f>
        <v>0.6</v>
      </c>
      <c r="Z577" s="1016" t="e">
        <f t="shared" ref="Z577:Z640" si="330">X577*12/1659</f>
        <v>#VALUE!</v>
      </c>
      <c r="AA577" s="1016" t="e">
        <f t="shared" ref="AA577:AA640" si="331">X577*12*(1+Y577)/1659</f>
        <v>#VALUE!</v>
      </c>
      <c r="AB577" s="1016" t="e">
        <f t="shared" ref="AB577:AB640" si="332">AA577-Z577</f>
        <v>#VALUE!</v>
      </c>
      <c r="AC577" s="1017" t="e">
        <f t="shared" si="316"/>
        <v>#VALUE!</v>
      </c>
      <c r="AD577" s="1018">
        <f t="shared" si="317"/>
        <v>0</v>
      </c>
      <c r="AE577" s="1015">
        <f>IF(H577&gt;8,tab!D$168,tab!D$171)</f>
        <v>0.5</v>
      </c>
      <c r="AF577" s="1018">
        <f t="shared" si="318"/>
        <v>0</v>
      </c>
      <c r="AG577" s="994">
        <f t="shared" si="319"/>
        <v>0</v>
      </c>
      <c r="AH577" s="1019" t="e">
        <f t="shared" si="320"/>
        <v>#VALUE!</v>
      </c>
      <c r="AI577" s="863" t="e">
        <f t="shared" si="321"/>
        <v>#VALUE!</v>
      </c>
      <c r="AJ577" s="562">
        <f t="shared" si="322"/>
        <v>30</v>
      </c>
      <c r="AK577" s="562">
        <f t="shared" si="323"/>
        <v>30</v>
      </c>
      <c r="AL577" s="1020">
        <f t="shared" si="324"/>
        <v>0</v>
      </c>
      <c r="AN577" s="561">
        <f t="shared" si="295"/>
        <v>0</v>
      </c>
      <c r="AT577" s="322"/>
      <c r="AU577" s="322"/>
    </row>
    <row r="578" spans="3:47" ht="13.15" customHeight="1" x14ac:dyDescent="0.2">
      <c r="C578" s="386"/>
      <c r="D578" s="1005" t="str">
        <f>IF(op!D466=0,"",op!D466)</f>
        <v/>
      </c>
      <c r="E578" s="1005" t="str">
        <f>IF(op!E466=0,"",op!E466)</f>
        <v/>
      </c>
      <c r="F578" s="395" t="str">
        <f>IF(op!F466="","",op!F466+1)</f>
        <v/>
      </c>
      <c r="G578" s="1006" t="str">
        <f>IF(op!G466=0,"",op!G466)</f>
        <v/>
      </c>
      <c r="H578" s="395" t="str">
        <f>IF(op!H466="","",op!H466)</f>
        <v/>
      </c>
      <c r="I578" s="1007" t="str">
        <f t="shared" si="312"/>
        <v/>
      </c>
      <c r="J578" s="1008" t="str">
        <f>IF(op!J466="","",op!J466)</f>
        <v/>
      </c>
      <c r="K578" s="339"/>
      <c r="L578" s="1260" t="str">
        <f>IF(op!L466="","",op!L466)</f>
        <v/>
      </c>
      <c r="M578" s="1260" t="str">
        <f>IF(op!M466="","",op!M466)</f>
        <v/>
      </c>
      <c r="N578" s="1009" t="str">
        <f t="shared" si="325"/>
        <v/>
      </c>
      <c r="O578" s="1010" t="str">
        <f t="shared" si="326"/>
        <v/>
      </c>
      <c r="P578" s="1011" t="str">
        <f t="shared" si="327"/>
        <v/>
      </c>
      <c r="Q578" s="590" t="str">
        <f t="shared" si="313"/>
        <v/>
      </c>
      <c r="R578" s="1012" t="str">
        <f t="shared" si="328"/>
        <v/>
      </c>
      <c r="S578" s="1013">
        <f t="shared" si="314"/>
        <v>0</v>
      </c>
      <c r="T578" s="339"/>
      <c r="X578" s="994" t="str">
        <f t="shared" si="315"/>
        <v/>
      </c>
      <c r="Y578" s="1015">
        <f t="shared" si="329"/>
        <v>0.6</v>
      </c>
      <c r="Z578" s="1016" t="e">
        <f t="shared" si="330"/>
        <v>#VALUE!</v>
      </c>
      <c r="AA578" s="1016" t="e">
        <f t="shared" si="331"/>
        <v>#VALUE!</v>
      </c>
      <c r="AB578" s="1016" t="e">
        <f t="shared" si="332"/>
        <v>#VALUE!</v>
      </c>
      <c r="AC578" s="1017" t="e">
        <f t="shared" si="316"/>
        <v>#VALUE!</v>
      </c>
      <c r="AD578" s="1018">
        <f t="shared" si="317"/>
        <v>0</v>
      </c>
      <c r="AE578" s="1015">
        <f>IF(H578&gt;8,tab!D$168,tab!D$171)</f>
        <v>0.5</v>
      </c>
      <c r="AF578" s="1018">
        <f t="shared" si="318"/>
        <v>0</v>
      </c>
      <c r="AG578" s="994">
        <f t="shared" si="319"/>
        <v>0</v>
      </c>
      <c r="AH578" s="1019" t="e">
        <f t="shared" si="320"/>
        <v>#VALUE!</v>
      </c>
      <c r="AI578" s="863" t="e">
        <f t="shared" si="321"/>
        <v>#VALUE!</v>
      </c>
      <c r="AJ578" s="562">
        <f t="shared" si="322"/>
        <v>30</v>
      </c>
      <c r="AK578" s="562">
        <f t="shared" si="323"/>
        <v>30</v>
      </c>
      <c r="AL578" s="1020">
        <f t="shared" si="324"/>
        <v>0</v>
      </c>
      <c r="AN578" s="561">
        <f t="shared" si="295"/>
        <v>0</v>
      </c>
      <c r="AT578" s="322"/>
      <c r="AU578" s="322"/>
    </row>
    <row r="579" spans="3:47" ht="13.15" customHeight="1" x14ac:dyDescent="0.2">
      <c r="C579" s="386"/>
      <c r="D579" s="1005" t="str">
        <f>IF(op!D467=0,"",op!D467)</f>
        <v/>
      </c>
      <c r="E579" s="1005" t="str">
        <f>IF(op!E467=0,"",op!E467)</f>
        <v/>
      </c>
      <c r="F579" s="395" t="str">
        <f>IF(op!F467="","",op!F467+1)</f>
        <v/>
      </c>
      <c r="G579" s="1006" t="str">
        <f>IF(op!G467=0,"",op!G467)</f>
        <v/>
      </c>
      <c r="H579" s="395" t="str">
        <f>IF(op!H467="","",op!H467)</f>
        <v/>
      </c>
      <c r="I579" s="1007" t="str">
        <f t="shared" si="312"/>
        <v/>
      </c>
      <c r="J579" s="1008" t="str">
        <f>IF(op!J467="","",op!J467)</f>
        <v/>
      </c>
      <c r="K579" s="339"/>
      <c r="L579" s="1260" t="str">
        <f>IF(op!L467="","",op!L467)</f>
        <v/>
      </c>
      <c r="M579" s="1260" t="str">
        <f>IF(op!M467="","",op!M467)</f>
        <v/>
      </c>
      <c r="N579" s="1009" t="str">
        <f t="shared" si="325"/>
        <v/>
      </c>
      <c r="O579" s="1010" t="str">
        <f t="shared" si="326"/>
        <v/>
      </c>
      <c r="P579" s="1011" t="str">
        <f t="shared" si="327"/>
        <v/>
      </c>
      <c r="Q579" s="590" t="str">
        <f t="shared" si="313"/>
        <v/>
      </c>
      <c r="R579" s="1012" t="str">
        <f t="shared" si="328"/>
        <v/>
      </c>
      <c r="S579" s="1013">
        <f t="shared" si="314"/>
        <v>0</v>
      </c>
      <c r="T579" s="339"/>
      <c r="X579" s="994" t="str">
        <f t="shared" si="315"/>
        <v/>
      </c>
      <c r="Y579" s="1015">
        <f t="shared" si="329"/>
        <v>0.6</v>
      </c>
      <c r="Z579" s="1016" t="e">
        <f t="shared" si="330"/>
        <v>#VALUE!</v>
      </c>
      <c r="AA579" s="1016" t="e">
        <f t="shared" si="331"/>
        <v>#VALUE!</v>
      </c>
      <c r="AB579" s="1016" t="e">
        <f t="shared" si="332"/>
        <v>#VALUE!</v>
      </c>
      <c r="AC579" s="1017" t="e">
        <f t="shared" si="316"/>
        <v>#VALUE!</v>
      </c>
      <c r="AD579" s="1018">
        <f t="shared" si="317"/>
        <v>0</v>
      </c>
      <c r="AE579" s="1015">
        <f>IF(H579&gt;8,tab!D$168,tab!D$171)</f>
        <v>0.5</v>
      </c>
      <c r="AF579" s="1018">
        <f t="shared" si="318"/>
        <v>0</v>
      </c>
      <c r="AG579" s="994">
        <f t="shared" si="319"/>
        <v>0</v>
      </c>
      <c r="AH579" s="1019" t="e">
        <f t="shared" si="320"/>
        <v>#VALUE!</v>
      </c>
      <c r="AI579" s="863" t="e">
        <f t="shared" si="321"/>
        <v>#VALUE!</v>
      </c>
      <c r="AJ579" s="562">
        <f t="shared" si="322"/>
        <v>30</v>
      </c>
      <c r="AK579" s="562">
        <f t="shared" si="323"/>
        <v>30</v>
      </c>
      <c r="AL579" s="1020">
        <f t="shared" si="324"/>
        <v>0</v>
      </c>
      <c r="AN579" s="561">
        <f t="shared" si="295"/>
        <v>0</v>
      </c>
      <c r="AT579" s="322"/>
      <c r="AU579" s="322"/>
    </row>
    <row r="580" spans="3:47" ht="13.15" customHeight="1" x14ac:dyDescent="0.2">
      <c r="C580" s="386"/>
      <c r="D580" s="1005" t="str">
        <f>IF(op!D468=0,"",op!D468)</f>
        <v/>
      </c>
      <c r="E580" s="1005" t="str">
        <f>IF(op!E468=0,"",op!E468)</f>
        <v/>
      </c>
      <c r="F580" s="395" t="str">
        <f>IF(op!F468="","",op!F468+1)</f>
        <v/>
      </c>
      <c r="G580" s="1006" t="str">
        <f>IF(op!G468=0,"",op!G468)</f>
        <v/>
      </c>
      <c r="H580" s="395" t="str">
        <f>IF(op!H468="","",op!H468)</f>
        <v/>
      </c>
      <c r="I580" s="1007" t="str">
        <f t="shared" si="312"/>
        <v/>
      </c>
      <c r="J580" s="1008" t="str">
        <f>IF(op!J468="","",op!J468)</f>
        <v/>
      </c>
      <c r="K580" s="339"/>
      <c r="L580" s="1260" t="str">
        <f>IF(op!L468="","",op!L468)</f>
        <v/>
      </c>
      <c r="M580" s="1260" t="str">
        <f>IF(op!M468="","",op!M468)</f>
        <v/>
      </c>
      <c r="N580" s="1009" t="str">
        <f t="shared" si="325"/>
        <v/>
      </c>
      <c r="O580" s="1010" t="str">
        <f t="shared" si="326"/>
        <v/>
      </c>
      <c r="P580" s="1011" t="str">
        <f t="shared" si="327"/>
        <v/>
      </c>
      <c r="Q580" s="590" t="str">
        <f t="shared" si="313"/>
        <v/>
      </c>
      <c r="R580" s="1012" t="str">
        <f t="shared" si="328"/>
        <v/>
      </c>
      <c r="S580" s="1013">
        <f t="shared" si="314"/>
        <v>0</v>
      </c>
      <c r="T580" s="339"/>
      <c r="X580" s="994" t="str">
        <f t="shared" si="315"/>
        <v/>
      </c>
      <c r="Y580" s="1015">
        <f t="shared" si="329"/>
        <v>0.6</v>
      </c>
      <c r="Z580" s="1016" t="e">
        <f t="shared" si="330"/>
        <v>#VALUE!</v>
      </c>
      <c r="AA580" s="1016" t="e">
        <f t="shared" si="331"/>
        <v>#VALUE!</v>
      </c>
      <c r="AB580" s="1016" t="e">
        <f t="shared" si="332"/>
        <v>#VALUE!</v>
      </c>
      <c r="AC580" s="1017" t="e">
        <f t="shared" si="316"/>
        <v>#VALUE!</v>
      </c>
      <c r="AD580" s="1018">
        <f t="shared" si="317"/>
        <v>0</v>
      </c>
      <c r="AE580" s="1015">
        <f>IF(H580&gt;8,tab!D$168,tab!D$171)</f>
        <v>0.5</v>
      </c>
      <c r="AF580" s="1018">
        <f t="shared" si="318"/>
        <v>0</v>
      </c>
      <c r="AG580" s="994">
        <f t="shared" si="319"/>
        <v>0</v>
      </c>
      <c r="AH580" s="1019" t="e">
        <f t="shared" si="320"/>
        <v>#VALUE!</v>
      </c>
      <c r="AI580" s="863" t="e">
        <f t="shared" si="321"/>
        <v>#VALUE!</v>
      </c>
      <c r="AJ580" s="562">
        <f t="shared" si="322"/>
        <v>30</v>
      </c>
      <c r="AK580" s="562">
        <f t="shared" si="323"/>
        <v>30</v>
      </c>
      <c r="AL580" s="1020">
        <f t="shared" si="324"/>
        <v>0</v>
      </c>
      <c r="AN580" s="561">
        <f t="shared" si="295"/>
        <v>0</v>
      </c>
      <c r="AT580" s="322"/>
      <c r="AU580" s="322"/>
    </row>
    <row r="581" spans="3:47" ht="13.15" customHeight="1" x14ac:dyDescent="0.2">
      <c r="C581" s="386"/>
      <c r="D581" s="1005" t="str">
        <f>IF(op!D469=0,"",op!D469)</f>
        <v/>
      </c>
      <c r="E581" s="1005" t="str">
        <f>IF(op!E469=0,"",op!E469)</f>
        <v/>
      </c>
      <c r="F581" s="395" t="str">
        <f>IF(op!F469="","",op!F469+1)</f>
        <v/>
      </c>
      <c r="G581" s="1006" t="str">
        <f>IF(op!G469=0,"",op!G469)</f>
        <v/>
      </c>
      <c r="H581" s="395" t="str">
        <f>IF(op!H469="","",op!H469)</f>
        <v/>
      </c>
      <c r="I581" s="1007" t="str">
        <f t="shared" si="312"/>
        <v/>
      </c>
      <c r="J581" s="1008" t="str">
        <f>IF(op!J469="","",op!J469)</f>
        <v/>
      </c>
      <c r="K581" s="339"/>
      <c r="L581" s="1260" t="str">
        <f>IF(op!L469="","",op!L469)</f>
        <v/>
      </c>
      <c r="M581" s="1260" t="str">
        <f>IF(op!M469="","",op!M469)</f>
        <v/>
      </c>
      <c r="N581" s="1009" t="str">
        <f t="shared" si="325"/>
        <v/>
      </c>
      <c r="O581" s="1010" t="str">
        <f t="shared" si="326"/>
        <v/>
      </c>
      <c r="P581" s="1011" t="str">
        <f t="shared" si="327"/>
        <v/>
      </c>
      <c r="Q581" s="590" t="str">
        <f t="shared" si="313"/>
        <v/>
      </c>
      <c r="R581" s="1012" t="str">
        <f t="shared" si="328"/>
        <v/>
      </c>
      <c r="S581" s="1013">
        <f t="shared" si="314"/>
        <v>0</v>
      </c>
      <c r="T581" s="339"/>
      <c r="X581" s="994" t="str">
        <f t="shared" si="315"/>
        <v/>
      </c>
      <c r="Y581" s="1015">
        <f t="shared" si="329"/>
        <v>0.6</v>
      </c>
      <c r="Z581" s="1016" t="e">
        <f t="shared" si="330"/>
        <v>#VALUE!</v>
      </c>
      <c r="AA581" s="1016" t="e">
        <f t="shared" si="331"/>
        <v>#VALUE!</v>
      </c>
      <c r="AB581" s="1016" t="e">
        <f t="shared" si="332"/>
        <v>#VALUE!</v>
      </c>
      <c r="AC581" s="1017" t="e">
        <f t="shared" si="316"/>
        <v>#VALUE!</v>
      </c>
      <c r="AD581" s="1018">
        <f t="shared" si="317"/>
        <v>0</v>
      </c>
      <c r="AE581" s="1015">
        <f>IF(H581&gt;8,tab!D$168,tab!D$171)</f>
        <v>0.5</v>
      </c>
      <c r="AF581" s="1018">
        <f t="shared" si="318"/>
        <v>0</v>
      </c>
      <c r="AG581" s="994">
        <f t="shared" si="319"/>
        <v>0</v>
      </c>
      <c r="AH581" s="1019" t="e">
        <f t="shared" si="320"/>
        <v>#VALUE!</v>
      </c>
      <c r="AI581" s="863" t="e">
        <f t="shared" si="321"/>
        <v>#VALUE!</v>
      </c>
      <c r="AJ581" s="562">
        <f t="shared" si="322"/>
        <v>30</v>
      </c>
      <c r="AK581" s="562">
        <f t="shared" si="323"/>
        <v>30</v>
      </c>
      <c r="AL581" s="1020">
        <f t="shared" si="324"/>
        <v>0</v>
      </c>
      <c r="AN581" s="561">
        <f t="shared" si="295"/>
        <v>0</v>
      </c>
      <c r="AT581" s="322"/>
      <c r="AU581" s="322"/>
    </row>
    <row r="582" spans="3:47" ht="13.15" customHeight="1" x14ac:dyDescent="0.2">
      <c r="C582" s="386"/>
      <c r="D582" s="1005" t="str">
        <f>IF(op!D470=0,"",op!D470)</f>
        <v/>
      </c>
      <c r="E582" s="1005" t="str">
        <f>IF(op!E470=0,"",op!E470)</f>
        <v/>
      </c>
      <c r="F582" s="395" t="str">
        <f>IF(op!F470="","",op!F470+1)</f>
        <v/>
      </c>
      <c r="G582" s="1006" t="str">
        <f>IF(op!G470=0,"",op!G470)</f>
        <v/>
      </c>
      <c r="H582" s="395" t="str">
        <f>IF(op!H470="","",op!H470)</f>
        <v/>
      </c>
      <c r="I582" s="1007" t="str">
        <f t="shared" si="312"/>
        <v/>
      </c>
      <c r="J582" s="1008" t="str">
        <f>IF(op!J470="","",op!J470)</f>
        <v/>
      </c>
      <c r="K582" s="339"/>
      <c r="L582" s="1260" t="str">
        <f>IF(op!L470="","",op!L470)</f>
        <v/>
      </c>
      <c r="M582" s="1260" t="str">
        <f>IF(op!M470="","",op!M470)</f>
        <v/>
      </c>
      <c r="N582" s="1009" t="str">
        <f t="shared" si="325"/>
        <v/>
      </c>
      <c r="O582" s="1010" t="str">
        <f t="shared" si="326"/>
        <v/>
      </c>
      <c r="P582" s="1011" t="str">
        <f t="shared" si="327"/>
        <v/>
      </c>
      <c r="Q582" s="590" t="str">
        <f t="shared" si="313"/>
        <v/>
      </c>
      <c r="R582" s="1012" t="str">
        <f t="shared" si="328"/>
        <v/>
      </c>
      <c r="S582" s="1013">
        <f t="shared" si="314"/>
        <v>0</v>
      </c>
      <c r="T582" s="339"/>
      <c r="X582" s="994" t="str">
        <f t="shared" si="315"/>
        <v/>
      </c>
      <c r="Y582" s="1015">
        <f t="shared" si="329"/>
        <v>0.6</v>
      </c>
      <c r="Z582" s="1016" t="e">
        <f t="shared" si="330"/>
        <v>#VALUE!</v>
      </c>
      <c r="AA582" s="1016" t="e">
        <f t="shared" si="331"/>
        <v>#VALUE!</v>
      </c>
      <c r="AB582" s="1016" t="e">
        <f t="shared" si="332"/>
        <v>#VALUE!</v>
      </c>
      <c r="AC582" s="1017" t="e">
        <f t="shared" si="316"/>
        <v>#VALUE!</v>
      </c>
      <c r="AD582" s="1018">
        <f t="shared" si="317"/>
        <v>0</v>
      </c>
      <c r="AE582" s="1015">
        <f>IF(H582&gt;8,tab!D$168,tab!D$171)</f>
        <v>0.5</v>
      </c>
      <c r="AF582" s="1018">
        <f t="shared" si="318"/>
        <v>0</v>
      </c>
      <c r="AG582" s="994">
        <f t="shared" si="319"/>
        <v>0</v>
      </c>
      <c r="AH582" s="1019" t="e">
        <f t="shared" si="320"/>
        <v>#VALUE!</v>
      </c>
      <c r="AI582" s="863" t="e">
        <f t="shared" si="321"/>
        <v>#VALUE!</v>
      </c>
      <c r="AJ582" s="562">
        <f t="shared" si="322"/>
        <v>30</v>
      </c>
      <c r="AK582" s="562">
        <f t="shared" si="323"/>
        <v>30</v>
      </c>
      <c r="AL582" s="1020">
        <f t="shared" si="324"/>
        <v>0</v>
      </c>
      <c r="AN582" s="561">
        <f t="shared" si="295"/>
        <v>0</v>
      </c>
      <c r="AT582" s="322"/>
      <c r="AU582" s="322"/>
    </row>
    <row r="583" spans="3:47" ht="13.15" customHeight="1" x14ac:dyDescent="0.2">
      <c r="C583" s="386"/>
      <c r="D583" s="1005" t="str">
        <f>IF(op!D471=0,"",op!D471)</f>
        <v/>
      </c>
      <c r="E583" s="1005" t="str">
        <f>IF(op!E471=0,"",op!E471)</f>
        <v/>
      </c>
      <c r="F583" s="395" t="str">
        <f>IF(op!F471="","",op!F471+1)</f>
        <v/>
      </c>
      <c r="G583" s="1006" t="str">
        <f>IF(op!G471=0,"",op!G471)</f>
        <v/>
      </c>
      <c r="H583" s="395" t="str">
        <f>IF(op!H471="","",op!H471)</f>
        <v/>
      </c>
      <c r="I583" s="1007" t="str">
        <f t="shared" si="312"/>
        <v/>
      </c>
      <c r="J583" s="1008" t="str">
        <f>IF(op!J471="","",op!J471)</f>
        <v/>
      </c>
      <c r="K583" s="339"/>
      <c r="L583" s="1260" t="str">
        <f>IF(op!L471="","",op!L471)</f>
        <v/>
      </c>
      <c r="M583" s="1260" t="str">
        <f>IF(op!M471="","",op!M471)</f>
        <v/>
      </c>
      <c r="N583" s="1009" t="str">
        <f t="shared" si="325"/>
        <v/>
      </c>
      <c r="O583" s="1010" t="str">
        <f t="shared" si="326"/>
        <v/>
      </c>
      <c r="P583" s="1011" t="str">
        <f t="shared" si="327"/>
        <v/>
      </c>
      <c r="Q583" s="590" t="str">
        <f t="shared" si="313"/>
        <v/>
      </c>
      <c r="R583" s="1012" t="str">
        <f t="shared" si="328"/>
        <v/>
      </c>
      <c r="S583" s="1013">
        <f t="shared" si="314"/>
        <v>0</v>
      </c>
      <c r="T583" s="339"/>
      <c r="X583" s="994" t="str">
        <f t="shared" si="315"/>
        <v/>
      </c>
      <c r="Y583" s="1015">
        <f t="shared" si="329"/>
        <v>0.6</v>
      </c>
      <c r="Z583" s="1016" t="e">
        <f t="shared" si="330"/>
        <v>#VALUE!</v>
      </c>
      <c r="AA583" s="1016" t="e">
        <f t="shared" si="331"/>
        <v>#VALUE!</v>
      </c>
      <c r="AB583" s="1016" t="e">
        <f t="shared" si="332"/>
        <v>#VALUE!</v>
      </c>
      <c r="AC583" s="1017" t="e">
        <f t="shared" si="316"/>
        <v>#VALUE!</v>
      </c>
      <c r="AD583" s="1018">
        <f t="shared" si="317"/>
        <v>0</v>
      </c>
      <c r="AE583" s="1015">
        <f>IF(H583&gt;8,tab!D$168,tab!D$171)</f>
        <v>0.5</v>
      </c>
      <c r="AF583" s="1018">
        <f t="shared" si="318"/>
        <v>0</v>
      </c>
      <c r="AG583" s="994">
        <f t="shared" si="319"/>
        <v>0</v>
      </c>
      <c r="AH583" s="1019" t="e">
        <f t="shared" si="320"/>
        <v>#VALUE!</v>
      </c>
      <c r="AI583" s="863" t="e">
        <f t="shared" si="321"/>
        <v>#VALUE!</v>
      </c>
      <c r="AJ583" s="562">
        <f t="shared" si="322"/>
        <v>30</v>
      </c>
      <c r="AK583" s="562">
        <f t="shared" si="323"/>
        <v>30</v>
      </c>
      <c r="AL583" s="1020">
        <f t="shared" si="324"/>
        <v>0</v>
      </c>
      <c r="AN583" s="561">
        <f t="shared" si="295"/>
        <v>0</v>
      </c>
      <c r="AT583" s="322"/>
      <c r="AU583" s="322"/>
    </row>
    <row r="584" spans="3:47" ht="13.15" customHeight="1" x14ac:dyDescent="0.2">
      <c r="C584" s="386"/>
      <c r="D584" s="1005" t="str">
        <f>IF(op!D472=0,"",op!D472)</f>
        <v/>
      </c>
      <c r="E584" s="1005" t="str">
        <f>IF(op!E472=0,"",op!E472)</f>
        <v/>
      </c>
      <c r="F584" s="395" t="str">
        <f>IF(op!F472="","",op!F472+1)</f>
        <v/>
      </c>
      <c r="G584" s="1006" t="str">
        <f>IF(op!G472=0,"",op!G472)</f>
        <v/>
      </c>
      <c r="H584" s="395" t="str">
        <f>IF(op!H472="","",op!H472)</f>
        <v/>
      </c>
      <c r="I584" s="1007" t="str">
        <f t="shared" si="312"/>
        <v/>
      </c>
      <c r="J584" s="1008" t="str">
        <f>IF(op!J472="","",op!J472)</f>
        <v/>
      </c>
      <c r="K584" s="339"/>
      <c r="L584" s="1260" t="str">
        <f>IF(op!L472="","",op!L472)</f>
        <v/>
      </c>
      <c r="M584" s="1260" t="str">
        <f>IF(op!M472="","",op!M472)</f>
        <v/>
      </c>
      <c r="N584" s="1009" t="str">
        <f t="shared" si="325"/>
        <v/>
      </c>
      <c r="O584" s="1010" t="str">
        <f t="shared" si="326"/>
        <v/>
      </c>
      <c r="P584" s="1011" t="str">
        <f t="shared" si="327"/>
        <v/>
      </c>
      <c r="Q584" s="590" t="str">
        <f t="shared" si="313"/>
        <v/>
      </c>
      <c r="R584" s="1012" t="str">
        <f t="shared" si="328"/>
        <v/>
      </c>
      <c r="S584" s="1013">
        <f t="shared" si="314"/>
        <v>0</v>
      </c>
      <c r="T584" s="339"/>
      <c r="X584" s="994" t="str">
        <f t="shared" si="315"/>
        <v/>
      </c>
      <c r="Y584" s="1015">
        <f t="shared" si="329"/>
        <v>0.6</v>
      </c>
      <c r="Z584" s="1016" t="e">
        <f t="shared" si="330"/>
        <v>#VALUE!</v>
      </c>
      <c r="AA584" s="1016" t="e">
        <f t="shared" si="331"/>
        <v>#VALUE!</v>
      </c>
      <c r="AB584" s="1016" t="e">
        <f t="shared" si="332"/>
        <v>#VALUE!</v>
      </c>
      <c r="AC584" s="1017" t="e">
        <f t="shared" si="316"/>
        <v>#VALUE!</v>
      </c>
      <c r="AD584" s="1018">
        <f t="shared" si="317"/>
        <v>0</v>
      </c>
      <c r="AE584" s="1015">
        <f>IF(H584&gt;8,tab!D$168,tab!D$171)</f>
        <v>0.5</v>
      </c>
      <c r="AF584" s="1018">
        <f t="shared" si="318"/>
        <v>0</v>
      </c>
      <c r="AG584" s="994">
        <f t="shared" si="319"/>
        <v>0</v>
      </c>
      <c r="AH584" s="1019" t="e">
        <f t="shared" si="320"/>
        <v>#VALUE!</v>
      </c>
      <c r="AI584" s="863" t="e">
        <f t="shared" si="321"/>
        <v>#VALUE!</v>
      </c>
      <c r="AJ584" s="562">
        <f t="shared" si="322"/>
        <v>30</v>
      </c>
      <c r="AK584" s="562">
        <f t="shared" si="323"/>
        <v>30</v>
      </c>
      <c r="AL584" s="1020">
        <f t="shared" si="324"/>
        <v>0</v>
      </c>
      <c r="AN584" s="561">
        <f t="shared" si="295"/>
        <v>0</v>
      </c>
      <c r="AT584" s="322"/>
      <c r="AU584" s="322"/>
    </row>
    <row r="585" spans="3:47" ht="13.15" customHeight="1" x14ac:dyDescent="0.2">
      <c r="C585" s="386"/>
      <c r="D585" s="1005" t="str">
        <f>IF(op!D473=0,"",op!D473)</f>
        <v/>
      </c>
      <c r="E585" s="1005" t="str">
        <f>IF(op!E473=0,"",op!E473)</f>
        <v/>
      </c>
      <c r="F585" s="395" t="str">
        <f>IF(op!F473="","",op!F473+1)</f>
        <v/>
      </c>
      <c r="G585" s="1006" t="str">
        <f>IF(op!G473=0,"",op!G473)</f>
        <v/>
      </c>
      <c r="H585" s="395" t="str">
        <f>IF(op!H473="","",op!H473)</f>
        <v/>
      </c>
      <c r="I585" s="1007" t="str">
        <f t="shared" si="312"/>
        <v/>
      </c>
      <c r="J585" s="1008" t="str">
        <f>IF(op!J473="","",op!J473)</f>
        <v/>
      </c>
      <c r="K585" s="339"/>
      <c r="L585" s="1260" t="str">
        <f>IF(op!L473="","",op!L473)</f>
        <v/>
      </c>
      <c r="M585" s="1260" t="str">
        <f>IF(op!M473="","",op!M473)</f>
        <v/>
      </c>
      <c r="N585" s="1009" t="str">
        <f t="shared" si="325"/>
        <v/>
      </c>
      <c r="O585" s="1010" t="str">
        <f t="shared" si="326"/>
        <v/>
      </c>
      <c r="P585" s="1011" t="str">
        <f t="shared" si="327"/>
        <v/>
      </c>
      <c r="Q585" s="590" t="str">
        <f t="shared" si="313"/>
        <v/>
      </c>
      <c r="R585" s="1012" t="str">
        <f t="shared" si="328"/>
        <v/>
      </c>
      <c r="S585" s="1013">
        <f t="shared" si="314"/>
        <v>0</v>
      </c>
      <c r="T585" s="339"/>
      <c r="X585" s="994" t="str">
        <f t="shared" si="315"/>
        <v/>
      </c>
      <c r="Y585" s="1015">
        <f t="shared" si="329"/>
        <v>0.6</v>
      </c>
      <c r="Z585" s="1016" t="e">
        <f t="shared" si="330"/>
        <v>#VALUE!</v>
      </c>
      <c r="AA585" s="1016" t="e">
        <f t="shared" si="331"/>
        <v>#VALUE!</v>
      </c>
      <c r="AB585" s="1016" t="e">
        <f t="shared" si="332"/>
        <v>#VALUE!</v>
      </c>
      <c r="AC585" s="1017" t="e">
        <f t="shared" si="316"/>
        <v>#VALUE!</v>
      </c>
      <c r="AD585" s="1018">
        <f t="shared" si="317"/>
        <v>0</v>
      </c>
      <c r="AE585" s="1015">
        <f>IF(H585&gt;8,tab!D$168,tab!D$171)</f>
        <v>0.5</v>
      </c>
      <c r="AF585" s="1018">
        <f t="shared" si="318"/>
        <v>0</v>
      </c>
      <c r="AG585" s="994">
        <f t="shared" si="319"/>
        <v>0</v>
      </c>
      <c r="AH585" s="1019" t="e">
        <f t="shared" si="320"/>
        <v>#VALUE!</v>
      </c>
      <c r="AI585" s="863" t="e">
        <f t="shared" si="321"/>
        <v>#VALUE!</v>
      </c>
      <c r="AJ585" s="562">
        <f t="shared" si="322"/>
        <v>30</v>
      </c>
      <c r="AK585" s="562">
        <f t="shared" si="323"/>
        <v>30</v>
      </c>
      <c r="AL585" s="1020">
        <f t="shared" si="324"/>
        <v>0</v>
      </c>
      <c r="AN585" s="561">
        <f t="shared" si="295"/>
        <v>0</v>
      </c>
      <c r="AT585" s="322"/>
      <c r="AU585" s="322"/>
    </row>
    <row r="586" spans="3:47" ht="13.15" customHeight="1" x14ac:dyDescent="0.2">
      <c r="C586" s="386"/>
      <c r="D586" s="1005" t="str">
        <f>IF(op!D474=0,"",op!D474)</f>
        <v/>
      </c>
      <c r="E586" s="1005" t="str">
        <f>IF(op!E474=0,"",op!E474)</f>
        <v/>
      </c>
      <c r="F586" s="395" t="str">
        <f>IF(op!F474="","",op!F474+1)</f>
        <v/>
      </c>
      <c r="G586" s="1006" t="str">
        <f>IF(op!G474=0,"",op!G474)</f>
        <v/>
      </c>
      <c r="H586" s="395" t="str">
        <f>IF(op!H474="","",op!H474)</f>
        <v/>
      </c>
      <c r="I586" s="1007" t="str">
        <f t="shared" si="312"/>
        <v/>
      </c>
      <c r="J586" s="1008" t="str">
        <f>IF(op!J474="","",op!J474)</f>
        <v/>
      </c>
      <c r="K586" s="339"/>
      <c r="L586" s="1260" t="str">
        <f>IF(op!L474="","",op!L474)</f>
        <v/>
      </c>
      <c r="M586" s="1260" t="str">
        <f>IF(op!M474="","",op!M474)</f>
        <v/>
      </c>
      <c r="N586" s="1009" t="str">
        <f t="shared" si="325"/>
        <v/>
      </c>
      <c r="O586" s="1010" t="str">
        <f t="shared" si="326"/>
        <v/>
      </c>
      <c r="P586" s="1011" t="str">
        <f t="shared" si="327"/>
        <v/>
      </c>
      <c r="Q586" s="590" t="str">
        <f t="shared" si="313"/>
        <v/>
      </c>
      <c r="R586" s="1012" t="str">
        <f t="shared" si="328"/>
        <v/>
      </c>
      <c r="S586" s="1013">
        <f t="shared" si="314"/>
        <v>0</v>
      </c>
      <c r="T586" s="339"/>
      <c r="X586" s="994" t="str">
        <f t="shared" si="315"/>
        <v/>
      </c>
      <c r="Y586" s="1015">
        <f t="shared" si="329"/>
        <v>0.6</v>
      </c>
      <c r="Z586" s="1016" t="e">
        <f t="shared" si="330"/>
        <v>#VALUE!</v>
      </c>
      <c r="AA586" s="1016" t="e">
        <f t="shared" si="331"/>
        <v>#VALUE!</v>
      </c>
      <c r="AB586" s="1016" t="e">
        <f t="shared" si="332"/>
        <v>#VALUE!</v>
      </c>
      <c r="AC586" s="1017" t="e">
        <f t="shared" si="316"/>
        <v>#VALUE!</v>
      </c>
      <c r="AD586" s="1018">
        <f t="shared" si="317"/>
        <v>0</v>
      </c>
      <c r="AE586" s="1015">
        <f>IF(H586&gt;8,tab!D$168,tab!D$171)</f>
        <v>0.5</v>
      </c>
      <c r="AF586" s="1018">
        <f t="shared" si="318"/>
        <v>0</v>
      </c>
      <c r="AG586" s="994">
        <f t="shared" si="319"/>
        <v>0</v>
      </c>
      <c r="AH586" s="1019" t="e">
        <f t="shared" si="320"/>
        <v>#VALUE!</v>
      </c>
      <c r="AI586" s="863" t="e">
        <f t="shared" si="321"/>
        <v>#VALUE!</v>
      </c>
      <c r="AJ586" s="562">
        <f t="shared" si="322"/>
        <v>30</v>
      </c>
      <c r="AK586" s="562">
        <f t="shared" si="323"/>
        <v>30</v>
      </c>
      <c r="AL586" s="1020">
        <f t="shared" si="324"/>
        <v>0</v>
      </c>
      <c r="AN586" s="561">
        <f t="shared" si="295"/>
        <v>0</v>
      </c>
      <c r="AT586" s="322"/>
      <c r="AU586" s="322"/>
    </row>
    <row r="587" spans="3:47" ht="13.15" customHeight="1" x14ac:dyDescent="0.2">
      <c r="C587" s="386"/>
      <c r="D587" s="1005" t="str">
        <f>IF(op!D475=0,"",op!D475)</f>
        <v/>
      </c>
      <c r="E587" s="1005" t="str">
        <f>IF(op!E475=0,"",op!E475)</f>
        <v/>
      </c>
      <c r="F587" s="395" t="str">
        <f>IF(op!F475="","",op!F475+1)</f>
        <v/>
      </c>
      <c r="G587" s="1006" t="str">
        <f>IF(op!G475=0,"",op!G475)</f>
        <v/>
      </c>
      <c r="H587" s="395" t="str">
        <f>IF(op!H475="","",op!H475)</f>
        <v/>
      </c>
      <c r="I587" s="1007" t="str">
        <f t="shared" si="312"/>
        <v/>
      </c>
      <c r="J587" s="1008" t="str">
        <f>IF(op!J475="","",op!J475)</f>
        <v/>
      </c>
      <c r="K587" s="339"/>
      <c r="L587" s="1260" t="str">
        <f>IF(op!L475="","",op!L475)</f>
        <v/>
      </c>
      <c r="M587" s="1260" t="str">
        <f>IF(op!M475="","",op!M475)</f>
        <v/>
      </c>
      <c r="N587" s="1009" t="str">
        <f t="shared" si="325"/>
        <v/>
      </c>
      <c r="O587" s="1010" t="str">
        <f t="shared" si="326"/>
        <v/>
      </c>
      <c r="P587" s="1011" t="str">
        <f t="shared" si="327"/>
        <v/>
      </c>
      <c r="Q587" s="590" t="str">
        <f t="shared" si="313"/>
        <v/>
      </c>
      <c r="R587" s="1012" t="str">
        <f t="shared" si="328"/>
        <v/>
      </c>
      <c r="S587" s="1013">
        <f t="shared" si="314"/>
        <v>0</v>
      </c>
      <c r="T587" s="339"/>
      <c r="X587" s="994" t="str">
        <f t="shared" si="315"/>
        <v/>
      </c>
      <c r="Y587" s="1015">
        <f t="shared" si="329"/>
        <v>0.6</v>
      </c>
      <c r="Z587" s="1016" t="e">
        <f t="shared" si="330"/>
        <v>#VALUE!</v>
      </c>
      <c r="AA587" s="1016" t="e">
        <f t="shared" si="331"/>
        <v>#VALUE!</v>
      </c>
      <c r="AB587" s="1016" t="e">
        <f t="shared" si="332"/>
        <v>#VALUE!</v>
      </c>
      <c r="AC587" s="1017" t="e">
        <f t="shared" si="316"/>
        <v>#VALUE!</v>
      </c>
      <c r="AD587" s="1018">
        <f t="shared" si="317"/>
        <v>0</v>
      </c>
      <c r="AE587" s="1015">
        <f>IF(H587&gt;8,tab!D$168,tab!D$171)</f>
        <v>0.5</v>
      </c>
      <c r="AF587" s="1018">
        <f t="shared" si="318"/>
        <v>0</v>
      </c>
      <c r="AG587" s="994">
        <f t="shared" si="319"/>
        <v>0</v>
      </c>
      <c r="AH587" s="1019" t="e">
        <f t="shared" si="320"/>
        <v>#VALUE!</v>
      </c>
      <c r="AI587" s="863" t="e">
        <f t="shared" si="321"/>
        <v>#VALUE!</v>
      </c>
      <c r="AJ587" s="562">
        <f t="shared" si="322"/>
        <v>30</v>
      </c>
      <c r="AK587" s="562">
        <f t="shared" si="323"/>
        <v>30</v>
      </c>
      <c r="AL587" s="1020">
        <f t="shared" si="324"/>
        <v>0</v>
      </c>
      <c r="AN587" s="561">
        <f t="shared" si="295"/>
        <v>0</v>
      </c>
      <c r="AT587" s="322"/>
      <c r="AU587" s="322"/>
    </row>
    <row r="588" spans="3:47" ht="13.15" customHeight="1" x14ac:dyDescent="0.2">
      <c r="C588" s="386"/>
      <c r="D588" s="1005" t="str">
        <f>IF(op!D476=0,"",op!D476)</f>
        <v/>
      </c>
      <c r="E588" s="1005" t="str">
        <f>IF(op!E476=0,"",op!E476)</f>
        <v/>
      </c>
      <c r="F588" s="395" t="str">
        <f>IF(op!F476="","",op!F476+1)</f>
        <v/>
      </c>
      <c r="G588" s="1006" t="str">
        <f>IF(op!G476=0,"",op!G476)</f>
        <v/>
      </c>
      <c r="H588" s="395" t="str">
        <f>IF(op!H476="","",op!H476)</f>
        <v/>
      </c>
      <c r="I588" s="1007" t="str">
        <f t="shared" si="312"/>
        <v/>
      </c>
      <c r="J588" s="1008" t="str">
        <f>IF(op!J476="","",op!J476)</f>
        <v/>
      </c>
      <c r="K588" s="339"/>
      <c r="L588" s="1260" t="str">
        <f>IF(op!L476="","",op!L476)</f>
        <v/>
      </c>
      <c r="M588" s="1260" t="str">
        <f>IF(op!M476="","",op!M476)</f>
        <v/>
      </c>
      <c r="N588" s="1009" t="str">
        <f t="shared" si="325"/>
        <v/>
      </c>
      <c r="O588" s="1010" t="str">
        <f t="shared" si="326"/>
        <v/>
      </c>
      <c r="P588" s="1011" t="str">
        <f t="shared" si="327"/>
        <v/>
      </c>
      <c r="Q588" s="590" t="str">
        <f t="shared" si="313"/>
        <v/>
      </c>
      <c r="R588" s="1012" t="str">
        <f t="shared" si="328"/>
        <v/>
      </c>
      <c r="S588" s="1013">
        <f t="shared" si="314"/>
        <v>0</v>
      </c>
      <c r="T588" s="339"/>
      <c r="X588" s="994" t="str">
        <f t="shared" si="315"/>
        <v/>
      </c>
      <c r="Y588" s="1015">
        <f t="shared" si="329"/>
        <v>0.6</v>
      </c>
      <c r="Z588" s="1016" t="e">
        <f t="shared" si="330"/>
        <v>#VALUE!</v>
      </c>
      <c r="AA588" s="1016" t="e">
        <f t="shared" si="331"/>
        <v>#VALUE!</v>
      </c>
      <c r="AB588" s="1016" t="e">
        <f t="shared" si="332"/>
        <v>#VALUE!</v>
      </c>
      <c r="AC588" s="1017" t="e">
        <f t="shared" si="316"/>
        <v>#VALUE!</v>
      </c>
      <c r="AD588" s="1018">
        <f t="shared" si="317"/>
        <v>0</v>
      </c>
      <c r="AE588" s="1015">
        <f>IF(H588&gt;8,tab!D$168,tab!D$171)</f>
        <v>0.5</v>
      </c>
      <c r="AF588" s="1018">
        <f t="shared" si="318"/>
        <v>0</v>
      </c>
      <c r="AG588" s="994">
        <f t="shared" si="319"/>
        <v>0</v>
      </c>
      <c r="AH588" s="1019" t="e">
        <f t="shared" si="320"/>
        <v>#VALUE!</v>
      </c>
      <c r="AI588" s="863" t="e">
        <f t="shared" si="321"/>
        <v>#VALUE!</v>
      </c>
      <c r="AJ588" s="562">
        <f t="shared" si="322"/>
        <v>30</v>
      </c>
      <c r="AK588" s="562">
        <f t="shared" si="323"/>
        <v>30</v>
      </c>
      <c r="AL588" s="1020">
        <f t="shared" si="324"/>
        <v>0</v>
      </c>
      <c r="AN588" s="561">
        <f t="shared" si="295"/>
        <v>0</v>
      </c>
      <c r="AT588" s="322"/>
      <c r="AU588" s="322"/>
    </row>
    <row r="589" spans="3:47" ht="13.15" customHeight="1" x14ac:dyDescent="0.2">
      <c r="C589" s="386"/>
      <c r="D589" s="1005" t="str">
        <f>IF(op!D477=0,"",op!D477)</f>
        <v/>
      </c>
      <c r="E589" s="1005" t="str">
        <f>IF(op!E477=0,"",op!E477)</f>
        <v/>
      </c>
      <c r="F589" s="395" t="str">
        <f>IF(op!F477="","",op!F477+1)</f>
        <v/>
      </c>
      <c r="G589" s="1006" t="str">
        <f>IF(op!G477=0,"",op!G477)</f>
        <v/>
      </c>
      <c r="H589" s="395" t="str">
        <f>IF(op!H477="","",op!H477)</f>
        <v/>
      </c>
      <c r="I589" s="1007" t="str">
        <f t="shared" si="312"/>
        <v/>
      </c>
      <c r="J589" s="1008" t="str">
        <f>IF(op!J477="","",op!J477)</f>
        <v/>
      </c>
      <c r="K589" s="339"/>
      <c r="L589" s="1260" t="str">
        <f>IF(op!L477="","",op!L477)</f>
        <v/>
      </c>
      <c r="M589" s="1260" t="str">
        <f>IF(op!M477="","",op!M477)</f>
        <v/>
      </c>
      <c r="N589" s="1009" t="str">
        <f t="shared" si="325"/>
        <v/>
      </c>
      <c r="O589" s="1010" t="str">
        <f t="shared" si="326"/>
        <v/>
      </c>
      <c r="P589" s="1011" t="str">
        <f t="shared" si="327"/>
        <v/>
      </c>
      <c r="Q589" s="590" t="str">
        <f t="shared" si="313"/>
        <v/>
      </c>
      <c r="R589" s="1012" t="str">
        <f t="shared" si="328"/>
        <v/>
      </c>
      <c r="S589" s="1013">
        <f t="shared" si="314"/>
        <v>0</v>
      </c>
      <c r="T589" s="339"/>
      <c r="X589" s="994" t="str">
        <f t="shared" si="315"/>
        <v/>
      </c>
      <c r="Y589" s="1015">
        <f t="shared" si="329"/>
        <v>0.6</v>
      </c>
      <c r="Z589" s="1016" t="e">
        <f t="shared" si="330"/>
        <v>#VALUE!</v>
      </c>
      <c r="AA589" s="1016" t="e">
        <f t="shared" si="331"/>
        <v>#VALUE!</v>
      </c>
      <c r="AB589" s="1016" t="e">
        <f t="shared" si="332"/>
        <v>#VALUE!</v>
      </c>
      <c r="AC589" s="1017" t="e">
        <f t="shared" si="316"/>
        <v>#VALUE!</v>
      </c>
      <c r="AD589" s="1018">
        <f t="shared" si="317"/>
        <v>0</v>
      </c>
      <c r="AE589" s="1015">
        <f>IF(H589&gt;8,tab!D$168,tab!D$171)</f>
        <v>0.5</v>
      </c>
      <c r="AF589" s="1018">
        <f t="shared" si="318"/>
        <v>0</v>
      </c>
      <c r="AG589" s="994">
        <f t="shared" si="319"/>
        <v>0</v>
      </c>
      <c r="AH589" s="1019" t="e">
        <f t="shared" si="320"/>
        <v>#VALUE!</v>
      </c>
      <c r="AI589" s="863" t="e">
        <f t="shared" si="321"/>
        <v>#VALUE!</v>
      </c>
      <c r="AJ589" s="562">
        <f t="shared" si="322"/>
        <v>30</v>
      </c>
      <c r="AK589" s="562">
        <f t="shared" si="323"/>
        <v>30</v>
      </c>
      <c r="AL589" s="1020">
        <f t="shared" si="324"/>
        <v>0</v>
      </c>
      <c r="AN589" s="561">
        <f t="shared" si="295"/>
        <v>0</v>
      </c>
      <c r="AT589" s="322"/>
      <c r="AU589" s="322"/>
    </row>
    <row r="590" spans="3:47" ht="13.15" customHeight="1" x14ac:dyDescent="0.2">
      <c r="C590" s="386"/>
      <c r="D590" s="1005" t="str">
        <f>IF(op!D478=0,"",op!D478)</f>
        <v/>
      </c>
      <c r="E590" s="1005" t="str">
        <f>IF(op!E478=0,"",op!E478)</f>
        <v/>
      </c>
      <c r="F590" s="395" t="str">
        <f>IF(op!F478="","",op!F478+1)</f>
        <v/>
      </c>
      <c r="G590" s="1006" t="str">
        <f>IF(op!G478=0,"",op!G478)</f>
        <v/>
      </c>
      <c r="H590" s="395" t="str">
        <f>IF(op!H478="","",op!H478)</f>
        <v/>
      </c>
      <c r="I590" s="1007" t="str">
        <f t="shared" si="312"/>
        <v/>
      </c>
      <c r="J590" s="1008" t="str">
        <f>IF(op!J478="","",op!J478)</f>
        <v/>
      </c>
      <c r="K590" s="339"/>
      <c r="L590" s="1260" t="str">
        <f>IF(op!L478="","",op!L478)</f>
        <v/>
      </c>
      <c r="M590" s="1260" t="str">
        <f>IF(op!M478="","",op!M478)</f>
        <v/>
      </c>
      <c r="N590" s="1009" t="str">
        <f t="shared" si="325"/>
        <v/>
      </c>
      <c r="O590" s="1010" t="str">
        <f t="shared" si="326"/>
        <v/>
      </c>
      <c r="P590" s="1011" t="str">
        <f t="shared" si="327"/>
        <v/>
      </c>
      <c r="Q590" s="590" t="str">
        <f t="shared" si="313"/>
        <v/>
      </c>
      <c r="R590" s="1012" t="str">
        <f t="shared" si="328"/>
        <v/>
      </c>
      <c r="S590" s="1013">
        <f t="shared" si="314"/>
        <v>0</v>
      </c>
      <c r="T590" s="339"/>
      <c r="X590" s="994" t="str">
        <f t="shared" si="315"/>
        <v/>
      </c>
      <c r="Y590" s="1015">
        <f t="shared" si="329"/>
        <v>0.6</v>
      </c>
      <c r="Z590" s="1016" t="e">
        <f t="shared" si="330"/>
        <v>#VALUE!</v>
      </c>
      <c r="AA590" s="1016" t="e">
        <f t="shared" si="331"/>
        <v>#VALUE!</v>
      </c>
      <c r="AB590" s="1016" t="e">
        <f t="shared" si="332"/>
        <v>#VALUE!</v>
      </c>
      <c r="AC590" s="1017" t="e">
        <f t="shared" si="316"/>
        <v>#VALUE!</v>
      </c>
      <c r="AD590" s="1018">
        <f t="shared" si="317"/>
        <v>0</v>
      </c>
      <c r="AE590" s="1015">
        <f>IF(H590&gt;8,tab!D$168,tab!D$171)</f>
        <v>0.5</v>
      </c>
      <c r="AF590" s="1018">
        <f t="shared" si="318"/>
        <v>0</v>
      </c>
      <c r="AG590" s="994">
        <f t="shared" si="319"/>
        <v>0</v>
      </c>
      <c r="AH590" s="1019" t="e">
        <f t="shared" si="320"/>
        <v>#VALUE!</v>
      </c>
      <c r="AI590" s="863" t="e">
        <f t="shared" si="321"/>
        <v>#VALUE!</v>
      </c>
      <c r="AJ590" s="562">
        <f t="shared" si="322"/>
        <v>30</v>
      </c>
      <c r="AK590" s="562">
        <f t="shared" si="323"/>
        <v>30</v>
      </c>
      <c r="AL590" s="1020">
        <f t="shared" si="324"/>
        <v>0</v>
      </c>
      <c r="AN590" s="561">
        <f t="shared" si="295"/>
        <v>0</v>
      </c>
      <c r="AT590" s="322"/>
      <c r="AU590" s="322"/>
    </row>
    <row r="591" spans="3:47" ht="13.15" customHeight="1" x14ac:dyDescent="0.2">
      <c r="C591" s="386"/>
      <c r="D591" s="1005" t="str">
        <f>IF(op!D479=0,"",op!D479)</f>
        <v/>
      </c>
      <c r="E591" s="1005" t="str">
        <f>IF(op!E479=0,"",op!E479)</f>
        <v/>
      </c>
      <c r="F591" s="395" t="str">
        <f>IF(op!F479="","",op!F479+1)</f>
        <v/>
      </c>
      <c r="G591" s="1006" t="str">
        <f>IF(op!G479=0,"",op!G479)</f>
        <v/>
      </c>
      <c r="H591" s="395" t="str">
        <f>IF(op!H479="","",op!H479)</f>
        <v/>
      </c>
      <c r="I591" s="1007" t="str">
        <f t="shared" si="312"/>
        <v/>
      </c>
      <c r="J591" s="1008" t="str">
        <f>IF(op!J479="","",op!J479)</f>
        <v/>
      </c>
      <c r="K591" s="339"/>
      <c r="L591" s="1260" t="str">
        <f>IF(op!L479="","",op!L479)</f>
        <v/>
      </c>
      <c r="M591" s="1260" t="str">
        <f>IF(op!M479="","",op!M479)</f>
        <v/>
      </c>
      <c r="N591" s="1009" t="str">
        <f t="shared" si="325"/>
        <v/>
      </c>
      <c r="O591" s="1010" t="str">
        <f t="shared" si="326"/>
        <v/>
      </c>
      <c r="P591" s="1011" t="str">
        <f t="shared" si="327"/>
        <v/>
      </c>
      <c r="Q591" s="590" t="str">
        <f t="shared" si="313"/>
        <v/>
      </c>
      <c r="R591" s="1012" t="str">
        <f t="shared" si="328"/>
        <v/>
      </c>
      <c r="S591" s="1013">
        <f t="shared" si="314"/>
        <v>0</v>
      </c>
      <c r="T591" s="339"/>
      <c r="X591" s="994" t="str">
        <f t="shared" si="315"/>
        <v/>
      </c>
      <c r="Y591" s="1015">
        <f t="shared" si="329"/>
        <v>0.6</v>
      </c>
      <c r="Z591" s="1016" t="e">
        <f t="shared" si="330"/>
        <v>#VALUE!</v>
      </c>
      <c r="AA591" s="1016" t="e">
        <f t="shared" si="331"/>
        <v>#VALUE!</v>
      </c>
      <c r="AB591" s="1016" t="e">
        <f t="shared" si="332"/>
        <v>#VALUE!</v>
      </c>
      <c r="AC591" s="1017" t="e">
        <f t="shared" si="316"/>
        <v>#VALUE!</v>
      </c>
      <c r="AD591" s="1018">
        <f t="shared" si="317"/>
        <v>0</v>
      </c>
      <c r="AE591" s="1015">
        <f>IF(H591&gt;8,tab!D$168,tab!D$171)</f>
        <v>0.5</v>
      </c>
      <c r="AF591" s="1018">
        <f t="shared" si="318"/>
        <v>0</v>
      </c>
      <c r="AG591" s="994">
        <f t="shared" si="319"/>
        <v>0</v>
      </c>
      <c r="AH591" s="1019" t="e">
        <f t="shared" si="320"/>
        <v>#VALUE!</v>
      </c>
      <c r="AI591" s="863" t="e">
        <f t="shared" si="321"/>
        <v>#VALUE!</v>
      </c>
      <c r="AJ591" s="562">
        <f t="shared" si="322"/>
        <v>30</v>
      </c>
      <c r="AK591" s="562">
        <f t="shared" si="323"/>
        <v>30</v>
      </c>
      <c r="AL591" s="1020">
        <f t="shared" si="324"/>
        <v>0</v>
      </c>
      <c r="AN591" s="561">
        <f t="shared" si="295"/>
        <v>0</v>
      </c>
      <c r="AT591" s="322"/>
      <c r="AU591" s="322"/>
    </row>
    <row r="592" spans="3:47" ht="13.15" customHeight="1" x14ac:dyDescent="0.2">
      <c r="C592" s="386"/>
      <c r="D592" s="1005" t="str">
        <f>IF(op!D480=0,"",op!D480)</f>
        <v/>
      </c>
      <c r="E592" s="1005" t="str">
        <f>IF(op!E480=0,"",op!E480)</f>
        <v/>
      </c>
      <c r="F592" s="395" t="str">
        <f>IF(op!F480="","",op!F480+1)</f>
        <v/>
      </c>
      <c r="G592" s="1006" t="str">
        <f>IF(op!G480=0,"",op!G480)</f>
        <v/>
      </c>
      <c r="H592" s="395" t="str">
        <f>IF(op!H480="","",op!H480)</f>
        <v/>
      </c>
      <c r="I592" s="1007" t="str">
        <f t="shared" si="312"/>
        <v/>
      </c>
      <c r="J592" s="1008" t="str">
        <f>IF(op!J480="","",op!J480)</f>
        <v/>
      </c>
      <c r="K592" s="339"/>
      <c r="L592" s="1260" t="str">
        <f>IF(op!L480="","",op!L480)</f>
        <v/>
      </c>
      <c r="M592" s="1260" t="str">
        <f>IF(op!M480="","",op!M480)</f>
        <v/>
      </c>
      <c r="N592" s="1009" t="str">
        <f t="shared" si="325"/>
        <v/>
      </c>
      <c r="O592" s="1010" t="str">
        <f t="shared" si="326"/>
        <v/>
      </c>
      <c r="P592" s="1011" t="str">
        <f t="shared" si="327"/>
        <v/>
      </c>
      <c r="Q592" s="590" t="str">
        <f t="shared" si="313"/>
        <v/>
      </c>
      <c r="R592" s="1012" t="str">
        <f t="shared" si="328"/>
        <v/>
      </c>
      <c r="S592" s="1013">
        <f t="shared" si="314"/>
        <v>0</v>
      </c>
      <c r="T592" s="339"/>
      <c r="X592" s="994" t="str">
        <f t="shared" si="315"/>
        <v/>
      </c>
      <c r="Y592" s="1015">
        <f t="shared" si="329"/>
        <v>0.6</v>
      </c>
      <c r="Z592" s="1016" t="e">
        <f t="shared" si="330"/>
        <v>#VALUE!</v>
      </c>
      <c r="AA592" s="1016" t="e">
        <f t="shared" si="331"/>
        <v>#VALUE!</v>
      </c>
      <c r="AB592" s="1016" t="e">
        <f t="shared" si="332"/>
        <v>#VALUE!</v>
      </c>
      <c r="AC592" s="1017" t="e">
        <f t="shared" si="316"/>
        <v>#VALUE!</v>
      </c>
      <c r="AD592" s="1018">
        <f t="shared" si="317"/>
        <v>0</v>
      </c>
      <c r="AE592" s="1015">
        <f>IF(H592&gt;8,tab!D$168,tab!D$171)</f>
        <v>0.5</v>
      </c>
      <c r="AF592" s="1018">
        <f t="shared" si="318"/>
        <v>0</v>
      </c>
      <c r="AG592" s="994">
        <f t="shared" si="319"/>
        <v>0</v>
      </c>
      <c r="AH592" s="1019" t="e">
        <f t="shared" si="320"/>
        <v>#VALUE!</v>
      </c>
      <c r="AI592" s="863" t="e">
        <f t="shared" si="321"/>
        <v>#VALUE!</v>
      </c>
      <c r="AJ592" s="562">
        <f t="shared" si="322"/>
        <v>30</v>
      </c>
      <c r="AK592" s="562">
        <f t="shared" si="323"/>
        <v>30</v>
      </c>
      <c r="AL592" s="1020">
        <f t="shared" si="324"/>
        <v>0</v>
      </c>
      <c r="AN592" s="561">
        <f t="shared" ref="AN592:AN655" si="333">IF(AND(AL592&gt;0.01,AL592&lt;50.01),1,0)</f>
        <v>0</v>
      </c>
      <c r="AT592" s="322"/>
      <c r="AU592" s="322"/>
    </row>
    <row r="593" spans="3:47" ht="13.15" customHeight="1" x14ac:dyDescent="0.2">
      <c r="C593" s="386"/>
      <c r="D593" s="1005" t="str">
        <f>IF(op!D481=0,"",op!D481)</f>
        <v/>
      </c>
      <c r="E593" s="1005" t="str">
        <f>IF(op!E481=0,"",op!E481)</f>
        <v/>
      </c>
      <c r="F593" s="395" t="str">
        <f>IF(op!F481="","",op!F481+1)</f>
        <v/>
      </c>
      <c r="G593" s="1006" t="str">
        <f>IF(op!G481=0,"",op!G481)</f>
        <v/>
      </c>
      <c r="H593" s="395" t="str">
        <f>IF(op!H481="","",op!H481)</f>
        <v/>
      </c>
      <c r="I593" s="1007" t="str">
        <f t="shared" si="312"/>
        <v/>
      </c>
      <c r="J593" s="1008" t="str">
        <f>IF(op!J481="","",op!J481)</f>
        <v/>
      </c>
      <c r="K593" s="339"/>
      <c r="L593" s="1260" t="str">
        <f>IF(op!L481="","",op!L481)</f>
        <v/>
      </c>
      <c r="M593" s="1260" t="str">
        <f>IF(op!M481="","",op!M481)</f>
        <v/>
      </c>
      <c r="N593" s="1009" t="str">
        <f t="shared" si="325"/>
        <v/>
      </c>
      <c r="O593" s="1010" t="str">
        <f t="shared" si="326"/>
        <v/>
      </c>
      <c r="P593" s="1011" t="str">
        <f t="shared" si="327"/>
        <v/>
      </c>
      <c r="Q593" s="590" t="str">
        <f t="shared" si="313"/>
        <v/>
      </c>
      <c r="R593" s="1012" t="str">
        <f t="shared" si="328"/>
        <v/>
      </c>
      <c r="S593" s="1013">
        <f t="shared" si="314"/>
        <v>0</v>
      </c>
      <c r="T593" s="339"/>
      <c r="X593" s="994" t="str">
        <f t="shared" si="315"/>
        <v/>
      </c>
      <c r="Y593" s="1015">
        <f t="shared" si="329"/>
        <v>0.6</v>
      </c>
      <c r="Z593" s="1016" t="e">
        <f t="shared" si="330"/>
        <v>#VALUE!</v>
      </c>
      <c r="AA593" s="1016" t="e">
        <f t="shared" si="331"/>
        <v>#VALUE!</v>
      </c>
      <c r="AB593" s="1016" t="e">
        <f t="shared" si="332"/>
        <v>#VALUE!</v>
      </c>
      <c r="AC593" s="1017" t="e">
        <f t="shared" si="316"/>
        <v>#VALUE!</v>
      </c>
      <c r="AD593" s="1018">
        <f t="shared" si="317"/>
        <v>0</v>
      </c>
      <c r="AE593" s="1015">
        <f>IF(H593&gt;8,tab!D$168,tab!D$171)</f>
        <v>0.5</v>
      </c>
      <c r="AF593" s="1018">
        <f t="shared" si="318"/>
        <v>0</v>
      </c>
      <c r="AG593" s="994">
        <f t="shared" si="319"/>
        <v>0</v>
      </c>
      <c r="AH593" s="1019" t="e">
        <f t="shared" si="320"/>
        <v>#VALUE!</v>
      </c>
      <c r="AI593" s="863" t="e">
        <f t="shared" si="321"/>
        <v>#VALUE!</v>
      </c>
      <c r="AJ593" s="562">
        <f t="shared" si="322"/>
        <v>30</v>
      </c>
      <c r="AK593" s="562">
        <f t="shared" si="323"/>
        <v>30</v>
      </c>
      <c r="AL593" s="1020">
        <f t="shared" si="324"/>
        <v>0</v>
      </c>
      <c r="AN593" s="561">
        <f t="shared" si="333"/>
        <v>0</v>
      </c>
      <c r="AT593" s="322"/>
      <c r="AU593" s="322"/>
    </row>
    <row r="594" spans="3:47" ht="13.15" customHeight="1" x14ac:dyDescent="0.2">
      <c r="C594" s="386"/>
      <c r="D594" s="1005" t="str">
        <f>IF(op!D482=0,"",op!D482)</f>
        <v/>
      </c>
      <c r="E594" s="1005" t="str">
        <f>IF(op!E482=0,"",op!E482)</f>
        <v/>
      </c>
      <c r="F594" s="395" t="str">
        <f>IF(op!F482="","",op!F482+1)</f>
        <v/>
      </c>
      <c r="G594" s="1006" t="str">
        <f>IF(op!G482=0,"",op!G482)</f>
        <v/>
      </c>
      <c r="H594" s="395" t="str">
        <f>IF(op!H482="","",op!H482)</f>
        <v/>
      </c>
      <c r="I594" s="1007" t="str">
        <f t="shared" si="312"/>
        <v/>
      </c>
      <c r="J594" s="1008" t="str">
        <f>IF(op!J482="","",op!J482)</f>
        <v/>
      </c>
      <c r="K594" s="339"/>
      <c r="L594" s="1260" t="str">
        <f>IF(op!L482="","",op!L482)</f>
        <v/>
      </c>
      <c r="M594" s="1260" t="str">
        <f>IF(op!M482="","",op!M482)</f>
        <v/>
      </c>
      <c r="N594" s="1009" t="str">
        <f t="shared" si="325"/>
        <v/>
      </c>
      <c r="O594" s="1010" t="str">
        <f t="shared" si="326"/>
        <v/>
      </c>
      <c r="P594" s="1011" t="str">
        <f t="shared" si="327"/>
        <v/>
      </c>
      <c r="Q594" s="590" t="str">
        <f t="shared" si="313"/>
        <v/>
      </c>
      <c r="R594" s="1012" t="str">
        <f t="shared" si="328"/>
        <v/>
      </c>
      <c r="S594" s="1013">
        <f t="shared" si="314"/>
        <v>0</v>
      </c>
      <c r="T594" s="339"/>
      <c r="X594" s="994" t="str">
        <f t="shared" si="315"/>
        <v/>
      </c>
      <c r="Y594" s="1015">
        <f t="shared" si="329"/>
        <v>0.6</v>
      </c>
      <c r="Z594" s="1016" t="e">
        <f t="shared" si="330"/>
        <v>#VALUE!</v>
      </c>
      <c r="AA594" s="1016" t="e">
        <f t="shared" si="331"/>
        <v>#VALUE!</v>
      </c>
      <c r="AB594" s="1016" t="e">
        <f t="shared" si="332"/>
        <v>#VALUE!</v>
      </c>
      <c r="AC594" s="1017" t="e">
        <f t="shared" si="316"/>
        <v>#VALUE!</v>
      </c>
      <c r="AD594" s="1018">
        <f t="shared" si="317"/>
        <v>0</v>
      </c>
      <c r="AE594" s="1015">
        <f>IF(H594&gt;8,tab!D$168,tab!D$171)</f>
        <v>0.5</v>
      </c>
      <c r="AF594" s="1018">
        <f t="shared" si="318"/>
        <v>0</v>
      </c>
      <c r="AG594" s="994">
        <f t="shared" si="319"/>
        <v>0</v>
      </c>
      <c r="AH594" s="1019" t="e">
        <f t="shared" si="320"/>
        <v>#VALUE!</v>
      </c>
      <c r="AI594" s="863" t="e">
        <f t="shared" si="321"/>
        <v>#VALUE!</v>
      </c>
      <c r="AJ594" s="562">
        <f t="shared" si="322"/>
        <v>30</v>
      </c>
      <c r="AK594" s="562">
        <f t="shared" si="323"/>
        <v>30</v>
      </c>
      <c r="AL594" s="1020">
        <f t="shared" si="324"/>
        <v>0</v>
      </c>
      <c r="AN594" s="561">
        <f t="shared" si="333"/>
        <v>0</v>
      </c>
      <c r="AT594" s="322"/>
      <c r="AU594" s="322"/>
    </row>
    <row r="595" spans="3:47" ht="13.15" customHeight="1" x14ac:dyDescent="0.2">
      <c r="C595" s="386"/>
      <c r="D595" s="1005" t="str">
        <f>IF(op!D483=0,"",op!D483)</f>
        <v/>
      </c>
      <c r="E595" s="1005" t="str">
        <f>IF(op!E483=0,"",op!E483)</f>
        <v/>
      </c>
      <c r="F595" s="395" t="str">
        <f>IF(op!F483="","",op!F483+1)</f>
        <v/>
      </c>
      <c r="G595" s="1006" t="str">
        <f>IF(op!G483=0,"",op!G483)</f>
        <v/>
      </c>
      <c r="H595" s="395" t="str">
        <f>IF(op!H483="","",op!H483)</f>
        <v/>
      </c>
      <c r="I595" s="1007" t="str">
        <f t="shared" si="312"/>
        <v/>
      </c>
      <c r="J595" s="1008" t="str">
        <f>IF(op!J483="","",op!J483)</f>
        <v/>
      </c>
      <c r="K595" s="339"/>
      <c r="L595" s="1260" t="str">
        <f>IF(op!L483="","",op!L483)</f>
        <v/>
      </c>
      <c r="M595" s="1260" t="str">
        <f>IF(op!M483="","",op!M483)</f>
        <v/>
      </c>
      <c r="N595" s="1009" t="str">
        <f t="shared" si="325"/>
        <v/>
      </c>
      <c r="O595" s="1010" t="str">
        <f t="shared" si="326"/>
        <v/>
      </c>
      <c r="P595" s="1011" t="str">
        <f t="shared" si="327"/>
        <v/>
      </c>
      <c r="Q595" s="590" t="str">
        <f t="shared" si="313"/>
        <v/>
      </c>
      <c r="R595" s="1012" t="str">
        <f t="shared" si="328"/>
        <v/>
      </c>
      <c r="S595" s="1013">
        <f t="shared" si="314"/>
        <v>0</v>
      </c>
      <c r="T595" s="339"/>
      <c r="X595" s="994" t="str">
        <f t="shared" si="315"/>
        <v/>
      </c>
      <c r="Y595" s="1015">
        <f t="shared" si="329"/>
        <v>0.6</v>
      </c>
      <c r="Z595" s="1016" t="e">
        <f t="shared" si="330"/>
        <v>#VALUE!</v>
      </c>
      <c r="AA595" s="1016" t="e">
        <f t="shared" si="331"/>
        <v>#VALUE!</v>
      </c>
      <c r="AB595" s="1016" t="e">
        <f t="shared" si="332"/>
        <v>#VALUE!</v>
      </c>
      <c r="AC595" s="1017" t="e">
        <f t="shared" si="316"/>
        <v>#VALUE!</v>
      </c>
      <c r="AD595" s="1018">
        <f t="shared" si="317"/>
        <v>0</v>
      </c>
      <c r="AE595" s="1015">
        <f>IF(H595&gt;8,tab!D$168,tab!D$171)</f>
        <v>0.5</v>
      </c>
      <c r="AF595" s="1018">
        <f t="shared" si="318"/>
        <v>0</v>
      </c>
      <c r="AG595" s="994">
        <f t="shared" si="319"/>
        <v>0</v>
      </c>
      <c r="AH595" s="1019" t="e">
        <f t="shared" si="320"/>
        <v>#VALUE!</v>
      </c>
      <c r="AI595" s="863" t="e">
        <f t="shared" si="321"/>
        <v>#VALUE!</v>
      </c>
      <c r="AJ595" s="562">
        <f t="shared" si="322"/>
        <v>30</v>
      </c>
      <c r="AK595" s="562">
        <f t="shared" si="323"/>
        <v>30</v>
      </c>
      <c r="AL595" s="1020">
        <f t="shared" si="324"/>
        <v>0</v>
      </c>
      <c r="AN595" s="561">
        <f t="shared" si="333"/>
        <v>0</v>
      </c>
      <c r="AT595" s="322"/>
      <c r="AU595" s="322"/>
    </row>
    <row r="596" spans="3:47" ht="13.15" customHeight="1" x14ac:dyDescent="0.2">
      <c r="C596" s="386"/>
      <c r="D596" s="1005" t="str">
        <f>IF(op!D484=0,"",op!D484)</f>
        <v/>
      </c>
      <c r="E596" s="1005" t="str">
        <f>IF(op!E484=0,"",op!E484)</f>
        <v/>
      </c>
      <c r="F596" s="395" t="str">
        <f>IF(op!F484="","",op!F484+1)</f>
        <v/>
      </c>
      <c r="G596" s="1006" t="str">
        <f>IF(op!G484=0,"",op!G484)</f>
        <v/>
      </c>
      <c r="H596" s="395" t="str">
        <f>IF(op!H484="","",op!H484)</f>
        <v/>
      </c>
      <c r="I596" s="1007" t="str">
        <f t="shared" si="312"/>
        <v/>
      </c>
      <c r="J596" s="1008" t="str">
        <f>IF(op!J484="","",op!J484)</f>
        <v/>
      </c>
      <c r="K596" s="339"/>
      <c r="L596" s="1260" t="str">
        <f>IF(op!L484="","",op!L484)</f>
        <v/>
      </c>
      <c r="M596" s="1260" t="str">
        <f>IF(op!M484="","",op!M484)</f>
        <v/>
      </c>
      <c r="N596" s="1009" t="str">
        <f t="shared" si="325"/>
        <v/>
      </c>
      <c r="O596" s="1010" t="str">
        <f t="shared" si="326"/>
        <v/>
      </c>
      <c r="P596" s="1011" t="str">
        <f t="shared" si="327"/>
        <v/>
      </c>
      <c r="Q596" s="590" t="str">
        <f t="shared" si="313"/>
        <v/>
      </c>
      <c r="R596" s="1012" t="str">
        <f t="shared" si="328"/>
        <v/>
      </c>
      <c r="S596" s="1013">
        <f t="shared" si="314"/>
        <v>0</v>
      </c>
      <c r="T596" s="339"/>
      <c r="X596" s="994" t="str">
        <f t="shared" si="315"/>
        <v/>
      </c>
      <c r="Y596" s="1015">
        <f t="shared" si="329"/>
        <v>0.6</v>
      </c>
      <c r="Z596" s="1016" t="e">
        <f t="shared" si="330"/>
        <v>#VALUE!</v>
      </c>
      <c r="AA596" s="1016" t="e">
        <f t="shared" si="331"/>
        <v>#VALUE!</v>
      </c>
      <c r="AB596" s="1016" t="e">
        <f t="shared" si="332"/>
        <v>#VALUE!</v>
      </c>
      <c r="AC596" s="1017" t="e">
        <f t="shared" si="316"/>
        <v>#VALUE!</v>
      </c>
      <c r="AD596" s="1018">
        <f t="shared" si="317"/>
        <v>0</v>
      </c>
      <c r="AE596" s="1015">
        <f>IF(H596&gt;8,tab!D$168,tab!D$171)</f>
        <v>0.5</v>
      </c>
      <c r="AF596" s="1018">
        <f t="shared" si="318"/>
        <v>0</v>
      </c>
      <c r="AG596" s="994">
        <f t="shared" si="319"/>
        <v>0</v>
      </c>
      <c r="AH596" s="1019" t="e">
        <f t="shared" si="320"/>
        <v>#VALUE!</v>
      </c>
      <c r="AI596" s="863" t="e">
        <f t="shared" si="321"/>
        <v>#VALUE!</v>
      </c>
      <c r="AJ596" s="562">
        <f t="shared" si="322"/>
        <v>30</v>
      </c>
      <c r="AK596" s="562">
        <f t="shared" si="323"/>
        <v>30</v>
      </c>
      <c r="AL596" s="1020">
        <f t="shared" si="324"/>
        <v>0</v>
      </c>
      <c r="AN596" s="561">
        <f t="shared" si="333"/>
        <v>0</v>
      </c>
      <c r="AT596" s="322"/>
      <c r="AU596" s="322"/>
    </row>
    <row r="597" spans="3:47" ht="13.15" customHeight="1" x14ac:dyDescent="0.2">
      <c r="C597" s="386"/>
      <c r="D597" s="1005" t="str">
        <f>IF(op!D485=0,"",op!D485)</f>
        <v/>
      </c>
      <c r="E597" s="1005" t="str">
        <f>IF(op!E485=0,"",op!E485)</f>
        <v/>
      </c>
      <c r="F597" s="395" t="str">
        <f>IF(op!F485="","",op!F485+1)</f>
        <v/>
      </c>
      <c r="G597" s="1006" t="str">
        <f>IF(op!G485=0,"",op!G485)</f>
        <v/>
      </c>
      <c r="H597" s="395" t="str">
        <f>IF(op!H485="","",op!H485)</f>
        <v/>
      </c>
      <c r="I597" s="1007" t="str">
        <f t="shared" si="312"/>
        <v/>
      </c>
      <c r="J597" s="1008" t="str">
        <f>IF(op!J485="","",op!J485)</f>
        <v/>
      </c>
      <c r="K597" s="339"/>
      <c r="L597" s="1260" t="str">
        <f>IF(op!L485="","",op!L485)</f>
        <v/>
      </c>
      <c r="M597" s="1260" t="str">
        <f>IF(op!M485="","",op!M485)</f>
        <v/>
      </c>
      <c r="N597" s="1009" t="str">
        <f t="shared" si="325"/>
        <v/>
      </c>
      <c r="O597" s="1010" t="str">
        <f t="shared" si="326"/>
        <v/>
      </c>
      <c r="P597" s="1011" t="str">
        <f t="shared" si="327"/>
        <v/>
      </c>
      <c r="Q597" s="590" t="str">
        <f t="shared" si="313"/>
        <v/>
      </c>
      <c r="R597" s="1012" t="str">
        <f t="shared" si="328"/>
        <v/>
      </c>
      <c r="S597" s="1013">
        <f t="shared" si="314"/>
        <v>0</v>
      </c>
      <c r="T597" s="339"/>
      <c r="X597" s="994" t="str">
        <f t="shared" si="315"/>
        <v/>
      </c>
      <c r="Y597" s="1015">
        <f t="shared" si="329"/>
        <v>0.6</v>
      </c>
      <c r="Z597" s="1016" t="e">
        <f t="shared" si="330"/>
        <v>#VALUE!</v>
      </c>
      <c r="AA597" s="1016" t="e">
        <f t="shared" si="331"/>
        <v>#VALUE!</v>
      </c>
      <c r="AB597" s="1016" t="e">
        <f t="shared" si="332"/>
        <v>#VALUE!</v>
      </c>
      <c r="AC597" s="1017" t="e">
        <f t="shared" si="316"/>
        <v>#VALUE!</v>
      </c>
      <c r="AD597" s="1018">
        <f t="shared" si="317"/>
        <v>0</v>
      </c>
      <c r="AE597" s="1015">
        <f>IF(H597&gt;8,tab!D$168,tab!D$171)</f>
        <v>0.5</v>
      </c>
      <c r="AF597" s="1018">
        <f t="shared" si="318"/>
        <v>0</v>
      </c>
      <c r="AG597" s="994">
        <f t="shared" si="319"/>
        <v>0</v>
      </c>
      <c r="AH597" s="1019" t="e">
        <f t="shared" si="320"/>
        <v>#VALUE!</v>
      </c>
      <c r="AI597" s="863" t="e">
        <f t="shared" si="321"/>
        <v>#VALUE!</v>
      </c>
      <c r="AJ597" s="562">
        <f t="shared" si="322"/>
        <v>30</v>
      </c>
      <c r="AK597" s="562">
        <f t="shared" si="323"/>
        <v>30</v>
      </c>
      <c r="AL597" s="1020">
        <f t="shared" si="324"/>
        <v>0</v>
      </c>
      <c r="AN597" s="561">
        <f t="shared" si="333"/>
        <v>0</v>
      </c>
      <c r="AT597" s="322"/>
      <c r="AU597" s="322"/>
    </row>
    <row r="598" spans="3:47" ht="13.15" customHeight="1" x14ac:dyDescent="0.2">
      <c r="C598" s="386"/>
      <c r="D598" s="1005" t="str">
        <f>IF(op!D486=0,"",op!D486)</f>
        <v/>
      </c>
      <c r="E598" s="1005" t="str">
        <f>IF(op!E486=0,"",op!E486)</f>
        <v/>
      </c>
      <c r="F598" s="395" t="str">
        <f>IF(op!F486="","",op!F486+1)</f>
        <v/>
      </c>
      <c r="G598" s="1006" t="str">
        <f>IF(op!G486=0,"",op!G486)</f>
        <v/>
      </c>
      <c r="H598" s="395" t="str">
        <f>IF(op!H486="","",op!H486)</f>
        <v/>
      </c>
      <c r="I598" s="1007" t="str">
        <f t="shared" si="312"/>
        <v/>
      </c>
      <c r="J598" s="1008" t="str">
        <f>IF(op!J486="","",op!J486)</f>
        <v/>
      </c>
      <c r="K598" s="339"/>
      <c r="L598" s="1260" t="str">
        <f>IF(op!L486="","",op!L486)</f>
        <v/>
      </c>
      <c r="M598" s="1260" t="str">
        <f>IF(op!M486="","",op!M486)</f>
        <v/>
      </c>
      <c r="N598" s="1009" t="str">
        <f t="shared" si="325"/>
        <v/>
      </c>
      <c r="O598" s="1010" t="str">
        <f t="shared" si="326"/>
        <v/>
      </c>
      <c r="P598" s="1011" t="str">
        <f t="shared" si="327"/>
        <v/>
      </c>
      <c r="Q598" s="590" t="str">
        <f t="shared" si="313"/>
        <v/>
      </c>
      <c r="R598" s="1012" t="str">
        <f t="shared" si="328"/>
        <v/>
      </c>
      <c r="S598" s="1013">
        <f t="shared" si="314"/>
        <v>0</v>
      </c>
      <c r="T598" s="339"/>
      <c r="X598" s="994" t="str">
        <f t="shared" si="315"/>
        <v/>
      </c>
      <c r="Y598" s="1015">
        <f t="shared" si="329"/>
        <v>0.6</v>
      </c>
      <c r="Z598" s="1016" t="e">
        <f t="shared" si="330"/>
        <v>#VALUE!</v>
      </c>
      <c r="AA598" s="1016" t="e">
        <f t="shared" si="331"/>
        <v>#VALUE!</v>
      </c>
      <c r="AB598" s="1016" t="e">
        <f t="shared" si="332"/>
        <v>#VALUE!</v>
      </c>
      <c r="AC598" s="1017" t="e">
        <f t="shared" si="316"/>
        <v>#VALUE!</v>
      </c>
      <c r="AD598" s="1018">
        <f t="shared" si="317"/>
        <v>0</v>
      </c>
      <c r="AE598" s="1015">
        <f>IF(H598&gt;8,tab!D$168,tab!D$171)</f>
        <v>0.5</v>
      </c>
      <c r="AF598" s="1018">
        <f t="shared" si="318"/>
        <v>0</v>
      </c>
      <c r="AG598" s="994">
        <f t="shared" si="319"/>
        <v>0</v>
      </c>
      <c r="AH598" s="1019" t="e">
        <f t="shared" si="320"/>
        <v>#VALUE!</v>
      </c>
      <c r="AI598" s="863" t="e">
        <f t="shared" si="321"/>
        <v>#VALUE!</v>
      </c>
      <c r="AJ598" s="562">
        <f t="shared" si="322"/>
        <v>30</v>
      </c>
      <c r="AK598" s="562">
        <f t="shared" si="323"/>
        <v>30</v>
      </c>
      <c r="AL598" s="1020">
        <f t="shared" si="324"/>
        <v>0</v>
      </c>
      <c r="AN598" s="561">
        <f t="shared" si="333"/>
        <v>0</v>
      </c>
      <c r="AT598" s="322"/>
      <c r="AU598" s="322"/>
    </row>
    <row r="599" spans="3:47" ht="13.15" customHeight="1" x14ac:dyDescent="0.2">
      <c r="C599" s="386"/>
      <c r="D599" s="1005" t="str">
        <f>IF(op!D487=0,"",op!D487)</f>
        <v/>
      </c>
      <c r="E599" s="1005" t="str">
        <f>IF(op!E487=0,"",op!E487)</f>
        <v/>
      </c>
      <c r="F599" s="395" t="str">
        <f>IF(op!F487="","",op!F487+1)</f>
        <v/>
      </c>
      <c r="G599" s="1006" t="str">
        <f>IF(op!G487=0,"",op!G487)</f>
        <v/>
      </c>
      <c r="H599" s="395" t="str">
        <f>IF(op!H487="","",op!H487)</f>
        <v/>
      </c>
      <c r="I599" s="1007" t="str">
        <f t="shared" si="312"/>
        <v/>
      </c>
      <c r="J599" s="1008" t="str">
        <f>IF(op!J487="","",op!J487)</f>
        <v/>
      </c>
      <c r="K599" s="339"/>
      <c r="L599" s="1260" t="str">
        <f>IF(op!L487="","",op!L487)</f>
        <v/>
      </c>
      <c r="M599" s="1260" t="str">
        <f>IF(op!M487="","",op!M487)</f>
        <v/>
      </c>
      <c r="N599" s="1009" t="str">
        <f t="shared" si="325"/>
        <v/>
      </c>
      <c r="O599" s="1010" t="str">
        <f t="shared" si="326"/>
        <v/>
      </c>
      <c r="P599" s="1011" t="str">
        <f t="shared" si="327"/>
        <v/>
      </c>
      <c r="Q599" s="590" t="str">
        <f t="shared" si="313"/>
        <v/>
      </c>
      <c r="R599" s="1012" t="str">
        <f t="shared" si="328"/>
        <v/>
      </c>
      <c r="S599" s="1013">
        <f t="shared" si="314"/>
        <v>0</v>
      </c>
      <c r="T599" s="339"/>
      <c r="X599" s="994" t="str">
        <f t="shared" si="315"/>
        <v/>
      </c>
      <c r="Y599" s="1015">
        <f t="shared" si="329"/>
        <v>0.6</v>
      </c>
      <c r="Z599" s="1016" t="e">
        <f t="shared" si="330"/>
        <v>#VALUE!</v>
      </c>
      <c r="AA599" s="1016" t="e">
        <f t="shared" si="331"/>
        <v>#VALUE!</v>
      </c>
      <c r="AB599" s="1016" t="e">
        <f t="shared" si="332"/>
        <v>#VALUE!</v>
      </c>
      <c r="AC599" s="1017" t="e">
        <f t="shared" si="316"/>
        <v>#VALUE!</v>
      </c>
      <c r="AD599" s="1018">
        <f t="shared" si="317"/>
        <v>0</v>
      </c>
      <c r="AE599" s="1015">
        <f>IF(H599&gt;8,tab!D$168,tab!D$171)</f>
        <v>0.5</v>
      </c>
      <c r="AF599" s="1018">
        <f t="shared" si="318"/>
        <v>0</v>
      </c>
      <c r="AG599" s="994">
        <f t="shared" si="319"/>
        <v>0</v>
      </c>
      <c r="AH599" s="1019" t="e">
        <f t="shared" si="320"/>
        <v>#VALUE!</v>
      </c>
      <c r="AI599" s="863" t="e">
        <f t="shared" si="321"/>
        <v>#VALUE!</v>
      </c>
      <c r="AJ599" s="562">
        <f t="shared" si="322"/>
        <v>30</v>
      </c>
      <c r="AK599" s="562">
        <f t="shared" si="323"/>
        <v>30</v>
      </c>
      <c r="AL599" s="1020">
        <f t="shared" si="324"/>
        <v>0</v>
      </c>
      <c r="AN599" s="561">
        <f t="shared" si="333"/>
        <v>0</v>
      </c>
      <c r="AT599" s="322"/>
      <c r="AU599" s="322"/>
    </row>
    <row r="600" spans="3:47" ht="13.15" customHeight="1" x14ac:dyDescent="0.2">
      <c r="C600" s="386"/>
      <c r="D600" s="1005" t="str">
        <f>IF(op!D488=0,"",op!D488)</f>
        <v/>
      </c>
      <c r="E600" s="1005" t="str">
        <f>IF(op!E488=0,"",op!E488)</f>
        <v/>
      </c>
      <c r="F600" s="395" t="str">
        <f>IF(op!F488="","",op!F488+1)</f>
        <v/>
      </c>
      <c r="G600" s="1006" t="str">
        <f>IF(op!G488=0,"",op!G488)</f>
        <v/>
      </c>
      <c r="H600" s="395" t="str">
        <f>IF(op!H488="","",op!H488)</f>
        <v/>
      </c>
      <c r="I600" s="1007" t="str">
        <f t="shared" si="312"/>
        <v/>
      </c>
      <c r="J600" s="1008" t="str">
        <f>IF(op!J488="","",op!J488)</f>
        <v/>
      </c>
      <c r="K600" s="339"/>
      <c r="L600" s="1260" t="str">
        <f>IF(op!L488="","",op!L488)</f>
        <v/>
      </c>
      <c r="M600" s="1260" t="str">
        <f>IF(op!M488="","",op!M488)</f>
        <v/>
      </c>
      <c r="N600" s="1009" t="str">
        <f t="shared" si="325"/>
        <v/>
      </c>
      <c r="O600" s="1010" t="str">
        <f t="shared" si="326"/>
        <v/>
      </c>
      <c r="P600" s="1011" t="str">
        <f t="shared" si="327"/>
        <v/>
      </c>
      <c r="Q600" s="590" t="str">
        <f t="shared" si="313"/>
        <v/>
      </c>
      <c r="R600" s="1012" t="str">
        <f t="shared" si="328"/>
        <v/>
      </c>
      <c r="S600" s="1013">
        <f t="shared" si="314"/>
        <v>0</v>
      </c>
      <c r="T600" s="339"/>
      <c r="X600" s="994" t="str">
        <f t="shared" si="315"/>
        <v/>
      </c>
      <c r="Y600" s="1015">
        <f t="shared" si="329"/>
        <v>0.6</v>
      </c>
      <c r="Z600" s="1016" t="e">
        <f t="shared" si="330"/>
        <v>#VALUE!</v>
      </c>
      <c r="AA600" s="1016" t="e">
        <f t="shared" si="331"/>
        <v>#VALUE!</v>
      </c>
      <c r="AB600" s="1016" t="e">
        <f t="shared" si="332"/>
        <v>#VALUE!</v>
      </c>
      <c r="AC600" s="1017" t="e">
        <f t="shared" si="316"/>
        <v>#VALUE!</v>
      </c>
      <c r="AD600" s="1018">
        <f t="shared" si="317"/>
        <v>0</v>
      </c>
      <c r="AE600" s="1015">
        <f>IF(H600&gt;8,tab!D$168,tab!D$171)</f>
        <v>0.5</v>
      </c>
      <c r="AF600" s="1018">
        <f t="shared" si="318"/>
        <v>0</v>
      </c>
      <c r="AG600" s="994">
        <f t="shared" si="319"/>
        <v>0</v>
      </c>
      <c r="AH600" s="1019" t="e">
        <f t="shared" si="320"/>
        <v>#VALUE!</v>
      </c>
      <c r="AI600" s="863" t="e">
        <f t="shared" si="321"/>
        <v>#VALUE!</v>
      </c>
      <c r="AJ600" s="562">
        <f t="shared" si="322"/>
        <v>30</v>
      </c>
      <c r="AK600" s="562">
        <f t="shared" si="323"/>
        <v>30</v>
      </c>
      <c r="AL600" s="1020">
        <f t="shared" si="324"/>
        <v>0</v>
      </c>
      <c r="AN600" s="561">
        <f t="shared" si="333"/>
        <v>0</v>
      </c>
      <c r="AT600" s="322"/>
      <c r="AU600" s="322"/>
    </row>
    <row r="601" spans="3:47" ht="13.15" customHeight="1" x14ac:dyDescent="0.2">
      <c r="C601" s="386"/>
      <c r="D601" s="1005" t="str">
        <f>IF(op!D489=0,"",op!D489)</f>
        <v/>
      </c>
      <c r="E601" s="1005" t="str">
        <f>IF(op!E489=0,"",op!E489)</f>
        <v/>
      </c>
      <c r="F601" s="395" t="str">
        <f>IF(op!F489="","",op!F489+1)</f>
        <v/>
      </c>
      <c r="G601" s="1006" t="str">
        <f>IF(op!G489=0,"",op!G489)</f>
        <v/>
      </c>
      <c r="H601" s="395" t="str">
        <f>IF(op!H489="","",op!H489)</f>
        <v/>
      </c>
      <c r="I601" s="1007" t="str">
        <f t="shared" si="312"/>
        <v/>
      </c>
      <c r="J601" s="1008" t="str">
        <f>IF(op!J489="","",op!J489)</f>
        <v/>
      </c>
      <c r="K601" s="339"/>
      <c r="L601" s="1260" t="str">
        <f>IF(op!L489="","",op!L489)</f>
        <v/>
      </c>
      <c r="M601" s="1260" t="str">
        <f>IF(op!M489="","",op!M489)</f>
        <v/>
      </c>
      <c r="N601" s="1009" t="str">
        <f t="shared" si="325"/>
        <v/>
      </c>
      <c r="O601" s="1010" t="str">
        <f t="shared" si="326"/>
        <v/>
      </c>
      <c r="P601" s="1011" t="str">
        <f t="shared" si="327"/>
        <v/>
      </c>
      <c r="Q601" s="590" t="str">
        <f t="shared" si="313"/>
        <v/>
      </c>
      <c r="R601" s="1012" t="str">
        <f t="shared" si="328"/>
        <v/>
      </c>
      <c r="S601" s="1013">
        <f t="shared" si="314"/>
        <v>0</v>
      </c>
      <c r="T601" s="339"/>
      <c r="X601" s="994" t="str">
        <f t="shared" si="315"/>
        <v/>
      </c>
      <c r="Y601" s="1015">
        <f t="shared" si="329"/>
        <v>0.6</v>
      </c>
      <c r="Z601" s="1016" t="e">
        <f t="shared" si="330"/>
        <v>#VALUE!</v>
      </c>
      <c r="AA601" s="1016" t="e">
        <f t="shared" si="331"/>
        <v>#VALUE!</v>
      </c>
      <c r="AB601" s="1016" t="e">
        <f t="shared" si="332"/>
        <v>#VALUE!</v>
      </c>
      <c r="AC601" s="1017" t="e">
        <f t="shared" si="316"/>
        <v>#VALUE!</v>
      </c>
      <c r="AD601" s="1018">
        <f t="shared" si="317"/>
        <v>0</v>
      </c>
      <c r="AE601" s="1015">
        <f>IF(H601&gt;8,tab!D$168,tab!D$171)</f>
        <v>0.5</v>
      </c>
      <c r="AF601" s="1018">
        <f t="shared" si="318"/>
        <v>0</v>
      </c>
      <c r="AG601" s="994">
        <f t="shared" si="319"/>
        <v>0</v>
      </c>
      <c r="AH601" s="1019" t="e">
        <f t="shared" si="320"/>
        <v>#VALUE!</v>
      </c>
      <c r="AI601" s="863" t="e">
        <f t="shared" si="321"/>
        <v>#VALUE!</v>
      </c>
      <c r="AJ601" s="562">
        <f t="shared" si="322"/>
        <v>30</v>
      </c>
      <c r="AK601" s="562">
        <f t="shared" si="323"/>
        <v>30</v>
      </c>
      <c r="AL601" s="1020">
        <f t="shared" si="324"/>
        <v>0</v>
      </c>
      <c r="AN601" s="561">
        <f t="shared" si="333"/>
        <v>0</v>
      </c>
      <c r="AT601" s="322"/>
      <c r="AU601" s="322"/>
    </row>
    <row r="602" spans="3:47" ht="13.15" customHeight="1" x14ac:dyDescent="0.2">
      <c r="C602" s="386"/>
      <c r="D602" s="1005" t="str">
        <f>IF(op!D490=0,"",op!D490)</f>
        <v/>
      </c>
      <c r="E602" s="1005" t="str">
        <f>IF(op!E490=0,"",op!E490)</f>
        <v/>
      </c>
      <c r="F602" s="395" t="str">
        <f>IF(op!F490="","",op!F490+1)</f>
        <v/>
      </c>
      <c r="G602" s="1006" t="str">
        <f>IF(op!G490=0,"",op!G490)</f>
        <v/>
      </c>
      <c r="H602" s="395" t="str">
        <f>IF(op!H490="","",op!H490)</f>
        <v/>
      </c>
      <c r="I602" s="1007" t="str">
        <f t="shared" si="312"/>
        <v/>
      </c>
      <c r="J602" s="1008" t="str">
        <f>IF(op!J490="","",op!J490)</f>
        <v/>
      </c>
      <c r="K602" s="339"/>
      <c r="L602" s="1260" t="str">
        <f>IF(op!L490="","",op!L490)</f>
        <v/>
      </c>
      <c r="M602" s="1260" t="str">
        <f>IF(op!M490="","",op!M490)</f>
        <v/>
      </c>
      <c r="N602" s="1009" t="str">
        <f t="shared" si="325"/>
        <v/>
      </c>
      <c r="O602" s="1010" t="str">
        <f t="shared" si="326"/>
        <v/>
      </c>
      <c r="P602" s="1011" t="str">
        <f t="shared" si="327"/>
        <v/>
      </c>
      <c r="Q602" s="590" t="str">
        <f t="shared" si="313"/>
        <v/>
      </c>
      <c r="R602" s="1012" t="str">
        <f t="shared" si="328"/>
        <v/>
      </c>
      <c r="S602" s="1013">
        <f t="shared" si="314"/>
        <v>0</v>
      </c>
      <c r="T602" s="339"/>
      <c r="X602" s="994" t="str">
        <f t="shared" si="315"/>
        <v/>
      </c>
      <c r="Y602" s="1015">
        <f t="shared" si="329"/>
        <v>0.6</v>
      </c>
      <c r="Z602" s="1016" t="e">
        <f t="shared" si="330"/>
        <v>#VALUE!</v>
      </c>
      <c r="AA602" s="1016" t="e">
        <f t="shared" si="331"/>
        <v>#VALUE!</v>
      </c>
      <c r="AB602" s="1016" t="e">
        <f t="shared" si="332"/>
        <v>#VALUE!</v>
      </c>
      <c r="AC602" s="1017" t="e">
        <f t="shared" si="316"/>
        <v>#VALUE!</v>
      </c>
      <c r="AD602" s="1018">
        <f t="shared" si="317"/>
        <v>0</v>
      </c>
      <c r="AE602" s="1015">
        <f>IF(H602&gt;8,tab!D$168,tab!D$171)</f>
        <v>0.5</v>
      </c>
      <c r="AF602" s="1018">
        <f t="shared" si="318"/>
        <v>0</v>
      </c>
      <c r="AG602" s="994">
        <f t="shared" si="319"/>
        <v>0</v>
      </c>
      <c r="AH602" s="1019" t="e">
        <f t="shared" si="320"/>
        <v>#VALUE!</v>
      </c>
      <c r="AI602" s="863" t="e">
        <f t="shared" si="321"/>
        <v>#VALUE!</v>
      </c>
      <c r="AJ602" s="562">
        <f t="shared" si="322"/>
        <v>30</v>
      </c>
      <c r="AK602" s="562">
        <f t="shared" si="323"/>
        <v>30</v>
      </c>
      <c r="AL602" s="1020">
        <f t="shared" si="324"/>
        <v>0</v>
      </c>
      <c r="AN602" s="561">
        <f t="shared" si="333"/>
        <v>0</v>
      </c>
      <c r="AT602" s="322"/>
      <c r="AU602" s="322"/>
    </row>
    <row r="603" spans="3:47" ht="13.15" customHeight="1" x14ac:dyDescent="0.2">
      <c r="C603" s="386"/>
      <c r="D603" s="1005" t="str">
        <f>IF(op!D491=0,"",op!D491)</f>
        <v/>
      </c>
      <c r="E603" s="1005" t="str">
        <f>IF(op!E491=0,"",op!E491)</f>
        <v/>
      </c>
      <c r="F603" s="395" t="str">
        <f>IF(op!F491="","",op!F491+1)</f>
        <v/>
      </c>
      <c r="G603" s="1006" t="str">
        <f>IF(op!G491=0,"",op!G491)</f>
        <v/>
      </c>
      <c r="H603" s="395" t="str">
        <f>IF(op!H491="","",op!H491)</f>
        <v/>
      </c>
      <c r="I603" s="1007" t="str">
        <f t="shared" si="312"/>
        <v/>
      </c>
      <c r="J603" s="1008" t="str">
        <f>IF(op!J491="","",op!J491)</f>
        <v/>
      </c>
      <c r="K603" s="339"/>
      <c r="L603" s="1260" t="str">
        <f>IF(op!L491="","",op!L491)</f>
        <v/>
      </c>
      <c r="M603" s="1260" t="str">
        <f>IF(op!M491="","",op!M491)</f>
        <v/>
      </c>
      <c r="N603" s="1009" t="str">
        <f t="shared" si="325"/>
        <v/>
      </c>
      <c r="O603" s="1010" t="str">
        <f t="shared" si="326"/>
        <v/>
      </c>
      <c r="P603" s="1011" t="str">
        <f t="shared" si="327"/>
        <v/>
      </c>
      <c r="Q603" s="590" t="str">
        <f t="shared" si="313"/>
        <v/>
      </c>
      <c r="R603" s="1012" t="str">
        <f t="shared" si="328"/>
        <v/>
      </c>
      <c r="S603" s="1013">
        <f t="shared" si="314"/>
        <v>0</v>
      </c>
      <c r="T603" s="339"/>
      <c r="X603" s="994" t="str">
        <f t="shared" si="315"/>
        <v/>
      </c>
      <c r="Y603" s="1015">
        <f t="shared" si="329"/>
        <v>0.6</v>
      </c>
      <c r="Z603" s="1016" t="e">
        <f t="shared" si="330"/>
        <v>#VALUE!</v>
      </c>
      <c r="AA603" s="1016" t="e">
        <f t="shared" si="331"/>
        <v>#VALUE!</v>
      </c>
      <c r="AB603" s="1016" t="e">
        <f t="shared" si="332"/>
        <v>#VALUE!</v>
      </c>
      <c r="AC603" s="1017" t="e">
        <f t="shared" si="316"/>
        <v>#VALUE!</v>
      </c>
      <c r="AD603" s="1018">
        <f t="shared" si="317"/>
        <v>0</v>
      </c>
      <c r="AE603" s="1015">
        <f>IF(H603&gt;8,tab!D$168,tab!D$171)</f>
        <v>0.5</v>
      </c>
      <c r="AF603" s="1018">
        <f t="shared" si="318"/>
        <v>0</v>
      </c>
      <c r="AG603" s="994">
        <f t="shared" si="319"/>
        <v>0</v>
      </c>
      <c r="AH603" s="1019" t="e">
        <f t="shared" si="320"/>
        <v>#VALUE!</v>
      </c>
      <c r="AI603" s="863" t="e">
        <f t="shared" si="321"/>
        <v>#VALUE!</v>
      </c>
      <c r="AJ603" s="562">
        <f t="shared" si="322"/>
        <v>30</v>
      </c>
      <c r="AK603" s="562">
        <f t="shared" si="323"/>
        <v>30</v>
      </c>
      <c r="AL603" s="1020">
        <f t="shared" si="324"/>
        <v>0</v>
      </c>
      <c r="AN603" s="561">
        <f t="shared" si="333"/>
        <v>0</v>
      </c>
      <c r="AT603" s="322"/>
      <c r="AU603" s="322"/>
    </row>
    <row r="604" spans="3:47" ht="13.15" customHeight="1" x14ac:dyDescent="0.2">
      <c r="C604" s="386"/>
      <c r="D604" s="1005" t="str">
        <f>IF(op!D492=0,"",op!D492)</f>
        <v/>
      </c>
      <c r="E604" s="1005" t="str">
        <f>IF(op!E492=0,"",op!E492)</f>
        <v/>
      </c>
      <c r="F604" s="395" t="str">
        <f>IF(op!F492="","",op!F492+1)</f>
        <v/>
      </c>
      <c r="G604" s="1006" t="str">
        <f>IF(op!G492=0,"",op!G492)</f>
        <v/>
      </c>
      <c r="H604" s="395" t="str">
        <f>IF(op!H492="","",op!H492)</f>
        <v/>
      </c>
      <c r="I604" s="1007" t="str">
        <f t="shared" si="312"/>
        <v/>
      </c>
      <c r="J604" s="1008" t="str">
        <f>IF(op!J492="","",op!J492)</f>
        <v/>
      </c>
      <c r="K604" s="339"/>
      <c r="L604" s="1260" t="str">
        <f>IF(op!L492="","",op!L492)</f>
        <v/>
      </c>
      <c r="M604" s="1260" t="str">
        <f>IF(op!M492="","",op!M492)</f>
        <v/>
      </c>
      <c r="N604" s="1009" t="str">
        <f t="shared" si="325"/>
        <v/>
      </c>
      <c r="O604" s="1010" t="str">
        <f t="shared" si="326"/>
        <v/>
      </c>
      <c r="P604" s="1011" t="str">
        <f t="shared" si="327"/>
        <v/>
      </c>
      <c r="Q604" s="590" t="str">
        <f t="shared" si="313"/>
        <v/>
      </c>
      <c r="R604" s="1012" t="str">
        <f t="shared" si="328"/>
        <v/>
      </c>
      <c r="S604" s="1013">
        <f t="shared" si="314"/>
        <v>0</v>
      </c>
      <c r="T604" s="339"/>
      <c r="X604" s="994" t="str">
        <f t="shared" si="315"/>
        <v/>
      </c>
      <c r="Y604" s="1015">
        <f t="shared" si="329"/>
        <v>0.6</v>
      </c>
      <c r="Z604" s="1016" t="e">
        <f t="shared" si="330"/>
        <v>#VALUE!</v>
      </c>
      <c r="AA604" s="1016" t="e">
        <f t="shared" si="331"/>
        <v>#VALUE!</v>
      </c>
      <c r="AB604" s="1016" t="e">
        <f t="shared" si="332"/>
        <v>#VALUE!</v>
      </c>
      <c r="AC604" s="1017" t="e">
        <f t="shared" si="316"/>
        <v>#VALUE!</v>
      </c>
      <c r="AD604" s="1018">
        <f t="shared" si="317"/>
        <v>0</v>
      </c>
      <c r="AE604" s="1015">
        <f>IF(H604&gt;8,tab!D$168,tab!D$171)</f>
        <v>0.5</v>
      </c>
      <c r="AF604" s="1018">
        <f t="shared" si="318"/>
        <v>0</v>
      </c>
      <c r="AG604" s="994">
        <f t="shared" si="319"/>
        <v>0</v>
      </c>
      <c r="AH604" s="1019" t="e">
        <f t="shared" si="320"/>
        <v>#VALUE!</v>
      </c>
      <c r="AI604" s="863" t="e">
        <f t="shared" si="321"/>
        <v>#VALUE!</v>
      </c>
      <c r="AJ604" s="562">
        <f t="shared" si="322"/>
        <v>30</v>
      </c>
      <c r="AK604" s="562">
        <f t="shared" si="323"/>
        <v>30</v>
      </c>
      <c r="AL604" s="1020">
        <f t="shared" si="324"/>
        <v>0</v>
      </c>
      <c r="AN604" s="561">
        <f t="shared" si="333"/>
        <v>0</v>
      </c>
      <c r="AT604" s="322"/>
      <c r="AU604" s="322"/>
    </row>
    <row r="605" spans="3:47" ht="13.15" customHeight="1" x14ac:dyDescent="0.2">
      <c r="C605" s="386"/>
      <c r="D605" s="1005" t="str">
        <f>IF(op!D493=0,"",op!D493)</f>
        <v/>
      </c>
      <c r="E605" s="1005" t="str">
        <f>IF(op!E493=0,"",op!E493)</f>
        <v/>
      </c>
      <c r="F605" s="395" t="str">
        <f>IF(op!F493="","",op!F493+1)</f>
        <v/>
      </c>
      <c r="G605" s="1006" t="str">
        <f>IF(op!G493=0,"",op!G493)</f>
        <v/>
      </c>
      <c r="H605" s="395" t="str">
        <f>IF(op!H493="","",op!H493)</f>
        <v/>
      </c>
      <c r="I605" s="1007" t="str">
        <f t="shared" si="312"/>
        <v/>
      </c>
      <c r="J605" s="1008" t="str">
        <f>IF(op!J493="","",op!J493)</f>
        <v/>
      </c>
      <c r="K605" s="339"/>
      <c r="L605" s="1260" t="str">
        <f>IF(op!L493="","",op!L493)</f>
        <v/>
      </c>
      <c r="M605" s="1260" t="str">
        <f>IF(op!M493="","",op!M493)</f>
        <v/>
      </c>
      <c r="N605" s="1009" t="str">
        <f t="shared" si="325"/>
        <v/>
      </c>
      <c r="O605" s="1010" t="str">
        <f t="shared" si="326"/>
        <v/>
      </c>
      <c r="P605" s="1011" t="str">
        <f t="shared" si="327"/>
        <v/>
      </c>
      <c r="Q605" s="590" t="str">
        <f t="shared" si="313"/>
        <v/>
      </c>
      <c r="R605" s="1012" t="str">
        <f t="shared" si="328"/>
        <v/>
      </c>
      <c r="S605" s="1013">
        <f t="shared" si="314"/>
        <v>0</v>
      </c>
      <c r="T605" s="339"/>
      <c r="X605" s="994" t="str">
        <f t="shared" si="315"/>
        <v/>
      </c>
      <c r="Y605" s="1015">
        <f t="shared" si="329"/>
        <v>0.6</v>
      </c>
      <c r="Z605" s="1016" t="e">
        <f t="shared" si="330"/>
        <v>#VALUE!</v>
      </c>
      <c r="AA605" s="1016" t="e">
        <f t="shared" si="331"/>
        <v>#VALUE!</v>
      </c>
      <c r="AB605" s="1016" t="e">
        <f t="shared" si="332"/>
        <v>#VALUE!</v>
      </c>
      <c r="AC605" s="1017" t="e">
        <f t="shared" si="316"/>
        <v>#VALUE!</v>
      </c>
      <c r="AD605" s="1018">
        <f t="shared" si="317"/>
        <v>0</v>
      </c>
      <c r="AE605" s="1015">
        <f>IF(H605&gt;8,tab!D$168,tab!D$171)</f>
        <v>0.5</v>
      </c>
      <c r="AF605" s="1018">
        <f t="shared" si="318"/>
        <v>0</v>
      </c>
      <c r="AG605" s="994">
        <f t="shared" si="319"/>
        <v>0</v>
      </c>
      <c r="AH605" s="1019" t="e">
        <f t="shared" si="320"/>
        <v>#VALUE!</v>
      </c>
      <c r="AI605" s="863" t="e">
        <f t="shared" si="321"/>
        <v>#VALUE!</v>
      </c>
      <c r="AJ605" s="562">
        <f t="shared" si="322"/>
        <v>30</v>
      </c>
      <c r="AK605" s="562">
        <f t="shared" si="323"/>
        <v>30</v>
      </c>
      <c r="AL605" s="1020">
        <f t="shared" si="324"/>
        <v>0</v>
      </c>
      <c r="AN605" s="561">
        <f t="shared" si="333"/>
        <v>0</v>
      </c>
      <c r="AT605" s="322"/>
      <c r="AU605" s="322"/>
    </row>
    <row r="606" spans="3:47" ht="13.15" customHeight="1" x14ac:dyDescent="0.2">
      <c r="C606" s="386"/>
      <c r="D606" s="1005" t="str">
        <f>IF(op!D494=0,"",op!D494)</f>
        <v/>
      </c>
      <c r="E606" s="1005" t="str">
        <f>IF(op!E494=0,"",op!E494)</f>
        <v/>
      </c>
      <c r="F606" s="395" t="str">
        <f>IF(op!F494="","",op!F494+1)</f>
        <v/>
      </c>
      <c r="G606" s="1006" t="str">
        <f>IF(op!G494=0,"",op!G494)</f>
        <v/>
      </c>
      <c r="H606" s="395" t="str">
        <f>IF(op!H494="","",op!H494)</f>
        <v/>
      </c>
      <c r="I606" s="1007" t="str">
        <f t="shared" si="312"/>
        <v/>
      </c>
      <c r="J606" s="1008" t="str">
        <f>IF(op!J494="","",op!J494)</f>
        <v/>
      </c>
      <c r="K606" s="339"/>
      <c r="L606" s="1260" t="str">
        <f>IF(op!L494="","",op!L494)</f>
        <v/>
      </c>
      <c r="M606" s="1260" t="str">
        <f>IF(op!M494="","",op!M494)</f>
        <v/>
      </c>
      <c r="N606" s="1009" t="str">
        <f t="shared" si="325"/>
        <v/>
      </c>
      <c r="O606" s="1010" t="str">
        <f t="shared" si="326"/>
        <v/>
      </c>
      <c r="P606" s="1011" t="str">
        <f t="shared" si="327"/>
        <v/>
      </c>
      <c r="Q606" s="590" t="str">
        <f t="shared" si="313"/>
        <v/>
      </c>
      <c r="R606" s="1012" t="str">
        <f t="shared" si="328"/>
        <v/>
      </c>
      <c r="S606" s="1013">
        <f t="shared" si="314"/>
        <v>0</v>
      </c>
      <c r="T606" s="339"/>
      <c r="X606" s="994" t="str">
        <f t="shared" si="315"/>
        <v/>
      </c>
      <c r="Y606" s="1015">
        <f t="shared" si="329"/>
        <v>0.6</v>
      </c>
      <c r="Z606" s="1016" t="e">
        <f t="shared" si="330"/>
        <v>#VALUE!</v>
      </c>
      <c r="AA606" s="1016" t="e">
        <f t="shared" si="331"/>
        <v>#VALUE!</v>
      </c>
      <c r="AB606" s="1016" t="e">
        <f t="shared" si="332"/>
        <v>#VALUE!</v>
      </c>
      <c r="AC606" s="1017" t="e">
        <f t="shared" si="316"/>
        <v>#VALUE!</v>
      </c>
      <c r="AD606" s="1018">
        <f t="shared" si="317"/>
        <v>0</v>
      </c>
      <c r="AE606" s="1015">
        <f>IF(H606&gt;8,tab!D$168,tab!D$171)</f>
        <v>0.5</v>
      </c>
      <c r="AF606" s="1018">
        <f t="shared" si="318"/>
        <v>0</v>
      </c>
      <c r="AG606" s="994">
        <f t="shared" si="319"/>
        <v>0</v>
      </c>
      <c r="AH606" s="1019" t="e">
        <f t="shared" si="320"/>
        <v>#VALUE!</v>
      </c>
      <c r="AI606" s="863" t="e">
        <f t="shared" si="321"/>
        <v>#VALUE!</v>
      </c>
      <c r="AJ606" s="562">
        <f t="shared" si="322"/>
        <v>30</v>
      </c>
      <c r="AK606" s="562">
        <f t="shared" si="323"/>
        <v>30</v>
      </c>
      <c r="AL606" s="1020">
        <f t="shared" si="324"/>
        <v>0</v>
      </c>
      <c r="AN606" s="561">
        <f t="shared" si="333"/>
        <v>0</v>
      </c>
      <c r="AT606" s="322"/>
      <c r="AU606" s="322"/>
    </row>
    <row r="607" spans="3:47" ht="13.15" customHeight="1" x14ac:dyDescent="0.2">
      <c r="C607" s="386"/>
      <c r="D607" s="1005" t="str">
        <f>IF(op!D495=0,"",op!D495)</f>
        <v/>
      </c>
      <c r="E607" s="1005" t="str">
        <f>IF(op!E495=0,"",op!E495)</f>
        <v/>
      </c>
      <c r="F607" s="395" t="str">
        <f>IF(op!F495="","",op!F495+1)</f>
        <v/>
      </c>
      <c r="G607" s="1006" t="str">
        <f>IF(op!G495=0,"",op!G495)</f>
        <v/>
      </c>
      <c r="H607" s="395" t="str">
        <f>IF(op!H495="","",op!H495)</f>
        <v/>
      </c>
      <c r="I607" s="1007" t="str">
        <f t="shared" si="312"/>
        <v/>
      </c>
      <c r="J607" s="1008" t="str">
        <f>IF(op!J495="","",op!J495)</f>
        <v/>
      </c>
      <c r="K607" s="339"/>
      <c r="L607" s="1260" t="str">
        <f>IF(op!L495="","",op!L495)</f>
        <v/>
      </c>
      <c r="M607" s="1260" t="str">
        <f>IF(op!M495="","",op!M495)</f>
        <v/>
      </c>
      <c r="N607" s="1009" t="str">
        <f t="shared" si="325"/>
        <v/>
      </c>
      <c r="O607" s="1010" t="str">
        <f t="shared" si="326"/>
        <v/>
      </c>
      <c r="P607" s="1011" t="str">
        <f t="shared" si="327"/>
        <v/>
      </c>
      <c r="Q607" s="590" t="str">
        <f t="shared" si="313"/>
        <v/>
      </c>
      <c r="R607" s="1012" t="str">
        <f t="shared" si="328"/>
        <v/>
      </c>
      <c r="S607" s="1013">
        <f t="shared" si="314"/>
        <v>0</v>
      </c>
      <c r="T607" s="339"/>
      <c r="X607" s="994" t="str">
        <f t="shared" si="315"/>
        <v/>
      </c>
      <c r="Y607" s="1015">
        <f t="shared" si="329"/>
        <v>0.6</v>
      </c>
      <c r="Z607" s="1016" t="e">
        <f t="shared" si="330"/>
        <v>#VALUE!</v>
      </c>
      <c r="AA607" s="1016" t="e">
        <f t="shared" si="331"/>
        <v>#VALUE!</v>
      </c>
      <c r="AB607" s="1016" t="e">
        <f t="shared" si="332"/>
        <v>#VALUE!</v>
      </c>
      <c r="AC607" s="1017" t="e">
        <f t="shared" si="316"/>
        <v>#VALUE!</v>
      </c>
      <c r="AD607" s="1018">
        <f t="shared" si="317"/>
        <v>0</v>
      </c>
      <c r="AE607" s="1015">
        <f>IF(H607&gt;8,tab!D$168,tab!D$171)</f>
        <v>0.5</v>
      </c>
      <c r="AF607" s="1018">
        <f t="shared" si="318"/>
        <v>0</v>
      </c>
      <c r="AG607" s="994">
        <f t="shared" si="319"/>
        <v>0</v>
      </c>
      <c r="AH607" s="1019" t="e">
        <f t="shared" si="320"/>
        <v>#VALUE!</v>
      </c>
      <c r="AI607" s="863" t="e">
        <f t="shared" si="321"/>
        <v>#VALUE!</v>
      </c>
      <c r="AJ607" s="562">
        <f t="shared" si="322"/>
        <v>30</v>
      </c>
      <c r="AK607" s="562">
        <f t="shared" si="323"/>
        <v>30</v>
      </c>
      <c r="AL607" s="1020">
        <f t="shared" si="324"/>
        <v>0</v>
      </c>
      <c r="AN607" s="561">
        <f t="shared" si="333"/>
        <v>0</v>
      </c>
      <c r="AT607" s="322"/>
      <c r="AU607" s="322"/>
    </row>
    <row r="608" spans="3:47" ht="13.15" customHeight="1" x14ac:dyDescent="0.2">
      <c r="C608" s="386"/>
      <c r="D608" s="1005" t="str">
        <f>IF(op!D496=0,"",op!D496)</f>
        <v/>
      </c>
      <c r="E608" s="1005" t="str">
        <f>IF(op!E496=0,"",op!E496)</f>
        <v/>
      </c>
      <c r="F608" s="395" t="str">
        <f>IF(op!F496="","",op!F496+1)</f>
        <v/>
      </c>
      <c r="G608" s="1006" t="str">
        <f>IF(op!G496=0,"",op!G496)</f>
        <v/>
      </c>
      <c r="H608" s="395" t="str">
        <f>IF(op!H496="","",op!H496)</f>
        <v/>
      </c>
      <c r="I608" s="1007" t="str">
        <f t="shared" ref="I608:I639" si="334">IF(E608="","",IF(I496=VLOOKUP(H608,Schaal2016,22,FALSE),I496,I496+1))</f>
        <v/>
      </c>
      <c r="J608" s="1008" t="str">
        <f>IF(op!J496="","",op!J496)</f>
        <v/>
      </c>
      <c r="K608" s="339"/>
      <c r="L608" s="1260" t="str">
        <f>IF(op!L496="","",op!L496)</f>
        <v/>
      </c>
      <c r="M608" s="1260" t="str">
        <f>IF(op!M496="","",op!M496)</f>
        <v/>
      </c>
      <c r="N608" s="1009" t="str">
        <f t="shared" si="325"/>
        <v/>
      </c>
      <c r="O608" s="1010" t="str">
        <f t="shared" si="326"/>
        <v/>
      </c>
      <c r="P608" s="1011" t="str">
        <f t="shared" si="327"/>
        <v/>
      </c>
      <c r="Q608" s="590" t="str">
        <f t="shared" ref="Q608:Q639" si="335">IF(J608="","",(1659*J608-P608)*AA608)</f>
        <v/>
      </c>
      <c r="R608" s="1012" t="str">
        <f t="shared" si="328"/>
        <v/>
      </c>
      <c r="S608" s="1013">
        <f t="shared" ref="S608:S639" si="336">IF(E608=0,0,SUM(Q608:R608))</f>
        <v>0</v>
      </c>
      <c r="T608" s="339"/>
      <c r="X608" s="994" t="str">
        <f t="shared" ref="X608:X639" si="337">IF(H608="","",VLOOKUP(H608,Schaal2020,I608+1,FALSE))</f>
        <v/>
      </c>
      <c r="Y608" s="1015">
        <f t="shared" si="329"/>
        <v>0.6</v>
      </c>
      <c r="Z608" s="1016" t="e">
        <f t="shared" si="330"/>
        <v>#VALUE!</v>
      </c>
      <c r="AA608" s="1016" t="e">
        <f t="shared" si="331"/>
        <v>#VALUE!</v>
      </c>
      <c r="AB608" s="1016" t="e">
        <f t="shared" si="332"/>
        <v>#VALUE!</v>
      </c>
      <c r="AC608" s="1017" t="e">
        <f t="shared" ref="AC608:AC639" si="338">N608+O608</f>
        <v>#VALUE!</v>
      </c>
      <c r="AD608" s="1018">
        <f t="shared" ref="AD608:AD639" si="339">SUM(L608:M608)</f>
        <v>0</v>
      </c>
      <c r="AE608" s="1015">
        <f>IF(H608&gt;8,tab!D$168,tab!D$171)</f>
        <v>0.5</v>
      </c>
      <c r="AF608" s="1018">
        <f t="shared" ref="AF608:AF639" si="340">IF(F608&lt;25,0,IF(F608=25,25,IF(F608&lt;40,0,IF(F608=40,40,IF(F608&gt;=40,0)))))</f>
        <v>0</v>
      </c>
      <c r="AG608" s="994">
        <f t="shared" ref="AG608:AG639" si="341">IF(AF608=25,(X608*1.08*J608/2),IF(AF608=40,(Y608*1.08*J608),IF(AF608=0,0)))</f>
        <v>0</v>
      </c>
      <c r="AH608" s="1019" t="e">
        <f t="shared" ref="AH608:AH639" si="342">DATE(YEAR($E$345),MONTH(G608),DAY(G608))&gt;$E$345</f>
        <v>#VALUE!</v>
      </c>
      <c r="AI608" s="863" t="e">
        <f t="shared" ref="AI608:AI639" si="343">YEAR($E$569)-YEAR(G608)-AH608</f>
        <v>#VALUE!</v>
      </c>
      <c r="AJ608" s="562">
        <f t="shared" ref="AJ608:AJ639" si="344">IF((G608=""),30,AI608)</f>
        <v>30</v>
      </c>
      <c r="AK608" s="562">
        <f t="shared" si="323"/>
        <v>30</v>
      </c>
      <c r="AL608" s="1020">
        <f t="shared" ref="AL608:AL639" si="345">(AK608*(SUM(J608:J608)))</f>
        <v>0</v>
      </c>
      <c r="AN608" s="561">
        <f t="shared" si="333"/>
        <v>0</v>
      </c>
      <c r="AT608" s="322"/>
      <c r="AU608" s="322"/>
    </row>
    <row r="609" spans="3:47" ht="13.15" customHeight="1" x14ac:dyDescent="0.2">
      <c r="C609" s="386"/>
      <c r="D609" s="1005" t="str">
        <f>IF(op!D497=0,"",op!D497)</f>
        <v/>
      </c>
      <c r="E609" s="1005" t="str">
        <f>IF(op!E497=0,"",op!E497)</f>
        <v/>
      </c>
      <c r="F609" s="395" t="str">
        <f>IF(op!F497="","",op!F497+1)</f>
        <v/>
      </c>
      <c r="G609" s="1006" t="str">
        <f>IF(op!G497=0,"",op!G497)</f>
        <v/>
      </c>
      <c r="H609" s="395" t="str">
        <f>IF(op!H497="","",op!H497)</f>
        <v/>
      </c>
      <c r="I609" s="1007" t="str">
        <f t="shared" si="334"/>
        <v/>
      </c>
      <c r="J609" s="1008" t="str">
        <f>IF(op!J497="","",op!J497)</f>
        <v/>
      </c>
      <c r="K609" s="339"/>
      <c r="L609" s="1260" t="str">
        <f>IF(op!L497="","",op!L497)</f>
        <v/>
      </c>
      <c r="M609" s="1260" t="str">
        <f>IF(op!M497="","",op!M497)</f>
        <v/>
      </c>
      <c r="N609" s="1009" t="str">
        <f t="shared" si="325"/>
        <v/>
      </c>
      <c r="O609" s="1010" t="str">
        <f t="shared" si="326"/>
        <v/>
      </c>
      <c r="P609" s="1011" t="str">
        <f t="shared" si="327"/>
        <v/>
      </c>
      <c r="Q609" s="590" t="str">
        <f t="shared" si="335"/>
        <v/>
      </c>
      <c r="R609" s="1012" t="str">
        <f t="shared" si="328"/>
        <v/>
      </c>
      <c r="S609" s="1013">
        <f t="shared" si="336"/>
        <v>0</v>
      </c>
      <c r="T609" s="339"/>
      <c r="X609" s="994" t="str">
        <f t="shared" si="337"/>
        <v/>
      </c>
      <c r="Y609" s="1015">
        <f t="shared" si="329"/>
        <v>0.6</v>
      </c>
      <c r="Z609" s="1016" t="e">
        <f t="shared" si="330"/>
        <v>#VALUE!</v>
      </c>
      <c r="AA609" s="1016" t="e">
        <f t="shared" si="331"/>
        <v>#VALUE!</v>
      </c>
      <c r="AB609" s="1016" t="e">
        <f t="shared" si="332"/>
        <v>#VALUE!</v>
      </c>
      <c r="AC609" s="1017" t="e">
        <f t="shared" si="338"/>
        <v>#VALUE!</v>
      </c>
      <c r="AD609" s="1018">
        <f t="shared" si="339"/>
        <v>0</v>
      </c>
      <c r="AE609" s="1015">
        <f>IF(H609&gt;8,tab!D$168,tab!D$171)</f>
        <v>0.5</v>
      </c>
      <c r="AF609" s="1018">
        <f t="shared" si="340"/>
        <v>0</v>
      </c>
      <c r="AG609" s="994">
        <f t="shared" si="341"/>
        <v>0</v>
      </c>
      <c r="AH609" s="1019" t="e">
        <f t="shared" si="342"/>
        <v>#VALUE!</v>
      </c>
      <c r="AI609" s="863" t="e">
        <f t="shared" si="343"/>
        <v>#VALUE!</v>
      </c>
      <c r="AJ609" s="562">
        <f t="shared" si="344"/>
        <v>30</v>
      </c>
      <c r="AK609" s="562">
        <f t="shared" si="323"/>
        <v>30</v>
      </c>
      <c r="AL609" s="1020">
        <f t="shared" si="345"/>
        <v>0</v>
      </c>
      <c r="AN609" s="561">
        <f t="shared" si="333"/>
        <v>0</v>
      </c>
      <c r="AT609" s="322"/>
      <c r="AU609" s="322"/>
    </row>
    <row r="610" spans="3:47" ht="13.15" customHeight="1" x14ac:dyDescent="0.2">
      <c r="C610" s="386"/>
      <c r="D610" s="1005" t="str">
        <f>IF(op!D498=0,"",op!D498)</f>
        <v/>
      </c>
      <c r="E610" s="1005" t="str">
        <f>IF(op!E498=0,"",op!E498)</f>
        <v/>
      </c>
      <c r="F610" s="395" t="str">
        <f>IF(op!F498="","",op!F498+1)</f>
        <v/>
      </c>
      <c r="G610" s="1006" t="str">
        <f>IF(op!G498=0,"",op!G498)</f>
        <v/>
      </c>
      <c r="H610" s="395" t="str">
        <f>IF(op!H498="","",op!H498)</f>
        <v/>
      </c>
      <c r="I610" s="1007" t="str">
        <f t="shared" si="334"/>
        <v/>
      </c>
      <c r="J610" s="1008" t="str">
        <f>IF(op!J498="","",op!J498)</f>
        <v/>
      </c>
      <c r="K610" s="339"/>
      <c r="L610" s="1260" t="str">
        <f>IF(op!L498="","",op!L498)</f>
        <v/>
      </c>
      <c r="M610" s="1260" t="str">
        <f>IF(op!M498="","",op!M498)</f>
        <v/>
      </c>
      <c r="N610" s="1009" t="str">
        <f t="shared" si="325"/>
        <v/>
      </c>
      <c r="O610" s="1010" t="str">
        <f t="shared" si="326"/>
        <v/>
      </c>
      <c r="P610" s="1011" t="str">
        <f t="shared" si="327"/>
        <v/>
      </c>
      <c r="Q610" s="590" t="str">
        <f t="shared" si="335"/>
        <v/>
      </c>
      <c r="R610" s="1012" t="str">
        <f t="shared" si="328"/>
        <v/>
      </c>
      <c r="S610" s="1013">
        <f t="shared" si="336"/>
        <v>0</v>
      </c>
      <c r="T610" s="339"/>
      <c r="X610" s="994" t="str">
        <f t="shared" si="337"/>
        <v/>
      </c>
      <c r="Y610" s="1015">
        <f t="shared" si="329"/>
        <v>0.6</v>
      </c>
      <c r="Z610" s="1016" t="e">
        <f t="shared" si="330"/>
        <v>#VALUE!</v>
      </c>
      <c r="AA610" s="1016" t="e">
        <f t="shared" si="331"/>
        <v>#VALUE!</v>
      </c>
      <c r="AB610" s="1016" t="e">
        <f t="shared" si="332"/>
        <v>#VALUE!</v>
      </c>
      <c r="AC610" s="1017" t="e">
        <f t="shared" si="338"/>
        <v>#VALUE!</v>
      </c>
      <c r="AD610" s="1018">
        <f t="shared" si="339"/>
        <v>0</v>
      </c>
      <c r="AE610" s="1015">
        <f>IF(H610&gt;8,tab!D$168,tab!D$171)</f>
        <v>0.5</v>
      </c>
      <c r="AF610" s="1018">
        <f t="shared" si="340"/>
        <v>0</v>
      </c>
      <c r="AG610" s="994">
        <f t="shared" si="341"/>
        <v>0</v>
      </c>
      <c r="AH610" s="1019" t="e">
        <f t="shared" si="342"/>
        <v>#VALUE!</v>
      </c>
      <c r="AI610" s="863" t="e">
        <f t="shared" si="343"/>
        <v>#VALUE!</v>
      </c>
      <c r="AJ610" s="562">
        <f t="shared" si="344"/>
        <v>30</v>
      </c>
      <c r="AK610" s="562">
        <f t="shared" si="323"/>
        <v>30</v>
      </c>
      <c r="AL610" s="1020">
        <f t="shared" si="345"/>
        <v>0</v>
      </c>
      <c r="AN610" s="561">
        <f t="shared" si="333"/>
        <v>0</v>
      </c>
      <c r="AT610" s="322"/>
      <c r="AU610" s="322"/>
    </row>
    <row r="611" spans="3:47" ht="13.15" customHeight="1" x14ac:dyDescent="0.2">
      <c r="C611" s="386"/>
      <c r="D611" s="1005" t="str">
        <f>IF(op!D499=0,"",op!D499)</f>
        <v/>
      </c>
      <c r="E611" s="1005" t="str">
        <f>IF(op!E499=0,"",op!E499)</f>
        <v/>
      </c>
      <c r="F611" s="395" t="str">
        <f>IF(op!F499="","",op!F499+1)</f>
        <v/>
      </c>
      <c r="G611" s="1006" t="str">
        <f>IF(op!G499=0,"",op!G499)</f>
        <v/>
      </c>
      <c r="H611" s="395" t="str">
        <f>IF(op!H499="","",op!H499)</f>
        <v/>
      </c>
      <c r="I611" s="1007" t="str">
        <f t="shared" si="334"/>
        <v/>
      </c>
      <c r="J611" s="1008" t="str">
        <f>IF(op!J499="","",op!J499)</f>
        <v/>
      </c>
      <c r="K611" s="339"/>
      <c r="L611" s="1260" t="str">
        <f>IF(op!L499="","",op!L499)</f>
        <v/>
      </c>
      <c r="M611" s="1260" t="str">
        <f>IF(op!M499="","",op!M499)</f>
        <v/>
      </c>
      <c r="N611" s="1009" t="str">
        <f t="shared" si="325"/>
        <v/>
      </c>
      <c r="O611" s="1010" t="str">
        <f t="shared" si="326"/>
        <v/>
      </c>
      <c r="P611" s="1011" t="str">
        <f t="shared" si="327"/>
        <v/>
      </c>
      <c r="Q611" s="590" t="str">
        <f t="shared" si="335"/>
        <v/>
      </c>
      <c r="R611" s="1012" t="str">
        <f t="shared" si="328"/>
        <v/>
      </c>
      <c r="S611" s="1013">
        <f t="shared" si="336"/>
        <v>0</v>
      </c>
      <c r="T611" s="339"/>
      <c r="X611" s="994" t="str">
        <f t="shared" si="337"/>
        <v/>
      </c>
      <c r="Y611" s="1015">
        <f t="shared" si="329"/>
        <v>0.6</v>
      </c>
      <c r="Z611" s="1016" t="e">
        <f t="shared" si="330"/>
        <v>#VALUE!</v>
      </c>
      <c r="AA611" s="1016" t="e">
        <f t="shared" si="331"/>
        <v>#VALUE!</v>
      </c>
      <c r="AB611" s="1016" t="e">
        <f t="shared" si="332"/>
        <v>#VALUE!</v>
      </c>
      <c r="AC611" s="1017" t="e">
        <f t="shared" si="338"/>
        <v>#VALUE!</v>
      </c>
      <c r="AD611" s="1018">
        <f t="shared" si="339"/>
        <v>0</v>
      </c>
      <c r="AE611" s="1015">
        <f>IF(H611&gt;8,tab!D$168,tab!D$171)</f>
        <v>0.5</v>
      </c>
      <c r="AF611" s="1018">
        <f t="shared" si="340"/>
        <v>0</v>
      </c>
      <c r="AG611" s="994">
        <f t="shared" si="341"/>
        <v>0</v>
      </c>
      <c r="AH611" s="1019" t="e">
        <f t="shared" si="342"/>
        <v>#VALUE!</v>
      </c>
      <c r="AI611" s="863" t="e">
        <f t="shared" si="343"/>
        <v>#VALUE!</v>
      </c>
      <c r="AJ611" s="562">
        <f t="shared" si="344"/>
        <v>30</v>
      </c>
      <c r="AK611" s="562">
        <f t="shared" si="323"/>
        <v>30</v>
      </c>
      <c r="AL611" s="1020">
        <f t="shared" si="345"/>
        <v>0</v>
      </c>
      <c r="AN611" s="561">
        <f t="shared" si="333"/>
        <v>0</v>
      </c>
      <c r="AT611" s="322"/>
      <c r="AU611" s="322"/>
    </row>
    <row r="612" spans="3:47" ht="13.15" customHeight="1" x14ac:dyDescent="0.2">
      <c r="C612" s="386"/>
      <c r="D612" s="1005" t="str">
        <f>IF(op!D500=0,"",op!D500)</f>
        <v/>
      </c>
      <c r="E612" s="1005" t="str">
        <f>IF(op!E500=0,"",op!E500)</f>
        <v/>
      </c>
      <c r="F612" s="395" t="str">
        <f>IF(op!F500="","",op!F500+1)</f>
        <v/>
      </c>
      <c r="G612" s="1006" t="str">
        <f>IF(op!G500=0,"",op!G500)</f>
        <v/>
      </c>
      <c r="H612" s="395" t="str">
        <f>IF(op!H500="","",op!H500)</f>
        <v/>
      </c>
      <c r="I612" s="1007" t="str">
        <f t="shared" si="334"/>
        <v/>
      </c>
      <c r="J612" s="1008" t="str">
        <f>IF(op!J500="","",op!J500)</f>
        <v/>
      </c>
      <c r="K612" s="339"/>
      <c r="L612" s="1260" t="str">
        <f>IF(op!L500="","",op!L500)</f>
        <v/>
      </c>
      <c r="M612" s="1260" t="str">
        <f>IF(op!M500="","",op!M500)</f>
        <v/>
      </c>
      <c r="N612" s="1009" t="str">
        <f t="shared" si="325"/>
        <v/>
      </c>
      <c r="O612" s="1010" t="str">
        <f t="shared" si="326"/>
        <v/>
      </c>
      <c r="P612" s="1011" t="str">
        <f t="shared" si="327"/>
        <v/>
      </c>
      <c r="Q612" s="590" t="str">
        <f t="shared" si="335"/>
        <v/>
      </c>
      <c r="R612" s="1012" t="str">
        <f t="shared" si="328"/>
        <v/>
      </c>
      <c r="S612" s="1013">
        <f t="shared" si="336"/>
        <v>0</v>
      </c>
      <c r="T612" s="339"/>
      <c r="X612" s="994" t="str">
        <f t="shared" si="337"/>
        <v/>
      </c>
      <c r="Y612" s="1015">
        <f t="shared" si="329"/>
        <v>0.6</v>
      </c>
      <c r="Z612" s="1016" t="e">
        <f t="shared" si="330"/>
        <v>#VALUE!</v>
      </c>
      <c r="AA612" s="1016" t="e">
        <f t="shared" si="331"/>
        <v>#VALUE!</v>
      </c>
      <c r="AB612" s="1016" t="e">
        <f t="shared" si="332"/>
        <v>#VALUE!</v>
      </c>
      <c r="AC612" s="1017" t="e">
        <f t="shared" si="338"/>
        <v>#VALUE!</v>
      </c>
      <c r="AD612" s="1018">
        <f t="shared" si="339"/>
        <v>0</v>
      </c>
      <c r="AE612" s="1015">
        <f>IF(H612&gt;8,tab!D$168,tab!D$171)</f>
        <v>0.5</v>
      </c>
      <c r="AF612" s="1018">
        <f t="shared" si="340"/>
        <v>0</v>
      </c>
      <c r="AG612" s="994">
        <f t="shared" si="341"/>
        <v>0</v>
      </c>
      <c r="AH612" s="1019" t="e">
        <f t="shared" si="342"/>
        <v>#VALUE!</v>
      </c>
      <c r="AI612" s="863" t="e">
        <f t="shared" si="343"/>
        <v>#VALUE!</v>
      </c>
      <c r="AJ612" s="562">
        <f t="shared" si="344"/>
        <v>30</v>
      </c>
      <c r="AK612" s="562">
        <f t="shared" si="323"/>
        <v>30</v>
      </c>
      <c r="AL612" s="1020">
        <f t="shared" si="345"/>
        <v>0</v>
      </c>
      <c r="AN612" s="561">
        <f t="shared" si="333"/>
        <v>0</v>
      </c>
      <c r="AT612" s="322"/>
      <c r="AU612" s="322"/>
    </row>
    <row r="613" spans="3:47" ht="13.15" customHeight="1" x14ac:dyDescent="0.2">
      <c r="C613" s="386"/>
      <c r="D613" s="1005" t="str">
        <f>IF(op!D501=0,"",op!D501)</f>
        <v/>
      </c>
      <c r="E613" s="1005" t="str">
        <f>IF(op!E501=0,"",op!E501)</f>
        <v/>
      </c>
      <c r="F613" s="395" t="str">
        <f>IF(op!F501="","",op!F501+1)</f>
        <v/>
      </c>
      <c r="G613" s="1006" t="str">
        <f>IF(op!G501=0,"",op!G501)</f>
        <v/>
      </c>
      <c r="H613" s="395" t="str">
        <f>IF(op!H501="","",op!H501)</f>
        <v/>
      </c>
      <c r="I613" s="1007" t="str">
        <f t="shared" si="334"/>
        <v/>
      </c>
      <c r="J613" s="1008" t="str">
        <f>IF(op!J501="","",op!J501)</f>
        <v/>
      </c>
      <c r="K613" s="339"/>
      <c r="L613" s="1260" t="str">
        <f>IF(op!L501="","",op!L501)</f>
        <v/>
      </c>
      <c r="M613" s="1260" t="str">
        <f>IF(op!M501="","",op!M501)</f>
        <v/>
      </c>
      <c r="N613" s="1009" t="str">
        <f t="shared" si="325"/>
        <v/>
      </c>
      <c r="O613" s="1010" t="str">
        <f t="shared" si="326"/>
        <v/>
      </c>
      <c r="P613" s="1011" t="str">
        <f t="shared" si="327"/>
        <v/>
      </c>
      <c r="Q613" s="590" t="str">
        <f t="shared" si="335"/>
        <v/>
      </c>
      <c r="R613" s="1012" t="str">
        <f t="shared" si="328"/>
        <v/>
      </c>
      <c r="S613" s="1013">
        <f t="shared" si="336"/>
        <v>0</v>
      </c>
      <c r="T613" s="339"/>
      <c r="X613" s="994" t="str">
        <f t="shared" si="337"/>
        <v/>
      </c>
      <c r="Y613" s="1015">
        <f t="shared" si="329"/>
        <v>0.6</v>
      </c>
      <c r="Z613" s="1016" t="e">
        <f t="shared" si="330"/>
        <v>#VALUE!</v>
      </c>
      <c r="AA613" s="1016" t="e">
        <f t="shared" si="331"/>
        <v>#VALUE!</v>
      </c>
      <c r="AB613" s="1016" t="e">
        <f t="shared" si="332"/>
        <v>#VALUE!</v>
      </c>
      <c r="AC613" s="1017" t="e">
        <f t="shared" si="338"/>
        <v>#VALUE!</v>
      </c>
      <c r="AD613" s="1018">
        <f t="shared" si="339"/>
        <v>0</v>
      </c>
      <c r="AE613" s="1015">
        <f>IF(H613&gt;8,tab!D$168,tab!D$171)</f>
        <v>0.5</v>
      </c>
      <c r="AF613" s="1018">
        <f t="shared" si="340"/>
        <v>0</v>
      </c>
      <c r="AG613" s="994">
        <f t="shared" si="341"/>
        <v>0</v>
      </c>
      <c r="AH613" s="1019" t="e">
        <f t="shared" si="342"/>
        <v>#VALUE!</v>
      </c>
      <c r="AI613" s="863" t="e">
        <f t="shared" si="343"/>
        <v>#VALUE!</v>
      </c>
      <c r="AJ613" s="562">
        <f t="shared" si="344"/>
        <v>30</v>
      </c>
      <c r="AK613" s="562">
        <f t="shared" si="323"/>
        <v>30</v>
      </c>
      <c r="AL613" s="1020">
        <f t="shared" si="345"/>
        <v>0</v>
      </c>
      <c r="AN613" s="561">
        <f t="shared" si="333"/>
        <v>0</v>
      </c>
      <c r="AT613" s="322"/>
      <c r="AU613" s="322"/>
    </row>
    <row r="614" spans="3:47" ht="13.15" customHeight="1" x14ac:dyDescent="0.2">
      <c r="C614" s="386"/>
      <c r="D614" s="1005" t="str">
        <f>IF(op!D502=0,"",op!D502)</f>
        <v/>
      </c>
      <c r="E614" s="1005" t="str">
        <f>IF(op!E502=0,"",op!E502)</f>
        <v/>
      </c>
      <c r="F614" s="395" t="str">
        <f>IF(op!F502="","",op!F502+1)</f>
        <v/>
      </c>
      <c r="G614" s="1006" t="str">
        <f>IF(op!G502=0,"",op!G502)</f>
        <v/>
      </c>
      <c r="H614" s="395" t="str">
        <f>IF(op!H502="","",op!H502)</f>
        <v/>
      </c>
      <c r="I614" s="1007" t="str">
        <f t="shared" si="334"/>
        <v/>
      </c>
      <c r="J614" s="1008" t="str">
        <f>IF(op!J502="","",op!J502)</f>
        <v/>
      </c>
      <c r="K614" s="339"/>
      <c r="L614" s="1260" t="str">
        <f>IF(op!L502="","",op!L502)</f>
        <v/>
      </c>
      <c r="M614" s="1260" t="str">
        <f>IF(op!M502="","",op!M502)</f>
        <v/>
      </c>
      <c r="N614" s="1009" t="str">
        <f t="shared" si="325"/>
        <v/>
      </c>
      <c r="O614" s="1010" t="str">
        <f t="shared" si="326"/>
        <v/>
      </c>
      <c r="P614" s="1011" t="str">
        <f t="shared" si="327"/>
        <v/>
      </c>
      <c r="Q614" s="590" t="str">
        <f t="shared" si="335"/>
        <v/>
      </c>
      <c r="R614" s="1012" t="str">
        <f t="shared" si="328"/>
        <v/>
      </c>
      <c r="S614" s="1013">
        <f t="shared" si="336"/>
        <v>0</v>
      </c>
      <c r="T614" s="339"/>
      <c r="X614" s="994" t="str">
        <f t="shared" si="337"/>
        <v/>
      </c>
      <c r="Y614" s="1015">
        <f t="shared" si="329"/>
        <v>0.6</v>
      </c>
      <c r="Z614" s="1016" t="e">
        <f t="shared" si="330"/>
        <v>#VALUE!</v>
      </c>
      <c r="AA614" s="1016" t="e">
        <f t="shared" si="331"/>
        <v>#VALUE!</v>
      </c>
      <c r="AB614" s="1016" t="e">
        <f t="shared" si="332"/>
        <v>#VALUE!</v>
      </c>
      <c r="AC614" s="1017" t="e">
        <f t="shared" si="338"/>
        <v>#VALUE!</v>
      </c>
      <c r="AD614" s="1018">
        <f t="shared" si="339"/>
        <v>0</v>
      </c>
      <c r="AE614" s="1015">
        <f>IF(H614&gt;8,tab!D$168,tab!D$171)</f>
        <v>0.5</v>
      </c>
      <c r="AF614" s="1018">
        <f t="shared" si="340"/>
        <v>0</v>
      </c>
      <c r="AG614" s="994">
        <f t="shared" si="341"/>
        <v>0</v>
      </c>
      <c r="AH614" s="1019" t="e">
        <f t="shared" si="342"/>
        <v>#VALUE!</v>
      </c>
      <c r="AI614" s="863" t="e">
        <f t="shared" si="343"/>
        <v>#VALUE!</v>
      </c>
      <c r="AJ614" s="562">
        <f t="shared" si="344"/>
        <v>30</v>
      </c>
      <c r="AK614" s="562">
        <f t="shared" si="323"/>
        <v>30</v>
      </c>
      <c r="AL614" s="1020">
        <f t="shared" si="345"/>
        <v>0</v>
      </c>
      <c r="AN614" s="561">
        <f t="shared" si="333"/>
        <v>0</v>
      </c>
      <c r="AT614" s="322"/>
      <c r="AU614" s="322"/>
    </row>
    <row r="615" spans="3:47" ht="13.15" customHeight="1" x14ac:dyDescent="0.2">
      <c r="C615" s="386"/>
      <c r="D615" s="1005" t="str">
        <f>IF(op!D503=0,"",op!D503)</f>
        <v/>
      </c>
      <c r="E615" s="1005" t="str">
        <f>IF(op!E503=0,"",op!E503)</f>
        <v/>
      </c>
      <c r="F615" s="395" t="str">
        <f>IF(op!F503="","",op!F503+1)</f>
        <v/>
      </c>
      <c r="G615" s="1006" t="str">
        <f>IF(op!G503=0,"",op!G503)</f>
        <v/>
      </c>
      <c r="H615" s="395" t="str">
        <f>IF(op!H503="","",op!H503)</f>
        <v/>
      </c>
      <c r="I615" s="1007" t="str">
        <f t="shared" si="334"/>
        <v/>
      </c>
      <c r="J615" s="1008" t="str">
        <f>IF(op!J503="","",op!J503)</f>
        <v/>
      </c>
      <c r="K615" s="339"/>
      <c r="L615" s="1260" t="str">
        <f>IF(op!L503="","",op!L503)</f>
        <v/>
      </c>
      <c r="M615" s="1260" t="str">
        <f>IF(op!M503="","",op!M503)</f>
        <v/>
      </c>
      <c r="N615" s="1009" t="str">
        <f t="shared" si="325"/>
        <v/>
      </c>
      <c r="O615" s="1010" t="str">
        <f t="shared" si="326"/>
        <v/>
      </c>
      <c r="P615" s="1011" t="str">
        <f t="shared" si="327"/>
        <v/>
      </c>
      <c r="Q615" s="590" t="str">
        <f t="shared" si="335"/>
        <v/>
      </c>
      <c r="R615" s="1012" t="str">
        <f t="shared" si="328"/>
        <v/>
      </c>
      <c r="S615" s="1013">
        <f t="shared" si="336"/>
        <v>0</v>
      </c>
      <c r="T615" s="339"/>
      <c r="X615" s="994" t="str">
        <f t="shared" si="337"/>
        <v/>
      </c>
      <c r="Y615" s="1015">
        <f t="shared" si="329"/>
        <v>0.6</v>
      </c>
      <c r="Z615" s="1016" t="e">
        <f t="shared" si="330"/>
        <v>#VALUE!</v>
      </c>
      <c r="AA615" s="1016" t="e">
        <f t="shared" si="331"/>
        <v>#VALUE!</v>
      </c>
      <c r="AB615" s="1016" t="e">
        <f t="shared" si="332"/>
        <v>#VALUE!</v>
      </c>
      <c r="AC615" s="1017" t="e">
        <f t="shared" si="338"/>
        <v>#VALUE!</v>
      </c>
      <c r="AD615" s="1018">
        <f t="shared" si="339"/>
        <v>0</v>
      </c>
      <c r="AE615" s="1015">
        <f>IF(H615&gt;8,tab!D$168,tab!D$171)</f>
        <v>0.5</v>
      </c>
      <c r="AF615" s="1018">
        <f t="shared" si="340"/>
        <v>0</v>
      </c>
      <c r="AG615" s="994">
        <f t="shared" si="341"/>
        <v>0</v>
      </c>
      <c r="AH615" s="1019" t="e">
        <f t="shared" si="342"/>
        <v>#VALUE!</v>
      </c>
      <c r="AI615" s="863" t="e">
        <f t="shared" si="343"/>
        <v>#VALUE!</v>
      </c>
      <c r="AJ615" s="562">
        <f t="shared" si="344"/>
        <v>30</v>
      </c>
      <c r="AK615" s="562">
        <f t="shared" si="323"/>
        <v>30</v>
      </c>
      <c r="AL615" s="1020">
        <f t="shared" si="345"/>
        <v>0</v>
      </c>
      <c r="AN615" s="561">
        <f t="shared" si="333"/>
        <v>0</v>
      </c>
      <c r="AT615" s="322"/>
      <c r="AU615" s="322"/>
    </row>
    <row r="616" spans="3:47" ht="13.15" customHeight="1" x14ac:dyDescent="0.2">
      <c r="C616" s="386"/>
      <c r="D616" s="1005" t="str">
        <f>IF(op!D504=0,"",op!D504)</f>
        <v/>
      </c>
      <c r="E616" s="1005" t="str">
        <f>IF(op!E504=0,"",op!E504)</f>
        <v/>
      </c>
      <c r="F616" s="395" t="str">
        <f>IF(op!F504="","",op!F504+1)</f>
        <v/>
      </c>
      <c r="G616" s="1006" t="str">
        <f>IF(op!G504=0,"",op!G504)</f>
        <v/>
      </c>
      <c r="H616" s="395" t="str">
        <f>IF(op!H504="","",op!H504)</f>
        <v/>
      </c>
      <c r="I616" s="1007" t="str">
        <f t="shared" si="334"/>
        <v/>
      </c>
      <c r="J616" s="1008" t="str">
        <f>IF(op!J504="","",op!J504)</f>
        <v/>
      </c>
      <c r="K616" s="339"/>
      <c r="L616" s="1260" t="str">
        <f>IF(op!L504="","",op!L504)</f>
        <v/>
      </c>
      <c r="M616" s="1260" t="str">
        <f>IF(op!M504="","",op!M504)</f>
        <v/>
      </c>
      <c r="N616" s="1009" t="str">
        <f t="shared" si="325"/>
        <v/>
      </c>
      <c r="O616" s="1010" t="str">
        <f t="shared" si="326"/>
        <v/>
      </c>
      <c r="P616" s="1011" t="str">
        <f t="shared" si="327"/>
        <v/>
      </c>
      <c r="Q616" s="590" t="str">
        <f t="shared" si="335"/>
        <v/>
      </c>
      <c r="R616" s="1012" t="str">
        <f t="shared" si="328"/>
        <v/>
      </c>
      <c r="S616" s="1013">
        <f t="shared" si="336"/>
        <v>0</v>
      </c>
      <c r="T616" s="339"/>
      <c r="X616" s="994" t="str">
        <f t="shared" si="337"/>
        <v/>
      </c>
      <c r="Y616" s="1015">
        <f t="shared" si="329"/>
        <v>0.6</v>
      </c>
      <c r="Z616" s="1016" t="e">
        <f t="shared" si="330"/>
        <v>#VALUE!</v>
      </c>
      <c r="AA616" s="1016" t="e">
        <f t="shared" si="331"/>
        <v>#VALUE!</v>
      </c>
      <c r="AB616" s="1016" t="e">
        <f t="shared" si="332"/>
        <v>#VALUE!</v>
      </c>
      <c r="AC616" s="1017" t="e">
        <f t="shared" si="338"/>
        <v>#VALUE!</v>
      </c>
      <c r="AD616" s="1018">
        <f t="shared" si="339"/>
        <v>0</v>
      </c>
      <c r="AE616" s="1015">
        <f>IF(H616&gt;8,tab!D$168,tab!D$171)</f>
        <v>0.5</v>
      </c>
      <c r="AF616" s="1018">
        <f t="shared" si="340"/>
        <v>0</v>
      </c>
      <c r="AG616" s="994">
        <f t="shared" si="341"/>
        <v>0</v>
      </c>
      <c r="AH616" s="1019" t="e">
        <f t="shared" si="342"/>
        <v>#VALUE!</v>
      </c>
      <c r="AI616" s="863" t="e">
        <f t="shared" si="343"/>
        <v>#VALUE!</v>
      </c>
      <c r="AJ616" s="562">
        <f t="shared" si="344"/>
        <v>30</v>
      </c>
      <c r="AK616" s="562">
        <f t="shared" si="323"/>
        <v>30</v>
      </c>
      <c r="AL616" s="1020">
        <f t="shared" si="345"/>
        <v>0</v>
      </c>
      <c r="AN616" s="561">
        <f t="shared" si="333"/>
        <v>0</v>
      </c>
      <c r="AT616" s="322"/>
      <c r="AU616" s="322"/>
    </row>
    <row r="617" spans="3:47" ht="13.15" customHeight="1" x14ac:dyDescent="0.2">
      <c r="C617" s="386"/>
      <c r="D617" s="1005" t="str">
        <f>IF(op!D505=0,"",op!D505)</f>
        <v/>
      </c>
      <c r="E617" s="1005" t="str">
        <f>IF(op!E505=0,"",op!E505)</f>
        <v/>
      </c>
      <c r="F617" s="395" t="str">
        <f>IF(op!F505="","",op!F505+1)</f>
        <v/>
      </c>
      <c r="G617" s="1006" t="str">
        <f>IF(op!G505=0,"",op!G505)</f>
        <v/>
      </c>
      <c r="H617" s="395" t="str">
        <f>IF(op!H505="","",op!H505)</f>
        <v/>
      </c>
      <c r="I617" s="1007" t="str">
        <f t="shared" si="334"/>
        <v/>
      </c>
      <c r="J617" s="1008" t="str">
        <f>IF(op!J505="","",op!J505)</f>
        <v/>
      </c>
      <c r="K617" s="339"/>
      <c r="L617" s="1260" t="str">
        <f>IF(op!L505="","",op!L505)</f>
        <v/>
      </c>
      <c r="M617" s="1260" t="str">
        <f>IF(op!M505="","",op!M505)</f>
        <v/>
      </c>
      <c r="N617" s="1009" t="str">
        <f t="shared" si="325"/>
        <v/>
      </c>
      <c r="O617" s="1010" t="str">
        <f t="shared" si="326"/>
        <v/>
      </c>
      <c r="P617" s="1011" t="str">
        <f t="shared" si="327"/>
        <v/>
      </c>
      <c r="Q617" s="590" t="str">
        <f t="shared" si="335"/>
        <v/>
      </c>
      <c r="R617" s="1012" t="str">
        <f t="shared" si="328"/>
        <v/>
      </c>
      <c r="S617" s="1013">
        <f t="shared" si="336"/>
        <v>0</v>
      </c>
      <c r="T617" s="339"/>
      <c r="X617" s="994" t="str">
        <f t="shared" si="337"/>
        <v/>
      </c>
      <c r="Y617" s="1015">
        <f t="shared" si="329"/>
        <v>0.6</v>
      </c>
      <c r="Z617" s="1016" t="e">
        <f t="shared" si="330"/>
        <v>#VALUE!</v>
      </c>
      <c r="AA617" s="1016" t="e">
        <f t="shared" si="331"/>
        <v>#VALUE!</v>
      </c>
      <c r="AB617" s="1016" t="e">
        <f t="shared" si="332"/>
        <v>#VALUE!</v>
      </c>
      <c r="AC617" s="1017" t="e">
        <f t="shared" si="338"/>
        <v>#VALUE!</v>
      </c>
      <c r="AD617" s="1018">
        <f t="shared" si="339"/>
        <v>0</v>
      </c>
      <c r="AE617" s="1015">
        <f>IF(H617&gt;8,tab!D$168,tab!D$171)</f>
        <v>0.5</v>
      </c>
      <c r="AF617" s="1018">
        <f t="shared" si="340"/>
        <v>0</v>
      </c>
      <c r="AG617" s="994">
        <f t="shared" si="341"/>
        <v>0</v>
      </c>
      <c r="AH617" s="1019" t="e">
        <f t="shared" si="342"/>
        <v>#VALUE!</v>
      </c>
      <c r="AI617" s="863" t="e">
        <f t="shared" si="343"/>
        <v>#VALUE!</v>
      </c>
      <c r="AJ617" s="562">
        <f t="shared" si="344"/>
        <v>30</v>
      </c>
      <c r="AK617" s="562">
        <f t="shared" si="323"/>
        <v>30</v>
      </c>
      <c r="AL617" s="1020">
        <f t="shared" si="345"/>
        <v>0</v>
      </c>
      <c r="AN617" s="561">
        <f t="shared" si="333"/>
        <v>0</v>
      </c>
      <c r="AT617" s="322"/>
      <c r="AU617" s="322"/>
    </row>
    <row r="618" spans="3:47" ht="13.15" customHeight="1" x14ac:dyDescent="0.2">
      <c r="C618" s="386"/>
      <c r="D618" s="1005" t="str">
        <f>IF(op!D506=0,"",op!D506)</f>
        <v/>
      </c>
      <c r="E618" s="1005" t="str">
        <f>IF(op!E506=0,"",op!E506)</f>
        <v/>
      </c>
      <c r="F618" s="395" t="str">
        <f>IF(op!F506="","",op!F506+1)</f>
        <v/>
      </c>
      <c r="G618" s="1006" t="str">
        <f>IF(op!G506=0,"",op!G506)</f>
        <v/>
      </c>
      <c r="H618" s="395" t="str">
        <f>IF(op!H506="","",op!H506)</f>
        <v/>
      </c>
      <c r="I618" s="1007" t="str">
        <f t="shared" si="334"/>
        <v/>
      </c>
      <c r="J618" s="1008" t="str">
        <f>IF(op!J506="","",op!J506)</f>
        <v/>
      </c>
      <c r="K618" s="339"/>
      <c r="L618" s="1260" t="str">
        <f>IF(op!L506="","",op!L506)</f>
        <v/>
      </c>
      <c r="M618" s="1260" t="str">
        <f>IF(op!M506="","",op!M506)</f>
        <v/>
      </c>
      <c r="N618" s="1009" t="str">
        <f t="shared" si="325"/>
        <v/>
      </c>
      <c r="O618" s="1010" t="str">
        <f t="shared" si="326"/>
        <v/>
      </c>
      <c r="P618" s="1011" t="str">
        <f t="shared" si="327"/>
        <v/>
      </c>
      <c r="Q618" s="590" t="str">
        <f t="shared" si="335"/>
        <v/>
      </c>
      <c r="R618" s="1012" t="str">
        <f t="shared" si="328"/>
        <v/>
      </c>
      <c r="S618" s="1013">
        <f t="shared" si="336"/>
        <v>0</v>
      </c>
      <c r="T618" s="339"/>
      <c r="X618" s="994" t="str">
        <f t="shared" si="337"/>
        <v/>
      </c>
      <c r="Y618" s="1015">
        <f t="shared" si="329"/>
        <v>0.6</v>
      </c>
      <c r="Z618" s="1016" t="e">
        <f t="shared" si="330"/>
        <v>#VALUE!</v>
      </c>
      <c r="AA618" s="1016" t="e">
        <f t="shared" si="331"/>
        <v>#VALUE!</v>
      </c>
      <c r="AB618" s="1016" t="e">
        <f t="shared" si="332"/>
        <v>#VALUE!</v>
      </c>
      <c r="AC618" s="1017" t="e">
        <f t="shared" si="338"/>
        <v>#VALUE!</v>
      </c>
      <c r="AD618" s="1018">
        <f t="shared" si="339"/>
        <v>0</v>
      </c>
      <c r="AE618" s="1015">
        <f>IF(H618&gt;8,tab!D$168,tab!D$171)</f>
        <v>0.5</v>
      </c>
      <c r="AF618" s="1018">
        <f t="shared" si="340"/>
        <v>0</v>
      </c>
      <c r="AG618" s="994">
        <f t="shared" si="341"/>
        <v>0</v>
      </c>
      <c r="AH618" s="1019" t="e">
        <f t="shared" si="342"/>
        <v>#VALUE!</v>
      </c>
      <c r="AI618" s="863" t="e">
        <f t="shared" si="343"/>
        <v>#VALUE!</v>
      </c>
      <c r="AJ618" s="562">
        <f t="shared" si="344"/>
        <v>30</v>
      </c>
      <c r="AK618" s="562">
        <f t="shared" si="323"/>
        <v>30</v>
      </c>
      <c r="AL618" s="1020">
        <f t="shared" si="345"/>
        <v>0</v>
      </c>
      <c r="AN618" s="561">
        <f t="shared" si="333"/>
        <v>0</v>
      </c>
      <c r="AT618" s="322"/>
      <c r="AU618" s="322"/>
    </row>
    <row r="619" spans="3:47" ht="13.15" customHeight="1" x14ac:dyDescent="0.2">
      <c r="C619" s="386"/>
      <c r="D619" s="1005" t="str">
        <f>IF(op!D507=0,"",op!D507)</f>
        <v/>
      </c>
      <c r="E619" s="1005" t="str">
        <f>IF(op!E507=0,"",op!E507)</f>
        <v/>
      </c>
      <c r="F619" s="395" t="str">
        <f>IF(op!F507="","",op!F507+1)</f>
        <v/>
      </c>
      <c r="G619" s="1006" t="str">
        <f>IF(op!G507=0,"",op!G507)</f>
        <v/>
      </c>
      <c r="H619" s="395" t="str">
        <f>IF(op!H507="","",op!H507)</f>
        <v/>
      </c>
      <c r="I619" s="1007" t="str">
        <f t="shared" si="334"/>
        <v/>
      </c>
      <c r="J619" s="1008" t="str">
        <f>IF(op!J507="","",op!J507)</f>
        <v/>
      </c>
      <c r="K619" s="339"/>
      <c r="L619" s="1260" t="str">
        <f>IF(op!L507="","",op!L507)</f>
        <v/>
      </c>
      <c r="M619" s="1260" t="str">
        <f>IF(op!M507="","",op!M507)</f>
        <v/>
      </c>
      <c r="N619" s="1009" t="str">
        <f t="shared" si="325"/>
        <v/>
      </c>
      <c r="O619" s="1010" t="str">
        <f t="shared" si="326"/>
        <v/>
      </c>
      <c r="P619" s="1011" t="str">
        <f t="shared" si="327"/>
        <v/>
      </c>
      <c r="Q619" s="590" t="str">
        <f t="shared" si="335"/>
        <v/>
      </c>
      <c r="R619" s="1012" t="str">
        <f t="shared" si="328"/>
        <v/>
      </c>
      <c r="S619" s="1013">
        <f t="shared" si="336"/>
        <v>0</v>
      </c>
      <c r="T619" s="339"/>
      <c r="X619" s="994" t="str">
        <f t="shared" si="337"/>
        <v/>
      </c>
      <c r="Y619" s="1015">
        <f t="shared" si="329"/>
        <v>0.6</v>
      </c>
      <c r="Z619" s="1016" t="e">
        <f t="shared" si="330"/>
        <v>#VALUE!</v>
      </c>
      <c r="AA619" s="1016" t="e">
        <f t="shared" si="331"/>
        <v>#VALUE!</v>
      </c>
      <c r="AB619" s="1016" t="e">
        <f t="shared" si="332"/>
        <v>#VALUE!</v>
      </c>
      <c r="AC619" s="1017" t="e">
        <f t="shared" si="338"/>
        <v>#VALUE!</v>
      </c>
      <c r="AD619" s="1018">
        <f t="shared" si="339"/>
        <v>0</v>
      </c>
      <c r="AE619" s="1015">
        <f>IF(H619&gt;8,tab!D$168,tab!D$171)</f>
        <v>0.5</v>
      </c>
      <c r="AF619" s="1018">
        <f t="shared" si="340"/>
        <v>0</v>
      </c>
      <c r="AG619" s="994">
        <f t="shared" si="341"/>
        <v>0</v>
      </c>
      <c r="AH619" s="1019" t="e">
        <f t="shared" si="342"/>
        <v>#VALUE!</v>
      </c>
      <c r="AI619" s="863" t="e">
        <f t="shared" si="343"/>
        <v>#VALUE!</v>
      </c>
      <c r="AJ619" s="562">
        <f t="shared" si="344"/>
        <v>30</v>
      </c>
      <c r="AK619" s="562">
        <f t="shared" si="323"/>
        <v>30</v>
      </c>
      <c r="AL619" s="1020">
        <f t="shared" si="345"/>
        <v>0</v>
      </c>
      <c r="AN619" s="561">
        <f t="shared" si="333"/>
        <v>0</v>
      </c>
      <c r="AT619" s="322"/>
      <c r="AU619" s="322"/>
    </row>
    <row r="620" spans="3:47" ht="13.15" customHeight="1" x14ac:dyDescent="0.2">
      <c r="C620" s="386"/>
      <c r="D620" s="1005" t="str">
        <f>IF(op!D508=0,"",op!D508)</f>
        <v/>
      </c>
      <c r="E620" s="1005" t="str">
        <f>IF(op!E508=0,"",op!E508)</f>
        <v/>
      </c>
      <c r="F620" s="395" t="str">
        <f>IF(op!F508="","",op!F508+1)</f>
        <v/>
      </c>
      <c r="G620" s="1006" t="str">
        <f>IF(op!G508=0,"",op!G508)</f>
        <v/>
      </c>
      <c r="H620" s="395" t="str">
        <f>IF(op!H508="","",op!H508)</f>
        <v/>
      </c>
      <c r="I620" s="1007" t="str">
        <f t="shared" si="334"/>
        <v/>
      </c>
      <c r="J620" s="1008" t="str">
        <f>IF(op!J508="","",op!J508)</f>
        <v/>
      </c>
      <c r="K620" s="339"/>
      <c r="L620" s="1260" t="str">
        <f>IF(op!L508="","",op!L508)</f>
        <v/>
      </c>
      <c r="M620" s="1260" t="str">
        <f>IF(op!M508="","",op!M508)</f>
        <v/>
      </c>
      <c r="N620" s="1009" t="str">
        <f t="shared" si="325"/>
        <v/>
      </c>
      <c r="O620" s="1010" t="str">
        <f t="shared" si="326"/>
        <v/>
      </c>
      <c r="P620" s="1011" t="str">
        <f t="shared" si="327"/>
        <v/>
      </c>
      <c r="Q620" s="590" t="str">
        <f t="shared" si="335"/>
        <v/>
      </c>
      <c r="R620" s="1012" t="str">
        <f t="shared" si="328"/>
        <v/>
      </c>
      <c r="S620" s="1013">
        <f t="shared" si="336"/>
        <v>0</v>
      </c>
      <c r="T620" s="339"/>
      <c r="X620" s="994" t="str">
        <f t="shared" si="337"/>
        <v/>
      </c>
      <c r="Y620" s="1015">
        <f t="shared" si="329"/>
        <v>0.6</v>
      </c>
      <c r="Z620" s="1016" t="e">
        <f t="shared" si="330"/>
        <v>#VALUE!</v>
      </c>
      <c r="AA620" s="1016" t="e">
        <f t="shared" si="331"/>
        <v>#VALUE!</v>
      </c>
      <c r="AB620" s="1016" t="e">
        <f t="shared" si="332"/>
        <v>#VALUE!</v>
      </c>
      <c r="AC620" s="1017" t="e">
        <f t="shared" si="338"/>
        <v>#VALUE!</v>
      </c>
      <c r="AD620" s="1018">
        <f t="shared" si="339"/>
        <v>0</v>
      </c>
      <c r="AE620" s="1015">
        <f>IF(H620&gt;8,tab!D$168,tab!D$171)</f>
        <v>0.5</v>
      </c>
      <c r="AF620" s="1018">
        <f t="shared" si="340"/>
        <v>0</v>
      </c>
      <c r="AG620" s="994">
        <f t="shared" si="341"/>
        <v>0</v>
      </c>
      <c r="AH620" s="1019" t="e">
        <f t="shared" si="342"/>
        <v>#VALUE!</v>
      </c>
      <c r="AI620" s="863" t="e">
        <f t="shared" si="343"/>
        <v>#VALUE!</v>
      </c>
      <c r="AJ620" s="562">
        <f t="shared" si="344"/>
        <v>30</v>
      </c>
      <c r="AK620" s="562">
        <f t="shared" si="323"/>
        <v>30</v>
      </c>
      <c r="AL620" s="1020">
        <f t="shared" si="345"/>
        <v>0</v>
      </c>
      <c r="AN620" s="561">
        <f t="shared" si="333"/>
        <v>0</v>
      </c>
      <c r="AT620" s="322"/>
      <c r="AU620" s="322"/>
    </row>
    <row r="621" spans="3:47" ht="13.15" customHeight="1" x14ac:dyDescent="0.2">
      <c r="C621" s="386"/>
      <c r="D621" s="1005" t="str">
        <f>IF(op!D509=0,"",op!D509)</f>
        <v/>
      </c>
      <c r="E621" s="1005" t="str">
        <f>IF(op!E509=0,"",op!E509)</f>
        <v/>
      </c>
      <c r="F621" s="395" t="str">
        <f>IF(op!F509="","",op!F509+1)</f>
        <v/>
      </c>
      <c r="G621" s="1006" t="str">
        <f>IF(op!G509=0,"",op!G509)</f>
        <v/>
      </c>
      <c r="H621" s="395" t="str">
        <f>IF(op!H509="","",op!H509)</f>
        <v/>
      </c>
      <c r="I621" s="1007" t="str">
        <f t="shared" si="334"/>
        <v/>
      </c>
      <c r="J621" s="1008" t="str">
        <f>IF(op!J509="","",op!J509)</f>
        <v/>
      </c>
      <c r="K621" s="339"/>
      <c r="L621" s="1260" t="str">
        <f>IF(op!L509="","",op!L509)</f>
        <v/>
      </c>
      <c r="M621" s="1260" t="str">
        <f>IF(op!M509="","",op!M509)</f>
        <v/>
      </c>
      <c r="N621" s="1009" t="str">
        <f t="shared" si="325"/>
        <v/>
      </c>
      <c r="O621" s="1010" t="str">
        <f t="shared" si="326"/>
        <v/>
      </c>
      <c r="P621" s="1011" t="str">
        <f t="shared" si="327"/>
        <v/>
      </c>
      <c r="Q621" s="590" t="str">
        <f t="shared" si="335"/>
        <v/>
      </c>
      <c r="R621" s="1012" t="str">
        <f t="shared" si="328"/>
        <v/>
      </c>
      <c r="S621" s="1013">
        <f t="shared" si="336"/>
        <v>0</v>
      </c>
      <c r="T621" s="339"/>
      <c r="X621" s="994" t="str">
        <f t="shared" si="337"/>
        <v/>
      </c>
      <c r="Y621" s="1015">
        <f t="shared" si="329"/>
        <v>0.6</v>
      </c>
      <c r="Z621" s="1016" t="e">
        <f t="shared" si="330"/>
        <v>#VALUE!</v>
      </c>
      <c r="AA621" s="1016" t="e">
        <f t="shared" si="331"/>
        <v>#VALUE!</v>
      </c>
      <c r="AB621" s="1016" t="e">
        <f t="shared" si="332"/>
        <v>#VALUE!</v>
      </c>
      <c r="AC621" s="1017" t="e">
        <f t="shared" si="338"/>
        <v>#VALUE!</v>
      </c>
      <c r="AD621" s="1018">
        <f t="shared" si="339"/>
        <v>0</v>
      </c>
      <c r="AE621" s="1015">
        <f>IF(H621&gt;8,tab!D$168,tab!D$171)</f>
        <v>0.5</v>
      </c>
      <c r="AF621" s="1018">
        <f t="shared" si="340"/>
        <v>0</v>
      </c>
      <c r="AG621" s="994">
        <f t="shared" si="341"/>
        <v>0</v>
      </c>
      <c r="AH621" s="1019" t="e">
        <f t="shared" si="342"/>
        <v>#VALUE!</v>
      </c>
      <c r="AI621" s="863" t="e">
        <f t="shared" si="343"/>
        <v>#VALUE!</v>
      </c>
      <c r="AJ621" s="562">
        <f t="shared" si="344"/>
        <v>30</v>
      </c>
      <c r="AK621" s="562">
        <f t="shared" si="323"/>
        <v>30</v>
      </c>
      <c r="AL621" s="1020">
        <f t="shared" si="345"/>
        <v>0</v>
      </c>
      <c r="AN621" s="561">
        <f t="shared" si="333"/>
        <v>0</v>
      </c>
      <c r="AT621" s="322"/>
      <c r="AU621" s="322"/>
    </row>
    <row r="622" spans="3:47" ht="13.15" customHeight="1" x14ac:dyDescent="0.2">
      <c r="C622" s="386"/>
      <c r="D622" s="1005" t="str">
        <f>IF(op!D510=0,"",op!D510)</f>
        <v/>
      </c>
      <c r="E622" s="1005" t="str">
        <f>IF(op!E510=0,"",op!E510)</f>
        <v/>
      </c>
      <c r="F622" s="395" t="str">
        <f>IF(op!F510="","",op!F510+1)</f>
        <v/>
      </c>
      <c r="G622" s="1006" t="str">
        <f>IF(op!G510=0,"",op!G510)</f>
        <v/>
      </c>
      <c r="H622" s="395" t="str">
        <f>IF(op!H510="","",op!H510)</f>
        <v/>
      </c>
      <c r="I622" s="1007" t="str">
        <f t="shared" si="334"/>
        <v/>
      </c>
      <c r="J622" s="1008" t="str">
        <f>IF(op!J510="","",op!J510)</f>
        <v/>
      </c>
      <c r="K622" s="339"/>
      <c r="L622" s="1260" t="str">
        <f>IF(op!L510="","",op!L510)</f>
        <v/>
      </c>
      <c r="M622" s="1260" t="str">
        <f>IF(op!M510="","",op!M510)</f>
        <v/>
      </c>
      <c r="N622" s="1009" t="str">
        <f t="shared" si="325"/>
        <v/>
      </c>
      <c r="O622" s="1010" t="str">
        <f t="shared" si="326"/>
        <v/>
      </c>
      <c r="P622" s="1011" t="str">
        <f t="shared" si="327"/>
        <v/>
      </c>
      <c r="Q622" s="590" t="str">
        <f t="shared" si="335"/>
        <v/>
      </c>
      <c r="R622" s="1012" t="str">
        <f t="shared" si="328"/>
        <v/>
      </c>
      <c r="S622" s="1013">
        <f t="shared" si="336"/>
        <v>0</v>
      </c>
      <c r="T622" s="339"/>
      <c r="X622" s="994" t="str">
        <f t="shared" si="337"/>
        <v/>
      </c>
      <c r="Y622" s="1015">
        <f t="shared" si="329"/>
        <v>0.6</v>
      </c>
      <c r="Z622" s="1016" t="e">
        <f t="shared" si="330"/>
        <v>#VALUE!</v>
      </c>
      <c r="AA622" s="1016" t="e">
        <f t="shared" si="331"/>
        <v>#VALUE!</v>
      </c>
      <c r="AB622" s="1016" t="e">
        <f t="shared" si="332"/>
        <v>#VALUE!</v>
      </c>
      <c r="AC622" s="1017" t="e">
        <f t="shared" si="338"/>
        <v>#VALUE!</v>
      </c>
      <c r="AD622" s="1018">
        <f t="shared" si="339"/>
        <v>0</v>
      </c>
      <c r="AE622" s="1015">
        <f>IF(H622&gt;8,tab!D$168,tab!D$171)</f>
        <v>0.5</v>
      </c>
      <c r="AF622" s="1018">
        <f t="shared" si="340"/>
        <v>0</v>
      </c>
      <c r="AG622" s="994">
        <f t="shared" si="341"/>
        <v>0</v>
      </c>
      <c r="AH622" s="1019" t="e">
        <f t="shared" si="342"/>
        <v>#VALUE!</v>
      </c>
      <c r="AI622" s="863" t="e">
        <f t="shared" si="343"/>
        <v>#VALUE!</v>
      </c>
      <c r="AJ622" s="562">
        <f t="shared" si="344"/>
        <v>30</v>
      </c>
      <c r="AK622" s="562">
        <f t="shared" si="323"/>
        <v>30</v>
      </c>
      <c r="AL622" s="1020">
        <f t="shared" si="345"/>
        <v>0</v>
      </c>
      <c r="AN622" s="561">
        <f t="shared" si="333"/>
        <v>0</v>
      </c>
      <c r="AT622" s="322"/>
      <c r="AU622" s="322"/>
    </row>
    <row r="623" spans="3:47" ht="13.15" customHeight="1" x14ac:dyDescent="0.2">
      <c r="C623" s="386"/>
      <c r="D623" s="1005" t="str">
        <f>IF(op!D511=0,"",op!D511)</f>
        <v/>
      </c>
      <c r="E623" s="1005" t="str">
        <f>IF(op!E511=0,"",op!E511)</f>
        <v/>
      </c>
      <c r="F623" s="395" t="str">
        <f>IF(op!F511="","",op!F511+1)</f>
        <v/>
      </c>
      <c r="G623" s="1006" t="str">
        <f>IF(op!G511=0,"",op!G511)</f>
        <v/>
      </c>
      <c r="H623" s="395" t="str">
        <f>IF(op!H511="","",op!H511)</f>
        <v/>
      </c>
      <c r="I623" s="1007" t="str">
        <f t="shared" si="334"/>
        <v/>
      </c>
      <c r="J623" s="1008" t="str">
        <f>IF(op!J511="","",op!J511)</f>
        <v/>
      </c>
      <c r="K623" s="339"/>
      <c r="L623" s="1260" t="str">
        <f>IF(op!L511="","",op!L511)</f>
        <v/>
      </c>
      <c r="M623" s="1260" t="str">
        <f>IF(op!M511="","",op!M511)</f>
        <v/>
      </c>
      <c r="N623" s="1009" t="str">
        <f t="shared" si="325"/>
        <v/>
      </c>
      <c r="O623" s="1010" t="str">
        <f t="shared" si="326"/>
        <v/>
      </c>
      <c r="P623" s="1011" t="str">
        <f t="shared" si="327"/>
        <v/>
      </c>
      <c r="Q623" s="590" t="str">
        <f t="shared" si="335"/>
        <v/>
      </c>
      <c r="R623" s="1012" t="str">
        <f t="shared" si="328"/>
        <v/>
      </c>
      <c r="S623" s="1013">
        <f t="shared" si="336"/>
        <v>0</v>
      </c>
      <c r="T623" s="339"/>
      <c r="X623" s="994" t="str">
        <f t="shared" si="337"/>
        <v/>
      </c>
      <c r="Y623" s="1015">
        <f t="shared" si="329"/>
        <v>0.6</v>
      </c>
      <c r="Z623" s="1016" t="e">
        <f t="shared" si="330"/>
        <v>#VALUE!</v>
      </c>
      <c r="AA623" s="1016" t="e">
        <f t="shared" si="331"/>
        <v>#VALUE!</v>
      </c>
      <c r="AB623" s="1016" t="e">
        <f t="shared" si="332"/>
        <v>#VALUE!</v>
      </c>
      <c r="AC623" s="1017" t="e">
        <f t="shared" si="338"/>
        <v>#VALUE!</v>
      </c>
      <c r="AD623" s="1018">
        <f t="shared" si="339"/>
        <v>0</v>
      </c>
      <c r="AE623" s="1015">
        <f>IF(H623&gt;8,tab!D$168,tab!D$171)</f>
        <v>0.5</v>
      </c>
      <c r="AF623" s="1018">
        <f t="shared" si="340"/>
        <v>0</v>
      </c>
      <c r="AG623" s="994">
        <f t="shared" si="341"/>
        <v>0</v>
      </c>
      <c r="AH623" s="1019" t="e">
        <f t="shared" si="342"/>
        <v>#VALUE!</v>
      </c>
      <c r="AI623" s="863" t="e">
        <f t="shared" si="343"/>
        <v>#VALUE!</v>
      </c>
      <c r="AJ623" s="562">
        <f t="shared" si="344"/>
        <v>30</v>
      </c>
      <c r="AK623" s="562">
        <f t="shared" si="323"/>
        <v>30</v>
      </c>
      <c r="AL623" s="1020">
        <f t="shared" si="345"/>
        <v>0</v>
      </c>
      <c r="AN623" s="561">
        <f t="shared" si="333"/>
        <v>0</v>
      </c>
      <c r="AT623" s="322"/>
      <c r="AU623" s="322"/>
    </row>
    <row r="624" spans="3:47" ht="13.15" customHeight="1" x14ac:dyDescent="0.2">
      <c r="C624" s="386"/>
      <c r="D624" s="1005" t="str">
        <f>IF(op!D512=0,"",op!D512)</f>
        <v/>
      </c>
      <c r="E624" s="1005" t="str">
        <f>IF(op!E512=0,"",op!E512)</f>
        <v/>
      </c>
      <c r="F624" s="395" t="str">
        <f>IF(op!F512="","",op!F512+1)</f>
        <v/>
      </c>
      <c r="G624" s="1006" t="str">
        <f>IF(op!G512=0,"",op!G512)</f>
        <v/>
      </c>
      <c r="H624" s="395" t="str">
        <f>IF(op!H512="","",op!H512)</f>
        <v/>
      </c>
      <c r="I624" s="1007" t="str">
        <f t="shared" si="334"/>
        <v/>
      </c>
      <c r="J624" s="1008" t="str">
        <f>IF(op!J512="","",op!J512)</f>
        <v/>
      </c>
      <c r="K624" s="339"/>
      <c r="L624" s="1260" t="str">
        <f>IF(op!L512="","",op!L512)</f>
        <v/>
      </c>
      <c r="M624" s="1260" t="str">
        <f>IF(op!M512="","",op!M512)</f>
        <v/>
      </c>
      <c r="N624" s="1009" t="str">
        <f t="shared" si="325"/>
        <v/>
      </c>
      <c r="O624" s="1010" t="str">
        <f t="shared" si="326"/>
        <v/>
      </c>
      <c r="P624" s="1011" t="str">
        <f t="shared" si="327"/>
        <v/>
      </c>
      <c r="Q624" s="590" t="str">
        <f t="shared" si="335"/>
        <v/>
      </c>
      <c r="R624" s="1012" t="str">
        <f t="shared" si="328"/>
        <v/>
      </c>
      <c r="S624" s="1013">
        <f t="shared" si="336"/>
        <v>0</v>
      </c>
      <c r="T624" s="339"/>
      <c r="X624" s="994" t="str">
        <f t="shared" si="337"/>
        <v/>
      </c>
      <c r="Y624" s="1015">
        <f t="shared" si="329"/>
        <v>0.6</v>
      </c>
      <c r="Z624" s="1016" t="e">
        <f t="shared" si="330"/>
        <v>#VALUE!</v>
      </c>
      <c r="AA624" s="1016" t="e">
        <f t="shared" si="331"/>
        <v>#VALUE!</v>
      </c>
      <c r="AB624" s="1016" t="e">
        <f t="shared" si="332"/>
        <v>#VALUE!</v>
      </c>
      <c r="AC624" s="1017" t="e">
        <f t="shared" si="338"/>
        <v>#VALUE!</v>
      </c>
      <c r="AD624" s="1018">
        <f t="shared" si="339"/>
        <v>0</v>
      </c>
      <c r="AE624" s="1015">
        <f>IF(H624&gt;8,tab!D$168,tab!D$171)</f>
        <v>0.5</v>
      </c>
      <c r="AF624" s="1018">
        <f t="shared" si="340"/>
        <v>0</v>
      </c>
      <c r="AG624" s="994">
        <f t="shared" si="341"/>
        <v>0</v>
      </c>
      <c r="AH624" s="1019" t="e">
        <f t="shared" si="342"/>
        <v>#VALUE!</v>
      </c>
      <c r="AI624" s="863" t="e">
        <f t="shared" si="343"/>
        <v>#VALUE!</v>
      </c>
      <c r="AJ624" s="562">
        <f t="shared" si="344"/>
        <v>30</v>
      </c>
      <c r="AK624" s="562">
        <f t="shared" si="323"/>
        <v>30</v>
      </c>
      <c r="AL624" s="1020">
        <f t="shared" si="345"/>
        <v>0</v>
      </c>
      <c r="AN624" s="561">
        <f t="shared" si="333"/>
        <v>0</v>
      </c>
      <c r="AT624" s="322"/>
      <c r="AU624" s="322"/>
    </row>
    <row r="625" spans="3:47" ht="13.15" customHeight="1" x14ac:dyDescent="0.2">
      <c r="C625" s="386"/>
      <c r="D625" s="1005" t="str">
        <f>IF(op!D513=0,"",op!D513)</f>
        <v/>
      </c>
      <c r="E625" s="1005" t="str">
        <f>IF(op!E513=0,"",op!E513)</f>
        <v/>
      </c>
      <c r="F625" s="395" t="str">
        <f>IF(op!F513="","",op!F513+1)</f>
        <v/>
      </c>
      <c r="G625" s="1006" t="str">
        <f>IF(op!G513=0,"",op!G513)</f>
        <v/>
      </c>
      <c r="H625" s="395" t="str">
        <f>IF(op!H513="","",op!H513)</f>
        <v/>
      </c>
      <c r="I625" s="1007" t="str">
        <f t="shared" si="334"/>
        <v/>
      </c>
      <c r="J625" s="1008" t="str">
        <f>IF(op!J513="","",op!J513)</f>
        <v/>
      </c>
      <c r="K625" s="339"/>
      <c r="L625" s="1260" t="str">
        <f>IF(op!L513="","",op!L513)</f>
        <v/>
      </c>
      <c r="M625" s="1260" t="str">
        <f>IF(op!M513="","",op!M513)</f>
        <v/>
      </c>
      <c r="N625" s="1009" t="str">
        <f t="shared" si="325"/>
        <v/>
      </c>
      <c r="O625" s="1010" t="str">
        <f t="shared" si="326"/>
        <v/>
      </c>
      <c r="P625" s="1011" t="str">
        <f t="shared" si="327"/>
        <v/>
      </c>
      <c r="Q625" s="590" t="str">
        <f t="shared" si="335"/>
        <v/>
      </c>
      <c r="R625" s="1012" t="str">
        <f t="shared" si="328"/>
        <v/>
      </c>
      <c r="S625" s="1013">
        <f t="shared" si="336"/>
        <v>0</v>
      </c>
      <c r="T625" s="339"/>
      <c r="X625" s="994" t="str">
        <f t="shared" si="337"/>
        <v/>
      </c>
      <c r="Y625" s="1015">
        <f t="shared" si="329"/>
        <v>0.6</v>
      </c>
      <c r="Z625" s="1016" t="e">
        <f t="shared" si="330"/>
        <v>#VALUE!</v>
      </c>
      <c r="AA625" s="1016" t="e">
        <f t="shared" si="331"/>
        <v>#VALUE!</v>
      </c>
      <c r="AB625" s="1016" t="e">
        <f t="shared" si="332"/>
        <v>#VALUE!</v>
      </c>
      <c r="AC625" s="1017" t="e">
        <f t="shared" si="338"/>
        <v>#VALUE!</v>
      </c>
      <c r="AD625" s="1018">
        <f t="shared" si="339"/>
        <v>0</v>
      </c>
      <c r="AE625" s="1015">
        <f>IF(H625&gt;8,tab!D$168,tab!D$171)</f>
        <v>0.5</v>
      </c>
      <c r="AF625" s="1018">
        <f t="shared" si="340"/>
        <v>0</v>
      </c>
      <c r="AG625" s="994">
        <f t="shared" si="341"/>
        <v>0</v>
      </c>
      <c r="AH625" s="1019" t="e">
        <f t="shared" si="342"/>
        <v>#VALUE!</v>
      </c>
      <c r="AI625" s="863" t="e">
        <f t="shared" si="343"/>
        <v>#VALUE!</v>
      </c>
      <c r="AJ625" s="562">
        <f t="shared" si="344"/>
        <v>30</v>
      </c>
      <c r="AK625" s="562">
        <f t="shared" si="323"/>
        <v>30</v>
      </c>
      <c r="AL625" s="1020">
        <f t="shared" si="345"/>
        <v>0</v>
      </c>
      <c r="AN625" s="561">
        <f t="shared" si="333"/>
        <v>0</v>
      </c>
      <c r="AT625" s="322"/>
      <c r="AU625" s="322"/>
    </row>
    <row r="626" spans="3:47" ht="13.15" customHeight="1" x14ac:dyDescent="0.2">
      <c r="C626" s="386"/>
      <c r="D626" s="1005" t="str">
        <f>IF(op!D514=0,"",op!D514)</f>
        <v/>
      </c>
      <c r="E626" s="1005" t="str">
        <f>IF(op!E514=0,"",op!E514)</f>
        <v/>
      </c>
      <c r="F626" s="395" t="str">
        <f>IF(op!F514="","",op!F514+1)</f>
        <v/>
      </c>
      <c r="G626" s="1006" t="str">
        <f>IF(op!G514=0,"",op!G514)</f>
        <v/>
      </c>
      <c r="H626" s="395" t="str">
        <f>IF(op!H514="","",op!H514)</f>
        <v/>
      </c>
      <c r="I626" s="1007" t="str">
        <f t="shared" si="334"/>
        <v/>
      </c>
      <c r="J626" s="1008" t="str">
        <f>IF(op!J514="","",op!J514)</f>
        <v/>
      </c>
      <c r="K626" s="339"/>
      <c r="L626" s="1260" t="str">
        <f>IF(op!L514="","",op!L514)</f>
        <v/>
      </c>
      <c r="M626" s="1260" t="str">
        <f>IF(op!M514="","",op!M514)</f>
        <v/>
      </c>
      <c r="N626" s="1009" t="str">
        <f t="shared" si="325"/>
        <v/>
      </c>
      <c r="O626" s="1010" t="str">
        <f t="shared" si="326"/>
        <v/>
      </c>
      <c r="P626" s="1011" t="str">
        <f t="shared" si="327"/>
        <v/>
      </c>
      <c r="Q626" s="590" t="str">
        <f t="shared" si="335"/>
        <v/>
      </c>
      <c r="R626" s="1012" t="str">
        <f t="shared" si="328"/>
        <v/>
      </c>
      <c r="S626" s="1013">
        <f t="shared" si="336"/>
        <v>0</v>
      </c>
      <c r="T626" s="339"/>
      <c r="X626" s="994" t="str">
        <f t="shared" si="337"/>
        <v/>
      </c>
      <c r="Y626" s="1015">
        <f t="shared" si="329"/>
        <v>0.6</v>
      </c>
      <c r="Z626" s="1016" t="e">
        <f t="shared" si="330"/>
        <v>#VALUE!</v>
      </c>
      <c r="AA626" s="1016" t="e">
        <f t="shared" si="331"/>
        <v>#VALUE!</v>
      </c>
      <c r="AB626" s="1016" t="e">
        <f t="shared" si="332"/>
        <v>#VALUE!</v>
      </c>
      <c r="AC626" s="1017" t="e">
        <f t="shared" si="338"/>
        <v>#VALUE!</v>
      </c>
      <c r="AD626" s="1018">
        <f t="shared" si="339"/>
        <v>0</v>
      </c>
      <c r="AE626" s="1015">
        <f>IF(H626&gt;8,tab!D$168,tab!D$171)</f>
        <v>0.5</v>
      </c>
      <c r="AF626" s="1018">
        <f t="shared" si="340"/>
        <v>0</v>
      </c>
      <c r="AG626" s="994">
        <f t="shared" si="341"/>
        <v>0</v>
      </c>
      <c r="AH626" s="1019" t="e">
        <f t="shared" si="342"/>
        <v>#VALUE!</v>
      </c>
      <c r="AI626" s="863" t="e">
        <f t="shared" si="343"/>
        <v>#VALUE!</v>
      </c>
      <c r="AJ626" s="562">
        <f t="shared" si="344"/>
        <v>30</v>
      </c>
      <c r="AK626" s="562">
        <f t="shared" si="323"/>
        <v>30</v>
      </c>
      <c r="AL626" s="1020">
        <f t="shared" si="345"/>
        <v>0</v>
      </c>
      <c r="AN626" s="561">
        <f t="shared" si="333"/>
        <v>0</v>
      </c>
      <c r="AT626" s="322"/>
      <c r="AU626" s="322"/>
    </row>
    <row r="627" spans="3:47" ht="13.15" customHeight="1" x14ac:dyDescent="0.2">
      <c r="C627" s="386"/>
      <c r="D627" s="1005" t="str">
        <f>IF(op!D515=0,"",op!D515)</f>
        <v/>
      </c>
      <c r="E627" s="1005" t="str">
        <f>IF(op!E515=0,"",op!E515)</f>
        <v/>
      </c>
      <c r="F627" s="395" t="str">
        <f>IF(op!F515="","",op!F515+1)</f>
        <v/>
      </c>
      <c r="G627" s="1006" t="str">
        <f>IF(op!G515=0,"",op!G515)</f>
        <v/>
      </c>
      <c r="H627" s="395" t="str">
        <f>IF(op!H515="","",op!H515)</f>
        <v/>
      </c>
      <c r="I627" s="1007" t="str">
        <f t="shared" si="334"/>
        <v/>
      </c>
      <c r="J627" s="1008" t="str">
        <f>IF(op!J515="","",op!J515)</f>
        <v/>
      </c>
      <c r="K627" s="339"/>
      <c r="L627" s="1260" t="str">
        <f>IF(op!L515="","",op!L515)</f>
        <v/>
      </c>
      <c r="M627" s="1260" t="str">
        <f>IF(op!M515="","",op!M515)</f>
        <v/>
      </c>
      <c r="N627" s="1009" t="str">
        <f t="shared" si="325"/>
        <v/>
      </c>
      <c r="O627" s="1010" t="str">
        <f t="shared" si="326"/>
        <v/>
      </c>
      <c r="P627" s="1011" t="str">
        <f t="shared" si="327"/>
        <v/>
      </c>
      <c r="Q627" s="590" t="str">
        <f t="shared" si="335"/>
        <v/>
      </c>
      <c r="R627" s="1012" t="str">
        <f t="shared" si="328"/>
        <v/>
      </c>
      <c r="S627" s="1013">
        <f t="shared" si="336"/>
        <v>0</v>
      </c>
      <c r="T627" s="339"/>
      <c r="X627" s="994" t="str">
        <f t="shared" si="337"/>
        <v/>
      </c>
      <c r="Y627" s="1015">
        <f t="shared" si="329"/>
        <v>0.6</v>
      </c>
      <c r="Z627" s="1016" t="e">
        <f t="shared" si="330"/>
        <v>#VALUE!</v>
      </c>
      <c r="AA627" s="1016" t="e">
        <f t="shared" si="331"/>
        <v>#VALUE!</v>
      </c>
      <c r="AB627" s="1016" t="e">
        <f t="shared" si="332"/>
        <v>#VALUE!</v>
      </c>
      <c r="AC627" s="1017" t="e">
        <f t="shared" si="338"/>
        <v>#VALUE!</v>
      </c>
      <c r="AD627" s="1018">
        <f t="shared" si="339"/>
        <v>0</v>
      </c>
      <c r="AE627" s="1015">
        <f>IF(H627&gt;8,tab!D$168,tab!D$171)</f>
        <v>0.5</v>
      </c>
      <c r="AF627" s="1018">
        <f t="shared" si="340"/>
        <v>0</v>
      </c>
      <c r="AG627" s="994">
        <f t="shared" si="341"/>
        <v>0</v>
      </c>
      <c r="AH627" s="1019" t="e">
        <f t="shared" si="342"/>
        <v>#VALUE!</v>
      </c>
      <c r="AI627" s="863" t="e">
        <f t="shared" si="343"/>
        <v>#VALUE!</v>
      </c>
      <c r="AJ627" s="562">
        <f t="shared" si="344"/>
        <v>30</v>
      </c>
      <c r="AK627" s="562">
        <f t="shared" si="323"/>
        <v>30</v>
      </c>
      <c r="AL627" s="1020">
        <f t="shared" si="345"/>
        <v>0</v>
      </c>
      <c r="AN627" s="561">
        <f t="shared" si="333"/>
        <v>0</v>
      </c>
      <c r="AT627" s="322"/>
      <c r="AU627" s="322"/>
    </row>
    <row r="628" spans="3:47" ht="13.15" customHeight="1" x14ac:dyDescent="0.2">
      <c r="C628" s="386"/>
      <c r="D628" s="1005" t="str">
        <f>IF(op!D516=0,"",op!D516)</f>
        <v/>
      </c>
      <c r="E628" s="1005" t="str">
        <f>IF(op!E516=0,"",op!E516)</f>
        <v/>
      </c>
      <c r="F628" s="395" t="str">
        <f>IF(op!F516="","",op!F516+1)</f>
        <v/>
      </c>
      <c r="G628" s="1006" t="str">
        <f>IF(op!G516=0,"",op!G516)</f>
        <v/>
      </c>
      <c r="H628" s="395" t="str">
        <f>IF(op!H516="","",op!H516)</f>
        <v/>
      </c>
      <c r="I628" s="1007" t="str">
        <f t="shared" si="334"/>
        <v/>
      </c>
      <c r="J628" s="1008" t="str">
        <f>IF(op!J516="","",op!J516)</f>
        <v/>
      </c>
      <c r="K628" s="339"/>
      <c r="L628" s="1260" t="str">
        <f>IF(op!L516="","",op!L516)</f>
        <v/>
      </c>
      <c r="M628" s="1260" t="str">
        <f>IF(op!M516="","",op!M516)</f>
        <v/>
      </c>
      <c r="N628" s="1009" t="str">
        <f t="shared" si="325"/>
        <v/>
      </c>
      <c r="O628" s="1010" t="str">
        <f t="shared" si="326"/>
        <v/>
      </c>
      <c r="P628" s="1011" t="str">
        <f t="shared" si="327"/>
        <v/>
      </c>
      <c r="Q628" s="590" t="str">
        <f t="shared" si="335"/>
        <v/>
      </c>
      <c r="R628" s="1012" t="str">
        <f t="shared" si="328"/>
        <v/>
      </c>
      <c r="S628" s="1013">
        <f t="shared" si="336"/>
        <v>0</v>
      </c>
      <c r="T628" s="339"/>
      <c r="X628" s="994" t="str">
        <f t="shared" si="337"/>
        <v/>
      </c>
      <c r="Y628" s="1015">
        <f t="shared" si="329"/>
        <v>0.6</v>
      </c>
      <c r="Z628" s="1016" t="e">
        <f t="shared" si="330"/>
        <v>#VALUE!</v>
      </c>
      <c r="AA628" s="1016" t="e">
        <f t="shared" si="331"/>
        <v>#VALUE!</v>
      </c>
      <c r="AB628" s="1016" t="e">
        <f t="shared" si="332"/>
        <v>#VALUE!</v>
      </c>
      <c r="AC628" s="1017" t="e">
        <f t="shared" si="338"/>
        <v>#VALUE!</v>
      </c>
      <c r="AD628" s="1018">
        <f t="shared" si="339"/>
        <v>0</v>
      </c>
      <c r="AE628" s="1015">
        <f>IF(H628&gt;8,tab!D$168,tab!D$171)</f>
        <v>0.5</v>
      </c>
      <c r="AF628" s="1018">
        <f t="shared" si="340"/>
        <v>0</v>
      </c>
      <c r="AG628" s="994">
        <f t="shared" si="341"/>
        <v>0</v>
      </c>
      <c r="AH628" s="1019" t="e">
        <f t="shared" si="342"/>
        <v>#VALUE!</v>
      </c>
      <c r="AI628" s="863" t="e">
        <f t="shared" si="343"/>
        <v>#VALUE!</v>
      </c>
      <c r="AJ628" s="562">
        <f t="shared" si="344"/>
        <v>30</v>
      </c>
      <c r="AK628" s="562">
        <f t="shared" si="323"/>
        <v>30</v>
      </c>
      <c r="AL628" s="1020">
        <f t="shared" si="345"/>
        <v>0</v>
      </c>
      <c r="AN628" s="561">
        <f t="shared" si="333"/>
        <v>0</v>
      </c>
      <c r="AT628" s="322"/>
      <c r="AU628" s="322"/>
    </row>
    <row r="629" spans="3:47" ht="13.15" customHeight="1" x14ac:dyDescent="0.2">
      <c r="C629" s="386"/>
      <c r="D629" s="1005" t="str">
        <f>IF(op!D517=0,"",op!D517)</f>
        <v/>
      </c>
      <c r="E629" s="1005" t="str">
        <f>IF(op!E517=0,"",op!E517)</f>
        <v/>
      </c>
      <c r="F629" s="395" t="str">
        <f>IF(op!F517="","",op!F517+1)</f>
        <v/>
      </c>
      <c r="G629" s="1006" t="str">
        <f>IF(op!G517=0,"",op!G517)</f>
        <v/>
      </c>
      <c r="H629" s="395" t="str">
        <f>IF(op!H517="","",op!H517)</f>
        <v/>
      </c>
      <c r="I629" s="1007" t="str">
        <f t="shared" si="334"/>
        <v/>
      </c>
      <c r="J629" s="1008" t="str">
        <f>IF(op!J517="","",op!J517)</f>
        <v/>
      </c>
      <c r="K629" s="339"/>
      <c r="L629" s="1260" t="str">
        <f>IF(op!L517="","",op!L517)</f>
        <v/>
      </c>
      <c r="M629" s="1260" t="str">
        <f>IF(op!M517="","",op!M517)</f>
        <v/>
      </c>
      <c r="N629" s="1009" t="str">
        <f t="shared" si="325"/>
        <v/>
      </c>
      <c r="O629" s="1010" t="str">
        <f t="shared" si="326"/>
        <v/>
      </c>
      <c r="P629" s="1011" t="str">
        <f t="shared" si="327"/>
        <v/>
      </c>
      <c r="Q629" s="590" t="str">
        <f t="shared" si="335"/>
        <v/>
      </c>
      <c r="R629" s="1012" t="str">
        <f t="shared" si="328"/>
        <v/>
      </c>
      <c r="S629" s="1013">
        <f t="shared" si="336"/>
        <v>0</v>
      </c>
      <c r="T629" s="339"/>
      <c r="X629" s="994" t="str">
        <f t="shared" si="337"/>
        <v/>
      </c>
      <c r="Y629" s="1015">
        <f t="shared" si="329"/>
        <v>0.6</v>
      </c>
      <c r="Z629" s="1016" t="e">
        <f t="shared" si="330"/>
        <v>#VALUE!</v>
      </c>
      <c r="AA629" s="1016" t="e">
        <f t="shared" si="331"/>
        <v>#VALUE!</v>
      </c>
      <c r="AB629" s="1016" t="e">
        <f t="shared" si="332"/>
        <v>#VALUE!</v>
      </c>
      <c r="AC629" s="1017" t="e">
        <f t="shared" si="338"/>
        <v>#VALUE!</v>
      </c>
      <c r="AD629" s="1018">
        <f t="shared" si="339"/>
        <v>0</v>
      </c>
      <c r="AE629" s="1015">
        <f>IF(H629&gt;8,tab!D$168,tab!D$171)</f>
        <v>0.5</v>
      </c>
      <c r="AF629" s="1018">
        <f t="shared" si="340"/>
        <v>0</v>
      </c>
      <c r="AG629" s="994">
        <f t="shared" si="341"/>
        <v>0</v>
      </c>
      <c r="AH629" s="1019" t="e">
        <f t="shared" si="342"/>
        <v>#VALUE!</v>
      </c>
      <c r="AI629" s="863" t="e">
        <f t="shared" si="343"/>
        <v>#VALUE!</v>
      </c>
      <c r="AJ629" s="562">
        <f t="shared" si="344"/>
        <v>30</v>
      </c>
      <c r="AK629" s="562">
        <f t="shared" si="323"/>
        <v>30</v>
      </c>
      <c r="AL629" s="1020">
        <f t="shared" si="345"/>
        <v>0</v>
      </c>
      <c r="AN629" s="561">
        <f t="shared" si="333"/>
        <v>0</v>
      </c>
      <c r="AT629" s="322"/>
      <c r="AU629" s="322"/>
    </row>
    <row r="630" spans="3:47" ht="13.15" customHeight="1" x14ac:dyDescent="0.2">
      <c r="C630" s="386"/>
      <c r="D630" s="1005" t="str">
        <f>IF(op!D518=0,"",op!D518)</f>
        <v/>
      </c>
      <c r="E630" s="1005" t="str">
        <f>IF(op!E518=0,"",op!E518)</f>
        <v/>
      </c>
      <c r="F630" s="395" t="str">
        <f>IF(op!F518="","",op!F518+1)</f>
        <v/>
      </c>
      <c r="G630" s="1006" t="str">
        <f>IF(op!G518=0,"",op!G518)</f>
        <v/>
      </c>
      <c r="H630" s="395" t="str">
        <f>IF(op!H518="","",op!H518)</f>
        <v/>
      </c>
      <c r="I630" s="1007" t="str">
        <f t="shared" si="334"/>
        <v/>
      </c>
      <c r="J630" s="1008" t="str">
        <f>IF(op!J518="","",op!J518)</f>
        <v/>
      </c>
      <c r="K630" s="339"/>
      <c r="L630" s="1260" t="str">
        <f>IF(op!L518="","",op!L518)</f>
        <v/>
      </c>
      <c r="M630" s="1260" t="str">
        <f>IF(op!M518="","",op!M518)</f>
        <v/>
      </c>
      <c r="N630" s="1009" t="str">
        <f t="shared" si="325"/>
        <v/>
      </c>
      <c r="O630" s="1010" t="str">
        <f t="shared" si="326"/>
        <v/>
      </c>
      <c r="P630" s="1011" t="str">
        <f t="shared" si="327"/>
        <v/>
      </c>
      <c r="Q630" s="590" t="str">
        <f t="shared" si="335"/>
        <v/>
      </c>
      <c r="R630" s="1012" t="str">
        <f t="shared" si="328"/>
        <v/>
      </c>
      <c r="S630" s="1013">
        <f t="shared" si="336"/>
        <v>0</v>
      </c>
      <c r="T630" s="339"/>
      <c r="X630" s="994" t="str">
        <f t="shared" si="337"/>
        <v/>
      </c>
      <c r="Y630" s="1015">
        <f t="shared" si="329"/>
        <v>0.6</v>
      </c>
      <c r="Z630" s="1016" t="e">
        <f t="shared" si="330"/>
        <v>#VALUE!</v>
      </c>
      <c r="AA630" s="1016" t="e">
        <f t="shared" si="331"/>
        <v>#VALUE!</v>
      </c>
      <c r="AB630" s="1016" t="e">
        <f t="shared" si="332"/>
        <v>#VALUE!</v>
      </c>
      <c r="AC630" s="1017" t="e">
        <f t="shared" si="338"/>
        <v>#VALUE!</v>
      </c>
      <c r="AD630" s="1018">
        <f t="shared" si="339"/>
        <v>0</v>
      </c>
      <c r="AE630" s="1015">
        <f>IF(H630&gt;8,tab!D$168,tab!D$171)</f>
        <v>0.5</v>
      </c>
      <c r="AF630" s="1018">
        <f t="shared" si="340"/>
        <v>0</v>
      </c>
      <c r="AG630" s="994">
        <f t="shared" si="341"/>
        <v>0</v>
      </c>
      <c r="AH630" s="1019" t="e">
        <f t="shared" si="342"/>
        <v>#VALUE!</v>
      </c>
      <c r="AI630" s="863" t="e">
        <f t="shared" si="343"/>
        <v>#VALUE!</v>
      </c>
      <c r="AJ630" s="562">
        <f t="shared" si="344"/>
        <v>30</v>
      </c>
      <c r="AK630" s="562">
        <f t="shared" si="323"/>
        <v>30</v>
      </c>
      <c r="AL630" s="1020">
        <f t="shared" si="345"/>
        <v>0</v>
      </c>
      <c r="AN630" s="561">
        <f t="shared" si="333"/>
        <v>0</v>
      </c>
      <c r="AT630" s="322"/>
      <c r="AU630" s="322"/>
    </row>
    <row r="631" spans="3:47" ht="13.15" customHeight="1" x14ac:dyDescent="0.2">
      <c r="C631" s="386"/>
      <c r="D631" s="1005" t="str">
        <f>IF(op!D519=0,"",op!D519)</f>
        <v/>
      </c>
      <c r="E631" s="1005" t="str">
        <f>IF(op!E519=0,"",op!E519)</f>
        <v/>
      </c>
      <c r="F631" s="395" t="str">
        <f>IF(op!F519="","",op!F519+1)</f>
        <v/>
      </c>
      <c r="G631" s="1006" t="str">
        <f>IF(op!G519=0,"",op!G519)</f>
        <v/>
      </c>
      <c r="H631" s="395" t="str">
        <f>IF(op!H519="","",op!H519)</f>
        <v/>
      </c>
      <c r="I631" s="1007" t="str">
        <f t="shared" si="334"/>
        <v/>
      </c>
      <c r="J631" s="1008" t="str">
        <f>IF(op!J519="","",op!J519)</f>
        <v/>
      </c>
      <c r="K631" s="339"/>
      <c r="L631" s="1260" t="str">
        <f>IF(op!L519="","",op!L519)</f>
        <v/>
      </c>
      <c r="M631" s="1260" t="str">
        <f>IF(op!M519="","",op!M519)</f>
        <v/>
      </c>
      <c r="N631" s="1009" t="str">
        <f t="shared" si="325"/>
        <v/>
      </c>
      <c r="O631" s="1010" t="str">
        <f t="shared" si="326"/>
        <v/>
      </c>
      <c r="P631" s="1011" t="str">
        <f t="shared" si="327"/>
        <v/>
      </c>
      <c r="Q631" s="590" t="str">
        <f t="shared" si="335"/>
        <v/>
      </c>
      <c r="R631" s="1012" t="str">
        <f t="shared" si="328"/>
        <v/>
      </c>
      <c r="S631" s="1013">
        <f t="shared" si="336"/>
        <v>0</v>
      </c>
      <c r="T631" s="339"/>
      <c r="X631" s="994" t="str">
        <f t="shared" si="337"/>
        <v/>
      </c>
      <c r="Y631" s="1015">
        <f t="shared" si="329"/>
        <v>0.6</v>
      </c>
      <c r="Z631" s="1016" t="e">
        <f t="shared" si="330"/>
        <v>#VALUE!</v>
      </c>
      <c r="AA631" s="1016" t="e">
        <f t="shared" si="331"/>
        <v>#VALUE!</v>
      </c>
      <c r="AB631" s="1016" t="e">
        <f t="shared" si="332"/>
        <v>#VALUE!</v>
      </c>
      <c r="AC631" s="1017" t="e">
        <f t="shared" si="338"/>
        <v>#VALUE!</v>
      </c>
      <c r="AD631" s="1018">
        <f t="shared" si="339"/>
        <v>0</v>
      </c>
      <c r="AE631" s="1015">
        <f>IF(H631&gt;8,tab!D$168,tab!D$171)</f>
        <v>0.5</v>
      </c>
      <c r="AF631" s="1018">
        <f t="shared" si="340"/>
        <v>0</v>
      </c>
      <c r="AG631" s="994">
        <f t="shared" si="341"/>
        <v>0</v>
      </c>
      <c r="AH631" s="1019" t="e">
        <f t="shared" si="342"/>
        <v>#VALUE!</v>
      </c>
      <c r="AI631" s="863" t="e">
        <f t="shared" si="343"/>
        <v>#VALUE!</v>
      </c>
      <c r="AJ631" s="562">
        <f t="shared" si="344"/>
        <v>30</v>
      </c>
      <c r="AK631" s="562">
        <f t="shared" si="323"/>
        <v>30</v>
      </c>
      <c r="AL631" s="1020">
        <f t="shared" si="345"/>
        <v>0</v>
      </c>
      <c r="AN631" s="561">
        <f t="shared" si="333"/>
        <v>0</v>
      </c>
      <c r="AT631" s="322"/>
      <c r="AU631" s="322"/>
    </row>
    <row r="632" spans="3:47" ht="13.15" customHeight="1" x14ac:dyDescent="0.2">
      <c r="C632" s="386"/>
      <c r="D632" s="1005" t="str">
        <f>IF(op!D520=0,"",op!D520)</f>
        <v/>
      </c>
      <c r="E632" s="1005" t="str">
        <f>IF(op!E520=0,"",op!E520)</f>
        <v/>
      </c>
      <c r="F632" s="395" t="str">
        <f>IF(op!F520="","",op!F520+1)</f>
        <v/>
      </c>
      <c r="G632" s="1006" t="str">
        <f>IF(op!G520=0,"",op!G520)</f>
        <v/>
      </c>
      <c r="H632" s="395" t="str">
        <f>IF(op!H520="","",op!H520)</f>
        <v/>
      </c>
      <c r="I632" s="1007" t="str">
        <f t="shared" si="334"/>
        <v/>
      </c>
      <c r="J632" s="1008" t="str">
        <f>IF(op!J520="","",op!J520)</f>
        <v/>
      </c>
      <c r="K632" s="339"/>
      <c r="L632" s="1260" t="str">
        <f>IF(op!L520="","",op!L520)</f>
        <v/>
      </c>
      <c r="M632" s="1260" t="str">
        <f>IF(op!M520="","",op!M520)</f>
        <v/>
      </c>
      <c r="N632" s="1009" t="str">
        <f t="shared" si="325"/>
        <v/>
      </c>
      <c r="O632" s="1010" t="str">
        <f t="shared" si="326"/>
        <v/>
      </c>
      <c r="P632" s="1011" t="str">
        <f t="shared" si="327"/>
        <v/>
      </c>
      <c r="Q632" s="590" t="str">
        <f t="shared" si="335"/>
        <v/>
      </c>
      <c r="R632" s="1012" t="str">
        <f t="shared" si="328"/>
        <v/>
      </c>
      <c r="S632" s="1013">
        <f t="shared" si="336"/>
        <v>0</v>
      </c>
      <c r="T632" s="339"/>
      <c r="X632" s="994" t="str">
        <f t="shared" si="337"/>
        <v/>
      </c>
      <c r="Y632" s="1015">
        <f t="shared" si="329"/>
        <v>0.6</v>
      </c>
      <c r="Z632" s="1016" t="e">
        <f t="shared" si="330"/>
        <v>#VALUE!</v>
      </c>
      <c r="AA632" s="1016" t="e">
        <f t="shared" si="331"/>
        <v>#VALUE!</v>
      </c>
      <c r="AB632" s="1016" t="e">
        <f t="shared" si="332"/>
        <v>#VALUE!</v>
      </c>
      <c r="AC632" s="1017" t="e">
        <f t="shared" si="338"/>
        <v>#VALUE!</v>
      </c>
      <c r="AD632" s="1018">
        <f t="shared" si="339"/>
        <v>0</v>
      </c>
      <c r="AE632" s="1015">
        <f>IF(H632&gt;8,tab!D$168,tab!D$171)</f>
        <v>0.5</v>
      </c>
      <c r="AF632" s="1018">
        <f t="shared" si="340"/>
        <v>0</v>
      </c>
      <c r="AG632" s="994">
        <f t="shared" si="341"/>
        <v>0</v>
      </c>
      <c r="AH632" s="1019" t="e">
        <f t="shared" si="342"/>
        <v>#VALUE!</v>
      </c>
      <c r="AI632" s="863" t="e">
        <f t="shared" si="343"/>
        <v>#VALUE!</v>
      </c>
      <c r="AJ632" s="562">
        <f t="shared" si="344"/>
        <v>30</v>
      </c>
      <c r="AK632" s="562">
        <f t="shared" si="323"/>
        <v>30</v>
      </c>
      <c r="AL632" s="1020">
        <f t="shared" si="345"/>
        <v>0</v>
      </c>
      <c r="AN632" s="561">
        <f t="shared" si="333"/>
        <v>0</v>
      </c>
      <c r="AT632" s="322"/>
      <c r="AU632" s="322"/>
    </row>
    <row r="633" spans="3:47" ht="13.15" customHeight="1" x14ac:dyDescent="0.2">
      <c r="C633" s="386"/>
      <c r="D633" s="1005" t="str">
        <f>IF(op!D521=0,"",op!D521)</f>
        <v/>
      </c>
      <c r="E633" s="1005" t="str">
        <f>IF(op!E521=0,"",op!E521)</f>
        <v/>
      </c>
      <c r="F633" s="395" t="str">
        <f>IF(op!F521="","",op!F521+1)</f>
        <v/>
      </c>
      <c r="G633" s="1006" t="str">
        <f>IF(op!G521=0,"",op!G521)</f>
        <v/>
      </c>
      <c r="H633" s="395" t="str">
        <f>IF(op!H521="","",op!H521)</f>
        <v/>
      </c>
      <c r="I633" s="1007" t="str">
        <f t="shared" si="334"/>
        <v/>
      </c>
      <c r="J633" s="1008" t="str">
        <f>IF(op!J521="","",op!J521)</f>
        <v/>
      </c>
      <c r="K633" s="339"/>
      <c r="L633" s="1260" t="str">
        <f>IF(op!L521="","",op!L521)</f>
        <v/>
      </c>
      <c r="M633" s="1260" t="str">
        <f>IF(op!M521="","",op!M521)</f>
        <v/>
      </c>
      <c r="N633" s="1009" t="str">
        <f t="shared" si="325"/>
        <v/>
      </c>
      <c r="O633" s="1010" t="str">
        <f t="shared" si="326"/>
        <v/>
      </c>
      <c r="P633" s="1011" t="str">
        <f t="shared" si="327"/>
        <v/>
      </c>
      <c r="Q633" s="590" t="str">
        <f t="shared" si="335"/>
        <v/>
      </c>
      <c r="R633" s="1012" t="str">
        <f t="shared" si="328"/>
        <v/>
      </c>
      <c r="S633" s="1013">
        <f t="shared" si="336"/>
        <v>0</v>
      </c>
      <c r="T633" s="339"/>
      <c r="X633" s="994" t="str">
        <f t="shared" si="337"/>
        <v/>
      </c>
      <c r="Y633" s="1015">
        <f t="shared" si="329"/>
        <v>0.6</v>
      </c>
      <c r="Z633" s="1016" t="e">
        <f t="shared" si="330"/>
        <v>#VALUE!</v>
      </c>
      <c r="AA633" s="1016" t="e">
        <f t="shared" si="331"/>
        <v>#VALUE!</v>
      </c>
      <c r="AB633" s="1016" t="e">
        <f t="shared" si="332"/>
        <v>#VALUE!</v>
      </c>
      <c r="AC633" s="1017" t="e">
        <f t="shared" si="338"/>
        <v>#VALUE!</v>
      </c>
      <c r="AD633" s="1018">
        <f t="shared" si="339"/>
        <v>0</v>
      </c>
      <c r="AE633" s="1015">
        <f>IF(H633&gt;8,tab!D$168,tab!D$171)</f>
        <v>0.5</v>
      </c>
      <c r="AF633" s="1018">
        <f t="shared" si="340"/>
        <v>0</v>
      </c>
      <c r="AG633" s="994">
        <f t="shared" si="341"/>
        <v>0</v>
      </c>
      <c r="AH633" s="1019" t="e">
        <f t="shared" si="342"/>
        <v>#VALUE!</v>
      </c>
      <c r="AI633" s="863" t="e">
        <f t="shared" si="343"/>
        <v>#VALUE!</v>
      </c>
      <c r="AJ633" s="562">
        <f t="shared" si="344"/>
        <v>30</v>
      </c>
      <c r="AK633" s="562">
        <f t="shared" si="323"/>
        <v>30</v>
      </c>
      <c r="AL633" s="1020">
        <f t="shared" si="345"/>
        <v>0</v>
      </c>
      <c r="AN633" s="561">
        <f t="shared" si="333"/>
        <v>0</v>
      </c>
      <c r="AT633" s="322"/>
      <c r="AU633" s="322"/>
    </row>
    <row r="634" spans="3:47" ht="13.15" customHeight="1" x14ac:dyDescent="0.2">
      <c r="C634" s="386"/>
      <c r="D634" s="1005" t="str">
        <f>IF(op!D522=0,"",op!D522)</f>
        <v/>
      </c>
      <c r="E634" s="1005" t="str">
        <f>IF(op!E522=0,"",op!E522)</f>
        <v/>
      </c>
      <c r="F634" s="395" t="str">
        <f>IF(op!F522="","",op!F522+1)</f>
        <v/>
      </c>
      <c r="G634" s="1006" t="str">
        <f>IF(op!G522=0,"",op!G522)</f>
        <v/>
      </c>
      <c r="H634" s="395" t="str">
        <f>IF(op!H522="","",op!H522)</f>
        <v/>
      </c>
      <c r="I634" s="1007" t="str">
        <f t="shared" si="334"/>
        <v/>
      </c>
      <c r="J634" s="1008" t="str">
        <f>IF(op!J522="","",op!J522)</f>
        <v/>
      </c>
      <c r="K634" s="339"/>
      <c r="L634" s="1260" t="str">
        <f>IF(op!L522="","",op!L522)</f>
        <v/>
      </c>
      <c r="M634" s="1260" t="str">
        <f>IF(op!M522="","",op!M522)</f>
        <v/>
      </c>
      <c r="N634" s="1009" t="str">
        <f t="shared" si="325"/>
        <v/>
      </c>
      <c r="O634" s="1010" t="str">
        <f t="shared" si="326"/>
        <v/>
      </c>
      <c r="P634" s="1011" t="str">
        <f t="shared" si="327"/>
        <v/>
      </c>
      <c r="Q634" s="590" t="str">
        <f t="shared" si="335"/>
        <v/>
      </c>
      <c r="R634" s="1012" t="str">
        <f t="shared" si="328"/>
        <v/>
      </c>
      <c r="S634" s="1013">
        <f t="shared" si="336"/>
        <v>0</v>
      </c>
      <c r="T634" s="339"/>
      <c r="X634" s="994" t="str">
        <f t="shared" si="337"/>
        <v/>
      </c>
      <c r="Y634" s="1015">
        <f t="shared" si="329"/>
        <v>0.6</v>
      </c>
      <c r="Z634" s="1016" t="e">
        <f t="shared" si="330"/>
        <v>#VALUE!</v>
      </c>
      <c r="AA634" s="1016" t="e">
        <f t="shared" si="331"/>
        <v>#VALUE!</v>
      </c>
      <c r="AB634" s="1016" t="e">
        <f t="shared" si="332"/>
        <v>#VALUE!</v>
      </c>
      <c r="AC634" s="1017" t="e">
        <f t="shared" si="338"/>
        <v>#VALUE!</v>
      </c>
      <c r="AD634" s="1018">
        <f t="shared" si="339"/>
        <v>0</v>
      </c>
      <c r="AE634" s="1015">
        <f>IF(H634&gt;8,tab!D$168,tab!D$171)</f>
        <v>0.5</v>
      </c>
      <c r="AF634" s="1018">
        <f t="shared" si="340"/>
        <v>0</v>
      </c>
      <c r="AG634" s="994">
        <f t="shared" si="341"/>
        <v>0</v>
      </c>
      <c r="AH634" s="1019" t="e">
        <f t="shared" si="342"/>
        <v>#VALUE!</v>
      </c>
      <c r="AI634" s="863" t="e">
        <f t="shared" si="343"/>
        <v>#VALUE!</v>
      </c>
      <c r="AJ634" s="562">
        <f t="shared" si="344"/>
        <v>30</v>
      </c>
      <c r="AK634" s="562">
        <f t="shared" si="323"/>
        <v>30</v>
      </c>
      <c r="AL634" s="1020">
        <f t="shared" si="345"/>
        <v>0</v>
      </c>
      <c r="AN634" s="561">
        <f t="shared" si="333"/>
        <v>0</v>
      </c>
      <c r="AT634" s="322"/>
      <c r="AU634" s="322"/>
    </row>
    <row r="635" spans="3:47" ht="13.15" customHeight="1" x14ac:dyDescent="0.2">
      <c r="C635" s="386"/>
      <c r="D635" s="1005" t="str">
        <f>IF(op!D523=0,"",op!D523)</f>
        <v/>
      </c>
      <c r="E635" s="1005" t="str">
        <f>IF(op!E523=0,"",op!E523)</f>
        <v/>
      </c>
      <c r="F635" s="395" t="str">
        <f>IF(op!F523="","",op!F523+1)</f>
        <v/>
      </c>
      <c r="G635" s="1006" t="str">
        <f>IF(op!G523=0,"",op!G523)</f>
        <v/>
      </c>
      <c r="H635" s="395" t="str">
        <f>IF(op!H523="","",op!H523)</f>
        <v/>
      </c>
      <c r="I635" s="1007" t="str">
        <f t="shared" si="334"/>
        <v/>
      </c>
      <c r="J635" s="1008" t="str">
        <f>IF(op!J523="","",op!J523)</f>
        <v/>
      </c>
      <c r="K635" s="339"/>
      <c r="L635" s="1260" t="str">
        <f>IF(op!L523="","",op!L523)</f>
        <v/>
      </c>
      <c r="M635" s="1260" t="str">
        <f>IF(op!M523="","",op!M523)</f>
        <v/>
      </c>
      <c r="N635" s="1009" t="str">
        <f t="shared" si="325"/>
        <v/>
      </c>
      <c r="O635" s="1010" t="str">
        <f t="shared" si="326"/>
        <v/>
      </c>
      <c r="P635" s="1011" t="str">
        <f t="shared" si="327"/>
        <v/>
      </c>
      <c r="Q635" s="590" t="str">
        <f t="shared" si="335"/>
        <v/>
      </c>
      <c r="R635" s="1012" t="str">
        <f t="shared" si="328"/>
        <v/>
      </c>
      <c r="S635" s="1013">
        <f t="shared" si="336"/>
        <v>0</v>
      </c>
      <c r="T635" s="339"/>
      <c r="X635" s="994" t="str">
        <f t="shared" si="337"/>
        <v/>
      </c>
      <c r="Y635" s="1015">
        <f t="shared" si="329"/>
        <v>0.6</v>
      </c>
      <c r="Z635" s="1016" t="e">
        <f t="shared" si="330"/>
        <v>#VALUE!</v>
      </c>
      <c r="AA635" s="1016" t="e">
        <f t="shared" si="331"/>
        <v>#VALUE!</v>
      </c>
      <c r="AB635" s="1016" t="e">
        <f t="shared" si="332"/>
        <v>#VALUE!</v>
      </c>
      <c r="AC635" s="1017" t="e">
        <f t="shared" si="338"/>
        <v>#VALUE!</v>
      </c>
      <c r="AD635" s="1018">
        <f t="shared" si="339"/>
        <v>0</v>
      </c>
      <c r="AE635" s="1015">
        <f>IF(H635&gt;8,tab!D$168,tab!D$171)</f>
        <v>0.5</v>
      </c>
      <c r="AF635" s="1018">
        <f t="shared" si="340"/>
        <v>0</v>
      </c>
      <c r="AG635" s="994">
        <f t="shared" si="341"/>
        <v>0</v>
      </c>
      <c r="AH635" s="1019" t="e">
        <f t="shared" si="342"/>
        <v>#VALUE!</v>
      </c>
      <c r="AI635" s="863" t="e">
        <f t="shared" si="343"/>
        <v>#VALUE!</v>
      </c>
      <c r="AJ635" s="562">
        <f t="shared" si="344"/>
        <v>30</v>
      </c>
      <c r="AK635" s="562">
        <f t="shared" si="323"/>
        <v>30</v>
      </c>
      <c r="AL635" s="1020">
        <f t="shared" si="345"/>
        <v>0</v>
      </c>
      <c r="AN635" s="561">
        <f t="shared" si="333"/>
        <v>0</v>
      </c>
      <c r="AT635" s="322"/>
      <c r="AU635" s="322"/>
    </row>
    <row r="636" spans="3:47" ht="13.15" customHeight="1" x14ac:dyDescent="0.2">
      <c r="C636" s="386"/>
      <c r="D636" s="1005" t="str">
        <f>IF(op!D524=0,"",op!D524)</f>
        <v/>
      </c>
      <c r="E636" s="1005" t="str">
        <f>IF(op!E524=0,"",op!E524)</f>
        <v/>
      </c>
      <c r="F636" s="395" t="str">
        <f>IF(op!F524="","",op!F524+1)</f>
        <v/>
      </c>
      <c r="G636" s="1006" t="str">
        <f>IF(op!G524=0,"",op!G524)</f>
        <v/>
      </c>
      <c r="H636" s="395" t="str">
        <f>IF(op!H524="","",op!H524)</f>
        <v/>
      </c>
      <c r="I636" s="1007" t="str">
        <f t="shared" si="334"/>
        <v/>
      </c>
      <c r="J636" s="1008" t="str">
        <f>IF(op!J524="","",op!J524)</f>
        <v/>
      </c>
      <c r="K636" s="339"/>
      <c r="L636" s="1260" t="str">
        <f>IF(op!L524="","",op!L524)</f>
        <v/>
      </c>
      <c r="M636" s="1260" t="str">
        <f>IF(op!M524="","",op!M524)</f>
        <v/>
      </c>
      <c r="N636" s="1009" t="str">
        <f t="shared" si="325"/>
        <v/>
      </c>
      <c r="O636" s="1010" t="str">
        <f t="shared" si="326"/>
        <v/>
      </c>
      <c r="P636" s="1011" t="str">
        <f t="shared" si="327"/>
        <v/>
      </c>
      <c r="Q636" s="590" t="str">
        <f t="shared" si="335"/>
        <v/>
      </c>
      <c r="R636" s="1012" t="str">
        <f t="shared" si="328"/>
        <v/>
      </c>
      <c r="S636" s="1013">
        <f t="shared" si="336"/>
        <v>0</v>
      </c>
      <c r="T636" s="339"/>
      <c r="X636" s="994" t="str">
        <f t="shared" si="337"/>
        <v/>
      </c>
      <c r="Y636" s="1015">
        <f t="shared" si="329"/>
        <v>0.6</v>
      </c>
      <c r="Z636" s="1016" t="e">
        <f t="shared" si="330"/>
        <v>#VALUE!</v>
      </c>
      <c r="AA636" s="1016" t="e">
        <f t="shared" si="331"/>
        <v>#VALUE!</v>
      </c>
      <c r="AB636" s="1016" t="e">
        <f t="shared" si="332"/>
        <v>#VALUE!</v>
      </c>
      <c r="AC636" s="1017" t="e">
        <f t="shared" si="338"/>
        <v>#VALUE!</v>
      </c>
      <c r="AD636" s="1018">
        <f t="shared" si="339"/>
        <v>0</v>
      </c>
      <c r="AE636" s="1015">
        <f>IF(H636&gt;8,tab!D$168,tab!D$171)</f>
        <v>0.5</v>
      </c>
      <c r="AF636" s="1018">
        <f t="shared" si="340"/>
        <v>0</v>
      </c>
      <c r="AG636" s="994">
        <f t="shared" si="341"/>
        <v>0</v>
      </c>
      <c r="AH636" s="1019" t="e">
        <f t="shared" si="342"/>
        <v>#VALUE!</v>
      </c>
      <c r="AI636" s="863" t="e">
        <f t="shared" si="343"/>
        <v>#VALUE!</v>
      </c>
      <c r="AJ636" s="562">
        <f t="shared" si="344"/>
        <v>30</v>
      </c>
      <c r="AK636" s="562">
        <f t="shared" si="323"/>
        <v>30</v>
      </c>
      <c r="AL636" s="1020">
        <f t="shared" si="345"/>
        <v>0</v>
      </c>
      <c r="AN636" s="561">
        <f t="shared" si="333"/>
        <v>0</v>
      </c>
      <c r="AT636" s="322"/>
      <c r="AU636" s="322"/>
    </row>
    <row r="637" spans="3:47" ht="13.15" customHeight="1" x14ac:dyDescent="0.2">
      <c r="C637" s="386"/>
      <c r="D637" s="1005" t="str">
        <f>IF(op!D525=0,"",op!D525)</f>
        <v/>
      </c>
      <c r="E637" s="1005" t="str">
        <f>IF(op!E525=0,"",op!E525)</f>
        <v/>
      </c>
      <c r="F637" s="395" t="str">
        <f>IF(op!F525="","",op!F525+1)</f>
        <v/>
      </c>
      <c r="G637" s="1006" t="str">
        <f>IF(op!G525=0,"",op!G525)</f>
        <v/>
      </c>
      <c r="H637" s="395" t="str">
        <f>IF(op!H525="","",op!H525)</f>
        <v/>
      </c>
      <c r="I637" s="1007" t="str">
        <f t="shared" si="334"/>
        <v/>
      </c>
      <c r="J637" s="1008" t="str">
        <f>IF(op!J525="","",op!J525)</f>
        <v/>
      </c>
      <c r="K637" s="339"/>
      <c r="L637" s="1260" t="str">
        <f>IF(op!L525="","",op!L525)</f>
        <v/>
      </c>
      <c r="M637" s="1260" t="str">
        <f>IF(op!M525="","",op!M525)</f>
        <v/>
      </c>
      <c r="N637" s="1009" t="str">
        <f t="shared" si="325"/>
        <v/>
      </c>
      <c r="O637" s="1010" t="str">
        <f t="shared" si="326"/>
        <v/>
      </c>
      <c r="P637" s="1011" t="str">
        <f t="shared" si="327"/>
        <v/>
      </c>
      <c r="Q637" s="590" t="str">
        <f t="shared" si="335"/>
        <v/>
      </c>
      <c r="R637" s="1012" t="str">
        <f t="shared" si="328"/>
        <v/>
      </c>
      <c r="S637" s="1013">
        <f t="shared" si="336"/>
        <v>0</v>
      </c>
      <c r="T637" s="339"/>
      <c r="X637" s="994" t="str">
        <f t="shared" si="337"/>
        <v/>
      </c>
      <c r="Y637" s="1015">
        <f t="shared" si="329"/>
        <v>0.6</v>
      </c>
      <c r="Z637" s="1016" t="e">
        <f t="shared" si="330"/>
        <v>#VALUE!</v>
      </c>
      <c r="AA637" s="1016" t="e">
        <f t="shared" si="331"/>
        <v>#VALUE!</v>
      </c>
      <c r="AB637" s="1016" t="e">
        <f t="shared" si="332"/>
        <v>#VALUE!</v>
      </c>
      <c r="AC637" s="1017" t="e">
        <f t="shared" si="338"/>
        <v>#VALUE!</v>
      </c>
      <c r="AD637" s="1018">
        <f t="shared" si="339"/>
        <v>0</v>
      </c>
      <c r="AE637" s="1015">
        <f>IF(H637&gt;8,tab!D$168,tab!D$171)</f>
        <v>0.5</v>
      </c>
      <c r="AF637" s="1018">
        <f t="shared" si="340"/>
        <v>0</v>
      </c>
      <c r="AG637" s="994">
        <f t="shared" si="341"/>
        <v>0</v>
      </c>
      <c r="AH637" s="1019" t="e">
        <f t="shared" si="342"/>
        <v>#VALUE!</v>
      </c>
      <c r="AI637" s="863" t="e">
        <f t="shared" si="343"/>
        <v>#VALUE!</v>
      </c>
      <c r="AJ637" s="562">
        <f t="shared" si="344"/>
        <v>30</v>
      </c>
      <c r="AK637" s="562">
        <f t="shared" si="323"/>
        <v>30</v>
      </c>
      <c r="AL637" s="1020">
        <f t="shared" si="345"/>
        <v>0</v>
      </c>
      <c r="AN637" s="561">
        <f t="shared" si="333"/>
        <v>0</v>
      </c>
      <c r="AT637" s="322"/>
      <c r="AU637" s="322"/>
    </row>
    <row r="638" spans="3:47" ht="13.15" customHeight="1" x14ac:dyDescent="0.2">
      <c r="C638" s="386"/>
      <c r="D638" s="1005" t="str">
        <f>IF(op!D526=0,"",op!D526)</f>
        <v/>
      </c>
      <c r="E638" s="1005" t="str">
        <f>IF(op!E526=0,"",op!E526)</f>
        <v/>
      </c>
      <c r="F638" s="395" t="str">
        <f>IF(op!F526="","",op!F526+1)</f>
        <v/>
      </c>
      <c r="G638" s="1006" t="str">
        <f>IF(op!G526=0,"",op!G526)</f>
        <v/>
      </c>
      <c r="H638" s="395" t="str">
        <f>IF(op!H526="","",op!H526)</f>
        <v/>
      </c>
      <c r="I638" s="1007" t="str">
        <f t="shared" si="334"/>
        <v/>
      </c>
      <c r="J638" s="1008" t="str">
        <f>IF(op!J526="","",op!J526)</f>
        <v/>
      </c>
      <c r="K638" s="339"/>
      <c r="L638" s="1260" t="str">
        <f>IF(op!L526="","",op!L526)</f>
        <v/>
      </c>
      <c r="M638" s="1260" t="str">
        <f>IF(op!M526="","",op!M526)</f>
        <v/>
      </c>
      <c r="N638" s="1009" t="str">
        <f t="shared" si="325"/>
        <v/>
      </c>
      <c r="O638" s="1010" t="str">
        <f t="shared" si="326"/>
        <v/>
      </c>
      <c r="P638" s="1011" t="str">
        <f t="shared" si="327"/>
        <v/>
      </c>
      <c r="Q638" s="590" t="str">
        <f t="shared" si="335"/>
        <v/>
      </c>
      <c r="R638" s="1012" t="str">
        <f t="shared" si="328"/>
        <v/>
      </c>
      <c r="S638" s="1013">
        <f t="shared" si="336"/>
        <v>0</v>
      </c>
      <c r="T638" s="339"/>
      <c r="X638" s="994" t="str">
        <f t="shared" si="337"/>
        <v/>
      </c>
      <c r="Y638" s="1015">
        <f t="shared" si="329"/>
        <v>0.6</v>
      </c>
      <c r="Z638" s="1016" t="e">
        <f t="shared" si="330"/>
        <v>#VALUE!</v>
      </c>
      <c r="AA638" s="1016" t="e">
        <f t="shared" si="331"/>
        <v>#VALUE!</v>
      </c>
      <c r="AB638" s="1016" t="e">
        <f t="shared" si="332"/>
        <v>#VALUE!</v>
      </c>
      <c r="AC638" s="1017" t="e">
        <f t="shared" si="338"/>
        <v>#VALUE!</v>
      </c>
      <c r="AD638" s="1018">
        <f t="shared" si="339"/>
        <v>0</v>
      </c>
      <c r="AE638" s="1015">
        <f>IF(H638&gt;8,tab!D$168,tab!D$171)</f>
        <v>0.5</v>
      </c>
      <c r="AF638" s="1018">
        <f t="shared" si="340"/>
        <v>0</v>
      </c>
      <c r="AG638" s="994">
        <f t="shared" si="341"/>
        <v>0</v>
      </c>
      <c r="AH638" s="1019" t="e">
        <f t="shared" si="342"/>
        <v>#VALUE!</v>
      </c>
      <c r="AI638" s="863" t="e">
        <f t="shared" si="343"/>
        <v>#VALUE!</v>
      </c>
      <c r="AJ638" s="562">
        <f t="shared" si="344"/>
        <v>30</v>
      </c>
      <c r="AK638" s="562">
        <f t="shared" si="323"/>
        <v>30</v>
      </c>
      <c r="AL638" s="1020">
        <f t="shared" si="345"/>
        <v>0</v>
      </c>
      <c r="AN638" s="561">
        <f t="shared" si="333"/>
        <v>0</v>
      </c>
      <c r="AT638" s="322"/>
      <c r="AU638" s="322"/>
    </row>
    <row r="639" spans="3:47" ht="13.15" customHeight="1" x14ac:dyDescent="0.2">
      <c r="C639" s="386"/>
      <c r="D639" s="1005" t="str">
        <f>IF(op!D527=0,"",op!D527)</f>
        <v/>
      </c>
      <c r="E639" s="1005" t="str">
        <f>IF(op!E527=0,"",op!E527)</f>
        <v/>
      </c>
      <c r="F639" s="395" t="str">
        <f>IF(op!F527="","",op!F527+1)</f>
        <v/>
      </c>
      <c r="G639" s="1006" t="str">
        <f>IF(op!G527=0,"",op!G527)</f>
        <v/>
      </c>
      <c r="H639" s="395" t="str">
        <f>IF(op!H527="","",op!H527)</f>
        <v/>
      </c>
      <c r="I639" s="1007" t="str">
        <f t="shared" si="334"/>
        <v/>
      </c>
      <c r="J639" s="1008" t="str">
        <f>IF(op!J527="","",op!J527)</f>
        <v/>
      </c>
      <c r="K639" s="339"/>
      <c r="L639" s="1260" t="str">
        <f>IF(op!L527="","",op!L527)</f>
        <v/>
      </c>
      <c r="M639" s="1260" t="str">
        <f>IF(op!M527="","",op!M527)</f>
        <v/>
      </c>
      <c r="N639" s="1009" t="str">
        <f t="shared" si="325"/>
        <v/>
      </c>
      <c r="O639" s="1010" t="str">
        <f t="shared" si="326"/>
        <v/>
      </c>
      <c r="P639" s="1011" t="str">
        <f t="shared" si="327"/>
        <v/>
      </c>
      <c r="Q639" s="590" t="str">
        <f t="shared" si="335"/>
        <v/>
      </c>
      <c r="R639" s="1012" t="str">
        <f t="shared" si="328"/>
        <v/>
      </c>
      <c r="S639" s="1013">
        <f t="shared" si="336"/>
        <v>0</v>
      </c>
      <c r="T639" s="339"/>
      <c r="X639" s="994" t="str">
        <f t="shared" si="337"/>
        <v/>
      </c>
      <c r="Y639" s="1015">
        <f t="shared" si="329"/>
        <v>0.6</v>
      </c>
      <c r="Z639" s="1016" t="e">
        <f t="shared" si="330"/>
        <v>#VALUE!</v>
      </c>
      <c r="AA639" s="1016" t="e">
        <f t="shared" si="331"/>
        <v>#VALUE!</v>
      </c>
      <c r="AB639" s="1016" t="e">
        <f t="shared" si="332"/>
        <v>#VALUE!</v>
      </c>
      <c r="AC639" s="1017" t="e">
        <f t="shared" si="338"/>
        <v>#VALUE!</v>
      </c>
      <c r="AD639" s="1018">
        <f t="shared" si="339"/>
        <v>0</v>
      </c>
      <c r="AE639" s="1015">
        <f>IF(H639&gt;8,tab!D$168,tab!D$171)</f>
        <v>0.5</v>
      </c>
      <c r="AF639" s="1018">
        <f t="shared" si="340"/>
        <v>0</v>
      </c>
      <c r="AG639" s="994">
        <f t="shared" si="341"/>
        <v>0</v>
      </c>
      <c r="AH639" s="1019" t="e">
        <f t="shared" si="342"/>
        <v>#VALUE!</v>
      </c>
      <c r="AI639" s="863" t="e">
        <f t="shared" si="343"/>
        <v>#VALUE!</v>
      </c>
      <c r="AJ639" s="562">
        <f t="shared" si="344"/>
        <v>30</v>
      </c>
      <c r="AK639" s="562">
        <f t="shared" si="323"/>
        <v>30</v>
      </c>
      <c r="AL639" s="1020">
        <f t="shared" si="345"/>
        <v>0</v>
      </c>
      <c r="AN639" s="561">
        <f t="shared" si="333"/>
        <v>0</v>
      </c>
      <c r="AT639" s="322"/>
      <c r="AU639" s="322"/>
    </row>
    <row r="640" spans="3:47" ht="13.15" customHeight="1" x14ac:dyDescent="0.2">
      <c r="C640" s="386"/>
      <c r="D640" s="1005" t="str">
        <f>IF(op!D528=0,"",op!D528)</f>
        <v/>
      </c>
      <c r="E640" s="1005" t="str">
        <f>IF(op!E528=0,"",op!E528)</f>
        <v/>
      </c>
      <c r="F640" s="395" t="str">
        <f>IF(op!F528="","",op!F528+1)</f>
        <v/>
      </c>
      <c r="G640" s="1006" t="str">
        <f>IF(op!G528=0,"",op!G528)</f>
        <v/>
      </c>
      <c r="H640" s="395" t="str">
        <f>IF(op!H528="","",op!H528)</f>
        <v/>
      </c>
      <c r="I640" s="1007" t="str">
        <f t="shared" ref="I640:I671" si="346">IF(E640="","",IF(I528=VLOOKUP(H640,Schaal2016,22,FALSE),I528,I528+1))</f>
        <v/>
      </c>
      <c r="J640" s="1008" t="str">
        <f>IF(op!J528="","",op!J528)</f>
        <v/>
      </c>
      <c r="K640" s="339"/>
      <c r="L640" s="1260" t="str">
        <f>IF(op!L528="","",op!L528)</f>
        <v/>
      </c>
      <c r="M640" s="1260" t="str">
        <f>IF(op!M528="","",op!M528)</f>
        <v/>
      </c>
      <c r="N640" s="1009" t="str">
        <f t="shared" si="325"/>
        <v/>
      </c>
      <c r="O640" s="1010" t="str">
        <f t="shared" si="326"/>
        <v/>
      </c>
      <c r="P640" s="1011" t="str">
        <f t="shared" si="327"/>
        <v/>
      </c>
      <c r="Q640" s="590" t="str">
        <f t="shared" ref="Q640:Q671" si="347">IF(J640="","",(1659*J640-P640)*AA640)</f>
        <v/>
      </c>
      <c r="R640" s="1012" t="str">
        <f t="shared" si="328"/>
        <v/>
      </c>
      <c r="S640" s="1013">
        <f t="shared" ref="S640:S671" si="348">IF(E640=0,0,SUM(Q640:R640))</f>
        <v>0</v>
      </c>
      <c r="T640" s="339"/>
      <c r="X640" s="994" t="str">
        <f t="shared" ref="X640:X675" si="349">IF(H640="","",VLOOKUP(H640,Schaal2020,I640+1,FALSE))</f>
        <v/>
      </c>
      <c r="Y640" s="1015">
        <f t="shared" si="329"/>
        <v>0.6</v>
      </c>
      <c r="Z640" s="1016" t="e">
        <f t="shared" si="330"/>
        <v>#VALUE!</v>
      </c>
      <c r="AA640" s="1016" t="e">
        <f t="shared" si="331"/>
        <v>#VALUE!</v>
      </c>
      <c r="AB640" s="1016" t="e">
        <f t="shared" si="332"/>
        <v>#VALUE!</v>
      </c>
      <c r="AC640" s="1017" t="e">
        <f t="shared" ref="AC640:AC675" si="350">N640+O640</f>
        <v>#VALUE!</v>
      </c>
      <c r="AD640" s="1018">
        <f t="shared" ref="AD640:AD675" si="351">SUM(L640:M640)</f>
        <v>0</v>
      </c>
      <c r="AE640" s="1015">
        <f>IF(H640&gt;8,tab!D$168,tab!D$171)</f>
        <v>0.5</v>
      </c>
      <c r="AF640" s="1018">
        <f t="shared" ref="AF640:AF675" si="352">IF(F640&lt;25,0,IF(F640=25,25,IF(F640&lt;40,0,IF(F640=40,40,IF(F640&gt;=40,0)))))</f>
        <v>0</v>
      </c>
      <c r="AG640" s="994">
        <f t="shared" ref="AG640:AG671" si="353">IF(AF640=25,(X640*1.08*J640/2),IF(AF640=40,(Y640*1.08*J640),IF(AF640=0,0)))</f>
        <v>0</v>
      </c>
      <c r="AH640" s="1019" t="e">
        <f t="shared" ref="AH640:AH675" si="354">DATE(YEAR($E$345),MONTH(G640),DAY(G640))&gt;$E$345</f>
        <v>#VALUE!</v>
      </c>
      <c r="AI640" s="863" t="e">
        <f t="shared" ref="AI640:AI671" si="355">YEAR($E$569)-YEAR(G640)-AH640</f>
        <v>#VALUE!</v>
      </c>
      <c r="AJ640" s="562">
        <f t="shared" ref="AJ640:AJ671" si="356">IF((G640=""),30,AI640)</f>
        <v>30</v>
      </c>
      <c r="AK640" s="562">
        <f t="shared" si="323"/>
        <v>30</v>
      </c>
      <c r="AL640" s="1020">
        <f t="shared" ref="AL640:AL671" si="357">(AK640*(SUM(J640:J640)))</f>
        <v>0</v>
      </c>
      <c r="AN640" s="561">
        <f t="shared" si="333"/>
        <v>0</v>
      </c>
      <c r="AT640" s="322"/>
      <c r="AU640" s="322"/>
    </row>
    <row r="641" spans="3:47" ht="13.15" customHeight="1" x14ac:dyDescent="0.2">
      <c r="C641" s="386"/>
      <c r="D641" s="1005" t="str">
        <f>IF(op!D529=0,"",op!D529)</f>
        <v/>
      </c>
      <c r="E641" s="1005" t="str">
        <f>IF(op!E529=0,"",op!E529)</f>
        <v/>
      </c>
      <c r="F641" s="395" t="str">
        <f>IF(op!F529="","",op!F529+1)</f>
        <v/>
      </c>
      <c r="G641" s="1006" t="str">
        <f>IF(op!G529=0,"",op!G529)</f>
        <v/>
      </c>
      <c r="H641" s="395" t="str">
        <f>IF(op!H529="","",op!H529)</f>
        <v/>
      </c>
      <c r="I641" s="1007" t="str">
        <f t="shared" si="346"/>
        <v/>
      </c>
      <c r="J641" s="1008" t="str">
        <f>IF(op!J529="","",op!J529)</f>
        <v/>
      </c>
      <c r="K641" s="339"/>
      <c r="L641" s="1260" t="str">
        <f>IF(op!L529="","",op!L529)</f>
        <v/>
      </c>
      <c r="M641" s="1260" t="str">
        <f>IF(op!M529="","",op!M529)</f>
        <v/>
      </c>
      <c r="N641" s="1009" t="str">
        <f t="shared" ref="N641:N675" si="358">IF(J641="","",IF(J641*40&gt;40,40,J641*40))</f>
        <v/>
      </c>
      <c r="O641" s="1010" t="str">
        <f t="shared" ref="O641:O675" si="359">IF(H641="","",IF(I641&lt;4,IF(40*J641&gt;40,40,40*J641),0))</f>
        <v/>
      </c>
      <c r="P641" s="1011" t="str">
        <f t="shared" ref="P641:P675" si="360">IF(J641="","",SUM(L641:O641))</f>
        <v/>
      </c>
      <c r="Q641" s="590" t="str">
        <f t="shared" si="347"/>
        <v/>
      </c>
      <c r="R641" s="1012" t="str">
        <f t="shared" ref="R641:R675" si="361">IF(J641="","",(P641*AB641)+Z641*(AC641+AD641*(1-AE641)))</f>
        <v/>
      </c>
      <c r="S641" s="1013">
        <f t="shared" si="348"/>
        <v>0</v>
      </c>
      <c r="T641" s="339"/>
      <c r="X641" s="994" t="str">
        <f t="shared" si="349"/>
        <v/>
      </c>
      <c r="Y641" s="1015">
        <f t="shared" ref="Y641:Y675" si="362">$Y$126</f>
        <v>0.6</v>
      </c>
      <c r="Z641" s="1016" t="e">
        <f t="shared" ref="Z641:Z675" si="363">X641*12/1659</f>
        <v>#VALUE!</v>
      </c>
      <c r="AA641" s="1016" t="e">
        <f t="shared" ref="AA641:AA675" si="364">X641*12*(1+Y641)/1659</f>
        <v>#VALUE!</v>
      </c>
      <c r="AB641" s="1016" t="e">
        <f t="shared" ref="AB641:AB675" si="365">AA641-Z641</f>
        <v>#VALUE!</v>
      </c>
      <c r="AC641" s="1017" t="e">
        <f t="shared" si="350"/>
        <v>#VALUE!</v>
      </c>
      <c r="AD641" s="1018">
        <f t="shared" si="351"/>
        <v>0</v>
      </c>
      <c r="AE641" s="1015">
        <f>IF(H641&gt;8,tab!D$168,tab!D$171)</f>
        <v>0.5</v>
      </c>
      <c r="AF641" s="1018">
        <f t="shared" si="352"/>
        <v>0</v>
      </c>
      <c r="AG641" s="994">
        <f t="shared" si="353"/>
        <v>0</v>
      </c>
      <c r="AH641" s="1019" t="e">
        <f t="shared" si="354"/>
        <v>#VALUE!</v>
      </c>
      <c r="AI641" s="863" t="e">
        <f t="shared" si="355"/>
        <v>#VALUE!</v>
      </c>
      <c r="AJ641" s="562">
        <f t="shared" si="356"/>
        <v>30</v>
      </c>
      <c r="AK641" s="562">
        <f t="shared" si="323"/>
        <v>30</v>
      </c>
      <c r="AL641" s="1020">
        <f t="shared" si="357"/>
        <v>0</v>
      </c>
      <c r="AN641" s="561">
        <f t="shared" si="333"/>
        <v>0</v>
      </c>
      <c r="AT641" s="322"/>
      <c r="AU641" s="322"/>
    </row>
    <row r="642" spans="3:47" ht="13.15" customHeight="1" x14ac:dyDescent="0.2">
      <c r="C642" s="386"/>
      <c r="D642" s="1005" t="str">
        <f>IF(op!D530=0,"",op!D530)</f>
        <v/>
      </c>
      <c r="E642" s="1005" t="str">
        <f>IF(op!E530=0,"",op!E530)</f>
        <v/>
      </c>
      <c r="F642" s="395" t="str">
        <f>IF(op!F530="","",op!F530+1)</f>
        <v/>
      </c>
      <c r="G642" s="1006" t="str">
        <f>IF(op!G530=0,"",op!G530)</f>
        <v/>
      </c>
      <c r="H642" s="395" t="str">
        <f>IF(op!H530="","",op!H530)</f>
        <v/>
      </c>
      <c r="I642" s="1007" t="str">
        <f t="shared" si="346"/>
        <v/>
      </c>
      <c r="J642" s="1008" t="str">
        <f>IF(op!J530="","",op!J530)</f>
        <v/>
      </c>
      <c r="K642" s="339"/>
      <c r="L642" s="1260" t="str">
        <f>IF(op!L530="","",op!L530)</f>
        <v/>
      </c>
      <c r="M642" s="1260" t="str">
        <f>IF(op!M530="","",op!M530)</f>
        <v/>
      </c>
      <c r="N642" s="1009" t="str">
        <f t="shared" si="358"/>
        <v/>
      </c>
      <c r="O642" s="1010" t="str">
        <f t="shared" si="359"/>
        <v/>
      </c>
      <c r="P642" s="1011" t="str">
        <f t="shared" si="360"/>
        <v/>
      </c>
      <c r="Q642" s="590" t="str">
        <f t="shared" si="347"/>
        <v/>
      </c>
      <c r="R642" s="1012" t="str">
        <f t="shared" si="361"/>
        <v/>
      </c>
      <c r="S642" s="1013">
        <f t="shared" si="348"/>
        <v>0</v>
      </c>
      <c r="T642" s="339"/>
      <c r="X642" s="994" t="str">
        <f t="shared" si="349"/>
        <v/>
      </c>
      <c r="Y642" s="1015">
        <f t="shared" si="362"/>
        <v>0.6</v>
      </c>
      <c r="Z642" s="1016" t="e">
        <f t="shared" si="363"/>
        <v>#VALUE!</v>
      </c>
      <c r="AA642" s="1016" t="e">
        <f t="shared" si="364"/>
        <v>#VALUE!</v>
      </c>
      <c r="AB642" s="1016" t="e">
        <f t="shared" si="365"/>
        <v>#VALUE!</v>
      </c>
      <c r="AC642" s="1017" t="e">
        <f t="shared" si="350"/>
        <v>#VALUE!</v>
      </c>
      <c r="AD642" s="1018">
        <f t="shared" si="351"/>
        <v>0</v>
      </c>
      <c r="AE642" s="1015">
        <f>IF(H642&gt;8,tab!D$168,tab!D$171)</f>
        <v>0.5</v>
      </c>
      <c r="AF642" s="1018">
        <f t="shared" si="352"/>
        <v>0</v>
      </c>
      <c r="AG642" s="994">
        <f t="shared" si="353"/>
        <v>0</v>
      </c>
      <c r="AH642" s="1019" t="e">
        <f t="shared" si="354"/>
        <v>#VALUE!</v>
      </c>
      <c r="AI642" s="863" t="e">
        <f t="shared" si="355"/>
        <v>#VALUE!</v>
      </c>
      <c r="AJ642" s="562">
        <f t="shared" si="356"/>
        <v>30</v>
      </c>
      <c r="AK642" s="562">
        <f t="shared" si="323"/>
        <v>30</v>
      </c>
      <c r="AL642" s="1020">
        <f t="shared" si="357"/>
        <v>0</v>
      </c>
      <c r="AN642" s="561">
        <f t="shared" si="333"/>
        <v>0</v>
      </c>
      <c r="AT642" s="322"/>
      <c r="AU642" s="322"/>
    </row>
    <row r="643" spans="3:47" ht="13.15" customHeight="1" x14ac:dyDescent="0.2">
      <c r="C643" s="386"/>
      <c r="D643" s="1005" t="str">
        <f>IF(op!D531=0,"",op!D531)</f>
        <v/>
      </c>
      <c r="E643" s="1005" t="str">
        <f>IF(op!E531=0,"",op!E531)</f>
        <v/>
      </c>
      <c r="F643" s="395" t="str">
        <f>IF(op!F531="","",op!F531+1)</f>
        <v/>
      </c>
      <c r="G643" s="1006" t="str">
        <f>IF(op!G531=0,"",op!G531)</f>
        <v/>
      </c>
      <c r="H643" s="395" t="str">
        <f>IF(op!H531="","",op!H531)</f>
        <v/>
      </c>
      <c r="I643" s="1007" t="str">
        <f t="shared" si="346"/>
        <v/>
      </c>
      <c r="J643" s="1008" t="str">
        <f>IF(op!J531="","",op!J531)</f>
        <v/>
      </c>
      <c r="K643" s="339"/>
      <c r="L643" s="1260" t="str">
        <f>IF(op!L531="","",op!L531)</f>
        <v/>
      </c>
      <c r="M643" s="1260" t="str">
        <f>IF(op!M531="","",op!M531)</f>
        <v/>
      </c>
      <c r="N643" s="1009" t="str">
        <f t="shared" si="358"/>
        <v/>
      </c>
      <c r="O643" s="1010" t="str">
        <f t="shared" si="359"/>
        <v/>
      </c>
      <c r="P643" s="1011" t="str">
        <f t="shared" si="360"/>
        <v/>
      </c>
      <c r="Q643" s="590" t="str">
        <f t="shared" si="347"/>
        <v/>
      </c>
      <c r="R643" s="1012" t="str">
        <f t="shared" si="361"/>
        <v/>
      </c>
      <c r="S643" s="1013">
        <f t="shared" si="348"/>
        <v>0</v>
      </c>
      <c r="T643" s="339"/>
      <c r="X643" s="994" t="str">
        <f t="shared" si="349"/>
        <v/>
      </c>
      <c r="Y643" s="1015">
        <f t="shared" si="362"/>
        <v>0.6</v>
      </c>
      <c r="Z643" s="1016" t="e">
        <f t="shared" si="363"/>
        <v>#VALUE!</v>
      </c>
      <c r="AA643" s="1016" t="e">
        <f t="shared" si="364"/>
        <v>#VALUE!</v>
      </c>
      <c r="AB643" s="1016" t="e">
        <f t="shared" si="365"/>
        <v>#VALUE!</v>
      </c>
      <c r="AC643" s="1017" t="e">
        <f t="shared" si="350"/>
        <v>#VALUE!</v>
      </c>
      <c r="AD643" s="1018">
        <f t="shared" si="351"/>
        <v>0</v>
      </c>
      <c r="AE643" s="1015">
        <f>IF(H643&gt;8,tab!D$168,tab!D$171)</f>
        <v>0.5</v>
      </c>
      <c r="AF643" s="1018">
        <f t="shared" si="352"/>
        <v>0</v>
      </c>
      <c r="AG643" s="994">
        <f t="shared" si="353"/>
        <v>0</v>
      </c>
      <c r="AH643" s="1019" t="e">
        <f t="shared" si="354"/>
        <v>#VALUE!</v>
      </c>
      <c r="AI643" s="863" t="e">
        <f t="shared" si="355"/>
        <v>#VALUE!</v>
      </c>
      <c r="AJ643" s="562">
        <f t="shared" si="356"/>
        <v>30</v>
      </c>
      <c r="AK643" s="562">
        <f t="shared" si="323"/>
        <v>30</v>
      </c>
      <c r="AL643" s="1020">
        <f t="shared" si="357"/>
        <v>0</v>
      </c>
      <c r="AN643" s="561">
        <f t="shared" si="333"/>
        <v>0</v>
      </c>
      <c r="AT643" s="322"/>
      <c r="AU643" s="322"/>
    </row>
    <row r="644" spans="3:47" ht="13.15" customHeight="1" x14ac:dyDescent="0.2">
      <c r="C644" s="386"/>
      <c r="D644" s="1005" t="str">
        <f>IF(op!D532=0,"",op!D532)</f>
        <v/>
      </c>
      <c r="E644" s="1005" t="str">
        <f>IF(op!E532=0,"",op!E532)</f>
        <v/>
      </c>
      <c r="F644" s="395" t="str">
        <f>IF(op!F532="","",op!F532+1)</f>
        <v/>
      </c>
      <c r="G644" s="1006" t="str">
        <f>IF(op!G532=0,"",op!G532)</f>
        <v/>
      </c>
      <c r="H644" s="395" t="str">
        <f>IF(op!H532="","",op!H532)</f>
        <v/>
      </c>
      <c r="I644" s="1007" t="str">
        <f t="shared" si="346"/>
        <v/>
      </c>
      <c r="J644" s="1008" t="str">
        <f>IF(op!J532="","",op!J532)</f>
        <v/>
      </c>
      <c r="K644" s="339"/>
      <c r="L644" s="1260" t="str">
        <f>IF(op!L532="","",op!L532)</f>
        <v/>
      </c>
      <c r="M644" s="1260" t="str">
        <f>IF(op!M532="","",op!M532)</f>
        <v/>
      </c>
      <c r="N644" s="1009" t="str">
        <f t="shared" si="358"/>
        <v/>
      </c>
      <c r="O644" s="1010" t="str">
        <f t="shared" si="359"/>
        <v/>
      </c>
      <c r="P644" s="1011" t="str">
        <f t="shared" si="360"/>
        <v/>
      </c>
      <c r="Q644" s="590" t="str">
        <f t="shared" si="347"/>
        <v/>
      </c>
      <c r="R644" s="1012" t="str">
        <f t="shared" si="361"/>
        <v/>
      </c>
      <c r="S644" s="1013">
        <f t="shared" si="348"/>
        <v>0</v>
      </c>
      <c r="T644" s="339"/>
      <c r="X644" s="994" t="str">
        <f t="shared" si="349"/>
        <v/>
      </c>
      <c r="Y644" s="1015">
        <f t="shared" si="362"/>
        <v>0.6</v>
      </c>
      <c r="Z644" s="1016" t="e">
        <f t="shared" si="363"/>
        <v>#VALUE!</v>
      </c>
      <c r="AA644" s="1016" t="e">
        <f t="shared" si="364"/>
        <v>#VALUE!</v>
      </c>
      <c r="AB644" s="1016" t="e">
        <f t="shared" si="365"/>
        <v>#VALUE!</v>
      </c>
      <c r="AC644" s="1017" t="e">
        <f t="shared" si="350"/>
        <v>#VALUE!</v>
      </c>
      <c r="AD644" s="1018">
        <f t="shared" si="351"/>
        <v>0</v>
      </c>
      <c r="AE644" s="1015">
        <f>IF(H644&gt;8,tab!D$168,tab!D$171)</f>
        <v>0.5</v>
      </c>
      <c r="AF644" s="1018">
        <f t="shared" si="352"/>
        <v>0</v>
      </c>
      <c r="AG644" s="994">
        <f t="shared" si="353"/>
        <v>0</v>
      </c>
      <c r="AH644" s="1019" t="e">
        <f t="shared" si="354"/>
        <v>#VALUE!</v>
      </c>
      <c r="AI644" s="863" t="e">
        <f t="shared" si="355"/>
        <v>#VALUE!</v>
      </c>
      <c r="AJ644" s="562">
        <f t="shared" si="356"/>
        <v>30</v>
      </c>
      <c r="AK644" s="562">
        <f t="shared" si="323"/>
        <v>30</v>
      </c>
      <c r="AL644" s="1020">
        <f t="shared" si="357"/>
        <v>0</v>
      </c>
      <c r="AN644" s="561">
        <f t="shared" si="333"/>
        <v>0</v>
      </c>
      <c r="AT644" s="322"/>
      <c r="AU644" s="322"/>
    </row>
    <row r="645" spans="3:47" ht="13.15" customHeight="1" x14ac:dyDescent="0.2">
      <c r="C645" s="386"/>
      <c r="D645" s="1005" t="str">
        <f>IF(op!D533=0,"",op!D533)</f>
        <v/>
      </c>
      <c r="E645" s="1005" t="str">
        <f>IF(op!E533=0,"",op!E533)</f>
        <v/>
      </c>
      <c r="F645" s="395" t="str">
        <f>IF(op!F533="","",op!F533+1)</f>
        <v/>
      </c>
      <c r="G645" s="1006" t="str">
        <f>IF(op!G533=0,"",op!G533)</f>
        <v/>
      </c>
      <c r="H645" s="395" t="str">
        <f>IF(op!H533="","",op!H533)</f>
        <v/>
      </c>
      <c r="I645" s="1007" t="str">
        <f t="shared" si="346"/>
        <v/>
      </c>
      <c r="J645" s="1008" t="str">
        <f>IF(op!J533="","",op!J533)</f>
        <v/>
      </c>
      <c r="K645" s="339"/>
      <c r="L645" s="1260" t="str">
        <f>IF(op!L533="","",op!L533)</f>
        <v/>
      </c>
      <c r="M645" s="1260" t="str">
        <f>IF(op!M533="","",op!M533)</f>
        <v/>
      </c>
      <c r="N645" s="1009" t="str">
        <f t="shared" si="358"/>
        <v/>
      </c>
      <c r="O645" s="1010" t="str">
        <f t="shared" si="359"/>
        <v/>
      </c>
      <c r="P645" s="1011" t="str">
        <f t="shared" si="360"/>
        <v/>
      </c>
      <c r="Q645" s="590" t="str">
        <f t="shared" si="347"/>
        <v/>
      </c>
      <c r="R645" s="1012" t="str">
        <f t="shared" si="361"/>
        <v/>
      </c>
      <c r="S645" s="1013">
        <f t="shared" si="348"/>
        <v>0</v>
      </c>
      <c r="T645" s="339"/>
      <c r="X645" s="994" t="str">
        <f t="shared" si="349"/>
        <v/>
      </c>
      <c r="Y645" s="1015">
        <f t="shared" si="362"/>
        <v>0.6</v>
      </c>
      <c r="Z645" s="1016" t="e">
        <f t="shared" si="363"/>
        <v>#VALUE!</v>
      </c>
      <c r="AA645" s="1016" t="e">
        <f t="shared" si="364"/>
        <v>#VALUE!</v>
      </c>
      <c r="AB645" s="1016" t="e">
        <f t="shared" si="365"/>
        <v>#VALUE!</v>
      </c>
      <c r="AC645" s="1017" t="e">
        <f t="shared" si="350"/>
        <v>#VALUE!</v>
      </c>
      <c r="AD645" s="1018">
        <f t="shared" si="351"/>
        <v>0</v>
      </c>
      <c r="AE645" s="1015">
        <f>IF(H645&gt;8,tab!D$168,tab!D$171)</f>
        <v>0.5</v>
      </c>
      <c r="AF645" s="1018">
        <f t="shared" si="352"/>
        <v>0</v>
      </c>
      <c r="AG645" s="994">
        <f t="shared" si="353"/>
        <v>0</v>
      </c>
      <c r="AH645" s="1019" t="e">
        <f t="shared" si="354"/>
        <v>#VALUE!</v>
      </c>
      <c r="AI645" s="863" t="e">
        <f t="shared" si="355"/>
        <v>#VALUE!</v>
      </c>
      <c r="AJ645" s="562">
        <f t="shared" si="356"/>
        <v>30</v>
      </c>
      <c r="AK645" s="562">
        <f t="shared" si="323"/>
        <v>30</v>
      </c>
      <c r="AL645" s="1020">
        <f t="shared" si="357"/>
        <v>0</v>
      </c>
      <c r="AN645" s="561">
        <f t="shared" si="333"/>
        <v>0</v>
      </c>
      <c r="AT645" s="322"/>
      <c r="AU645" s="322"/>
    </row>
    <row r="646" spans="3:47" ht="13.15" customHeight="1" x14ac:dyDescent="0.2">
      <c r="C646" s="386"/>
      <c r="D646" s="1005" t="str">
        <f>IF(op!D534=0,"",op!D534)</f>
        <v/>
      </c>
      <c r="E646" s="1005" t="str">
        <f>IF(op!E534=0,"",op!E534)</f>
        <v/>
      </c>
      <c r="F646" s="395" t="str">
        <f>IF(op!F534="","",op!F534+1)</f>
        <v/>
      </c>
      <c r="G646" s="1006" t="str">
        <f>IF(op!G534=0,"",op!G534)</f>
        <v/>
      </c>
      <c r="H646" s="395" t="str">
        <f>IF(op!H534="","",op!H534)</f>
        <v/>
      </c>
      <c r="I646" s="1007" t="str">
        <f t="shared" si="346"/>
        <v/>
      </c>
      <c r="J646" s="1008" t="str">
        <f>IF(op!J534="","",op!J534)</f>
        <v/>
      </c>
      <c r="K646" s="339"/>
      <c r="L646" s="1260" t="str">
        <f>IF(op!L534="","",op!L534)</f>
        <v/>
      </c>
      <c r="M646" s="1260" t="str">
        <f>IF(op!M534="","",op!M534)</f>
        <v/>
      </c>
      <c r="N646" s="1009" t="str">
        <f t="shared" si="358"/>
        <v/>
      </c>
      <c r="O646" s="1010" t="str">
        <f t="shared" si="359"/>
        <v/>
      </c>
      <c r="P646" s="1011" t="str">
        <f t="shared" si="360"/>
        <v/>
      </c>
      <c r="Q646" s="590" t="str">
        <f t="shared" si="347"/>
        <v/>
      </c>
      <c r="R646" s="1012" t="str">
        <f t="shared" si="361"/>
        <v/>
      </c>
      <c r="S646" s="1013">
        <f t="shared" si="348"/>
        <v>0</v>
      </c>
      <c r="T646" s="339"/>
      <c r="X646" s="994" t="str">
        <f t="shared" si="349"/>
        <v/>
      </c>
      <c r="Y646" s="1015">
        <f t="shared" si="362"/>
        <v>0.6</v>
      </c>
      <c r="Z646" s="1016" t="e">
        <f t="shared" si="363"/>
        <v>#VALUE!</v>
      </c>
      <c r="AA646" s="1016" t="e">
        <f t="shared" si="364"/>
        <v>#VALUE!</v>
      </c>
      <c r="AB646" s="1016" t="e">
        <f t="shared" si="365"/>
        <v>#VALUE!</v>
      </c>
      <c r="AC646" s="1017" t="e">
        <f t="shared" si="350"/>
        <v>#VALUE!</v>
      </c>
      <c r="AD646" s="1018">
        <f t="shared" si="351"/>
        <v>0</v>
      </c>
      <c r="AE646" s="1015">
        <f>IF(H646&gt;8,tab!D$168,tab!D$171)</f>
        <v>0.5</v>
      </c>
      <c r="AF646" s="1018">
        <f t="shared" si="352"/>
        <v>0</v>
      </c>
      <c r="AG646" s="994">
        <f t="shared" si="353"/>
        <v>0</v>
      </c>
      <c r="AH646" s="1019" t="e">
        <f t="shared" si="354"/>
        <v>#VALUE!</v>
      </c>
      <c r="AI646" s="863" t="e">
        <f t="shared" si="355"/>
        <v>#VALUE!</v>
      </c>
      <c r="AJ646" s="562">
        <f t="shared" si="356"/>
        <v>30</v>
      </c>
      <c r="AK646" s="562">
        <f t="shared" si="323"/>
        <v>30</v>
      </c>
      <c r="AL646" s="1020">
        <f t="shared" si="357"/>
        <v>0</v>
      </c>
      <c r="AN646" s="561">
        <f t="shared" si="333"/>
        <v>0</v>
      </c>
      <c r="AT646" s="322"/>
      <c r="AU646" s="322"/>
    </row>
    <row r="647" spans="3:47" ht="13.15" customHeight="1" x14ac:dyDescent="0.2">
      <c r="C647" s="386"/>
      <c r="D647" s="1005" t="str">
        <f>IF(op!D535=0,"",op!D535)</f>
        <v/>
      </c>
      <c r="E647" s="1005" t="str">
        <f>IF(op!E535=0,"",op!E535)</f>
        <v/>
      </c>
      <c r="F647" s="395" t="str">
        <f>IF(op!F535="","",op!F535+1)</f>
        <v/>
      </c>
      <c r="G647" s="1006" t="str">
        <f>IF(op!G535=0,"",op!G535)</f>
        <v/>
      </c>
      <c r="H647" s="395" t="str">
        <f>IF(op!H535="","",op!H535)</f>
        <v/>
      </c>
      <c r="I647" s="1007" t="str">
        <f t="shared" si="346"/>
        <v/>
      </c>
      <c r="J647" s="1008" t="str">
        <f>IF(op!J535="","",op!J535)</f>
        <v/>
      </c>
      <c r="K647" s="339"/>
      <c r="L647" s="1260" t="str">
        <f>IF(op!L535="","",op!L535)</f>
        <v/>
      </c>
      <c r="M647" s="1260" t="str">
        <f>IF(op!M535="","",op!M535)</f>
        <v/>
      </c>
      <c r="N647" s="1009" t="str">
        <f t="shared" si="358"/>
        <v/>
      </c>
      <c r="O647" s="1010" t="str">
        <f t="shared" si="359"/>
        <v/>
      </c>
      <c r="P647" s="1011" t="str">
        <f t="shared" si="360"/>
        <v/>
      </c>
      <c r="Q647" s="590" t="str">
        <f t="shared" si="347"/>
        <v/>
      </c>
      <c r="R647" s="1012" t="str">
        <f t="shared" si="361"/>
        <v/>
      </c>
      <c r="S647" s="1013">
        <f t="shared" si="348"/>
        <v>0</v>
      </c>
      <c r="T647" s="339"/>
      <c r="X647" s="994" t="str">
        <f t="shared" si="349"/>
        <v/>
      </c>
      <c r="Y647" s="1015">
        <f t="shared" si="362"/>
        <v>0.6</v>
      </c>
      <c r="Z647" s="1016" t="e">
        <f t="shared" si="363"/>
        <v>#VALUE!</v>
      </c>
      <c r="AA647" s="1016" t="e">
        <f t="shared" si="364"/>
        <v>#VALUE!</v>
      </c>
      <c r="AB647" s="1016" t="e">
        <f t="shared" si="365"/>
        <v>#VALUE!</v>
      </c>
      <c r="AC647" s="1017" t="e">
        <f t="shared" si="350"/>
        <v>#VALUE!</v>
      </c>
      <c r="AD647" s="1018">
        <f t="shared" si="351"/>
        <v>0</v>
      </c>
      <c r="AE647" s="1015">
        <f>IF(H647&gt;8,tab!D$168,tab!D$171)</f>
        <v>0.5</v>
      </c>
      <c r="AF647" s="1018">
        <f t="shared" si="352"/>
        <v>0</v>
      </c>
      <c r="AG647" s="994">
        <f t="shared" si="353"/>
        <v>0</v>
      </c>
      <c r="AH647" s="1019" t="e">
        <f t="shared" si="354"/>
        <v>#VALUE!</v>
      </c>
      <c r="AI647" s="863" t="e">
        <f t="shared" si="355"/>
        <v>#VALUE!</v>
      </c>
      <c r="AJ647" s="562">
        <f t="shared" si="356"/>
        <v>30</v>
      </c>
      <c r="AK647" s="562">
        <f t="shared" si="323"/>
        <v>30</v>
      </c>
      <c r="AL647" s="1020">
        <f t="shared" si="357"/>
        <v>0</v>
      </c>
      <c r="AN647" s="561">
        <f t="shared" si="333"/>
        <v>0</v>
      </c>
      <c r="AT647" s="322"/>
      <c r="AU647" s="322"/>
    </row>
    <row r="648" spans="3:47" ht="13.15" customHeight="1" x14ac:dyDescent="0.2">
      <c r="C648" s="386"/>
      <c r="D648" s="1005" t="str">
        <f>IF(op!D536=0,"",op!D536)</f>
        <v/>
      </c>
      <c r="E648" s="1005" t="str">
        <f>IF(op!E536=0,"",op!E536)</f>
        <v/>
      </c>
      <c r="F648" s="395" t="str">
        <f>IF(op!F536="","",op!F536+1)</f>
        <v/>
      </c>
      <c r="G648" s="1006" t="str">
        <f>IF(op!G536=0,"",op!G536)</f>
        <v/>
      </c>
      <c r="H648" s="395" t="str">
        <f>IF(op!H536="","",op!H536)</f>
        <v/>
      </c>
      <c r="I648" s="1007" t="str">
        <f t="shared" si="346"/>
        <v/>
      </c>
      <c r="J648" s="1008" t="str">
        <f>IF(op!J536="","",op!J536)</f>
        <v/>
      </c>
      <c r="K648" s="339"/>
      <c r="L648" s="1260" t="str">
        <f>IF(op!L536="","",op!L536)</f>
        <v/>
      </c>
      <c r="M648" s="1260" t="str">
        <f>IF(op!M536="","",op!M536)</f>
        <v/>
      </c>
      <c r="N648" s="1009" t="str">
        <f t="shared" si="358"/>
        <v/>
      </c>
      <c r="O648" s="1010" t="str">
        <f t="shared" si="359"/>
        <v/>
      </c>
      <c r="P648" s="1011" t="str">
        <f t="shared" si="360"/>
        <v/>
      </c>
      <c r="Q648" s="590" t="str">
        <f t="shared" si="347"/>
        <v/>
      </c>
      <c r="R648" s="1012" t="str">
        <f t="shared" si="361"/>
        <v/>
      </c>
      <c r="S648" s="1013">
        <f t="shared" si="348"/>
        <v>0</v>
      </c>
      <c r="T648" s="339"/>
      <c r="X648" s="994" t="str">
        <f t="shared" si="349"/>
        <v/>
      </c>
      <c r="Y648" s="1015">
        <f t="shared" si="362"/>
        <v>0.6</v>
      </c>
      <c r="Z648" s="1016" t="e">
        <f t="shared" si="363"/>
        <v>#VALUE!</v>
      </c>
      <c r="AA648" s="1016" t="e">
        <f t="shared" si="364"/>
        <v>#VALUE!</v>
      </c>
      <c r="AB648" s="1016" t="e">
        <f t="shared" si="365"/>
        <v>#VALUE!</v>
      </c>
      <c r="AC648" s="1017" t="e">
        <f t="shared" si="350"/>
        <v>#VALUE!</v>
      </c>
      <c r="AD648" s="1018">
        <f t="shared" si="351"/>
        <v>0</v>
      </c>
      <c r="AE648" s="1015">
        <f>IF(H648&gt;8,tab!D$168,tab!D$171)</f>
        <v>0.5</v>
      </c>
      <c r="AF648" s="1018">
        <f t="shared" si="352"/>
        <v>0</v>
      </c>
      <c r="AG648" s="994">
        <f t="shared" si="353"/>
        <v>0</v>
      </c>
      <c r="AH648" s="1019" t="e">
        <f t="shared" si="354"/>
        <v>#VALUE!</v>
      </c>
      <c r="AI648" s="863" t="e">
        <f t="shared" si="355"/>
        <v>#VALUE!</v>
      </c>
      <c r="AJ648" s="562">
        <f t="shared" si="356"/>
        <v>30</v>
      </c>
      <c r="AK648" s="562">
        <f t="shared" si="323"/>
        <v>30</v>
      </c>
      <c r="AL648" s="1020">
        <f t="shared" si="357"/>
        <v>0</v>
      </c>
      <c r="AN648" s="561">
        <f t="shared" si="333"/>
        <v>0</v>
      </c>
      <c r="AT648" s="322"/>
      <c r="AU648" s="322"/>
    </row>
    <row r="649" spans="3:47" ht="13.15" customHeight="1" x14ac:dyDescent="0.2">
      <c r="C649" s="386"/>
      <c r="D649" s="1005" t="str">
        <f>IF(op!D537=0,"",op!D537)</f>
        <v/>
      </c>
      <c r="E649" s="1005" t="str">
        <f>IF(op!E537=0,"",op!E537)</f>
        <v/>
      </c>
      <c r="F649" s="395" t="str">
        <f>IF(op!F537="","",op!F537+1)</f>
        <v/>
      </c>
      <c r="G649" s="1006" t="str">
        <f>IF(op!G537=0,"",op!G537)</f>
        <v/>
      </c>
      <c r="H649" s="395" t="str">
        <f>IF(op!H537="","",op!H537)</f>
        <v/>
      </c>
      <c r="I649" s="1007" t="str">
        <f t="shared" si="346"/>
        <v/>
      </c>
      <c r="J649" s="1008" t="str">
        <f>IF(op!J537="","",op!J537)</f>
        <v/>
      </c>
      <c r="K649" s="339"/>
      <c r="L649" s="1260" t="str">
        <f>IF(op!L537="","",op!L537)</f>
        <v/>
      </c>
      <c r="M649" s="1260" t="str">
        <f>IF(op!M537="","",op!M537)</f>
        <v/>
      </c>
      <c r="N649" s="1009" t="str">
        <f t="shared" si="358"/>
        <v/>
      </c>
      <c r="O649" s="1010" t="str">
        <f t="shared" si="359"/>
        <v/>
      </c>
      <c r="P649" s="1011" t="str">
        <f t="shared" si="360"/>
        <v/>
      </c>
      <c r="Q649" s="590" t="str">
        <f t="shared" si="347"/>
        <v/>
      </c>
      <c r="R649" s="1012" t="str">
        <f t="shared" si="361"/>
        <v/>
      </c>
      <c r="S649" s="1013">
        <f t="shared" si="348"/>
        <v>0</v>
      </c>
      <c r="T649" s="339"/>
      <c r="X649" s="994" t="str">
        <f t="shared" si="349"/>
        <v/>
      </c>
      <c r="Y649" s="1015">
        <f t="shared" si="362"/>
        <v>0.6</v>
      </c>
      <c r="Z649" s="1016" t="e">
        <f t="shared" si="363"/>
        <v>#VALUE!</v>
      </c>
      <c r="AA649" s="1016" t="e">
        <f t="shared" si="364"/>
        <v>#VALUE!</v>
      </c>
      <c r="AB649" s="1016" t="e">
        <f t="shared" si="365"/>
        <v>#VALUE!</v>
      </c>
      <c r="AC649" s="1017" t="e">
        <f t="shared" si="350"/>
        <v>#VALUE!</v>
      </c>
      <c r="AD649" s="1018">
        <f t="shared" si="351"/>
        <v>0</v>
      </c>
      <c r="AE649" s="1015">
        <f>IF(H649&gt;8,tab!D$168,tab!D$171)</f>
        <v>0.5</v>
      </c>
      <c r="AF649" s="1018">
        <f t="shared" si="352"/>
        <v>0</v>
      </c>
      <c r="AG649" s="994">
        <f t="shared" si="353"/>
        <v>0</v>
      </c>
      <c r="AH649" s="1019" t="e">
        <f t="shared" si="354"/>
        <v>#VALUE!</v>
      </c>
      <c r="AI649" s="863" t="e">
        <f t="shared" si="355"/>
        <v>#VALUE!</v>
      </c>
      <c r="AJ649" s="562">
        <f t="shared" si="356"/>
        <v>30</v>
      </c>
      <c r="AK649" s="562">
        <f t="shared" si="323"/>
        <v>30</v>
      </c>
      <c r="AL649" s="1020">
        <f t="shared" si="357"/>
        <v>0</v>
      </c>
      <c r="AN649" s="561">
        <f t="shared" si="333"/>
        <v>0</v>
      </c>
      <c r="AT649" s="322"/>
      <c r="AU649" s="322"/>
    </row>
    <row r="650" spans="3:47" ht="13.15" customHeight="1" x14ac:dyDescent="0.2">
      <c r="C650" s="386"/>
      <c r="D650" s="1005" t="str">
        <f>IF(op!D538=0,"",op!D538)</f>
        <v/>
      </c>
      <c r="E650" s="1005" t="str">
        <f>IF(op!E538=0,"",op!E538)</f>
        <v/>
      </c>
      <c r="F650" s="395" t="str">
        <f>IF(op!F538="","",op!F538+1)</f>
        <v/>
      </c>
      <c r="G650" s="1006" t="str">
        <f>IF(op!G538=0,"",op!G538)</f>
        <v/>
      </c>
      <c r="H650" s="395" t="str">
        <f>IF(op!H538="","",op!H538)</f>
        <v/>
      </c>
      <c r="I650" s="1007" t="str">
        <f t="shared" si="346"/>
        <v/>
      </c>
      <c r="J650" s="1008" t="str">
        <f>IF(op!J538="","",op!J538)</f>
        <v/>
      </c>
      <c r="K650" s="339"/>
      <c r="L650" s="1260" t="str">
        <f>IF(op!L538="","",op!L538)</f>
        <v/>
      </c>
      <c r="M650" s="1260" t="str">
        <f>IF(op!M538="","",op!M538)</f>
        <v/>
      </c>
      <c r="N650" s="1009" t="str">
        <f t="shared" si="358"/>
        <v/>
      </c>
      <c r="O650" s="1010" t="str">
        <f t="shared" si="359"/>
        <v/>
      </c>
      <c r="P650" s="1011" t="str">
        <f t="shared" si="360"/>
        <v/>
      </c>
      <c r="Q650" s="590" t="str">
        <f t="shared" si="347"/>
        <v/>
      </c>
      <c r="R650" s="1012" t="str">
        <f t="shared" si="361"/>
        <v/>
      </c>
      <c r="S650" s="1013">
        <f t="shared" si="348"/>
        <v>0</v>
      </c>
      <c r="T650" s="339"/>
      <c r="X650" s="994" t="str">
        <f t="shared" si="349"/>
        <v/>
      </c>
      <c r="Y650" s="1015">
        <f t="shared" si="362"/>
        <v>0.6</v>
      </c>
      <c r="Z650" s="1016" t="e">
        <f t="shared" si="363"/>
        <v>#VALUE!</v>
      </c>
      <c r="AA650" s="1016" t="e">
        <f t="shared" si="364"/>
        <v>#VALUE!</v>
      </c>
      <c r="AB650" s="1016" t="e">
        <f t="shared" si="365"/>
        <v>#VALUE!</v>
      </c>
      <c r="AC650" s="1017" t="e">
        <f t="shared" si="350"/>
        <v>#VALUE!</v>
      </c>
      <c r="AD650" s="1018">
        <f t="shared" si="351"/>
        <v>0</v>
      </c>
      <c r="AE650" s="1015">
        <f>IF(H650&gt;8,tab!D$168,tab!D$171)</f>
        <v>0.5</v>
      </c>
      <c r="AF650" s="1018">
        <f t="shared" si="352"/>
        <v>0</v>
      </c>
      <c r="AG650" s="994">
        <f t="shared" si="353"/>
        <v>0</v>
      </c>
      <c r="AH650" s="1019" t="e">
        <f t="shared" si="354"/>
        <v>#VALUE!</v>
      </c>
      <c r="AI650" s="863" t="e">
        <f t="shared" si="355"/>
        <v>#VALUE!</v>
      </c>
      <c r="AJ650" s="562">
        <f t="shared" si="356"/>
        <v>30</v>
      </c>
      <c r="AK650" s="562">
        <f t="shared" si="323"/>
        <v>30</v>
      </c>
      <c r="AL650" s="1020">
        <f t="shared" si="357"/>
        <v>0</v>
      </c>
      <c r="AN650" s="561">
        <f t="shared" si="333"/>
        <v>0</v>
      </c>
      <c r="AT650" s="322"/>
      <c r="AU650" s="322"/>
    </row>
    <row r="651" spans="3:47" ht="13.15" customHeight="1" x14ac:dyDescent="0.2">
      <c r="C651" s="386"/>
      <c r="D651" s="1005" t="str">
        <f>IF(op!D539=0,"",op!D539)</f>
        <v/>
      </c>
      <c r="E651" s="1005" t="str">
        <f>IF(op!E539=0,"",op!E539)</f>
        <v/>
      </c>
      <c r="F651" s="395" t="str">
        <f>IF(op!F539="","",op!F539+1)</f>
        <v/>
      </c>
      <c r="G651" s="1006" t="str">
        <f>IF(op!G539=0,"",op!G539)</f>
        <v/>
      </c>
      <c r="H651" s="395" t="str">
        <f>IF(op!H539="","",op!H539)</f>
        <v/>
      </c>
      <c r="I651" s="1007" t="str">
        <f t="shared" si="346"/>
        <v/>
      </c>
      <c r="J651" s="1008" t="str">
        <f>IF(op!J539="","",op!J539)</f>
        <v/>
      </c>
      <c r="K651" s="339"/>
      <c r="L651" s="1260" t="str">
        <f>IF(op!L539="","",op!L539)</f>
        <v/>
      </c>
      <c r="M651" s="1260" t="str">
        <f>IF(op!M539="","",op!M539)</f>
        <v/>
      </c>
      <c r="N651" s="1009" t="str">
        <f t="shared" si="358"/>
        <v/>
      </c>
      <c r="O651" s="1010" t="str">
        <f t="shared" si="359"/>
        <v/>
      </c>
      <c r="P651" s="1011" t="str">
        <f t="shared" si="360"/>
        <v/>
      </c>
      <c r="Q651" s="590" t="str">
        <f t="shared" si="347"/>
        <v/>
      </c>
      <c r="R651" s="1012" t="str">
        <f t="shared" si="361"/>
        <v/>
      </c>
      <c r="S651" s="1013">
        <f t="shared" si="348"/>
        <v>0</v>
      </c>
      <c r="T651" s="339"/>
      <c r="X651" s="994" t="str">
        <f t="shared" si="349"/>
        <v/>
      </c>
      <c r="Y651" s="1015">
        <f t="shared" si="362"/>
        <v>0.6</v>
      </c>
      <c r="Z651" s="1016" t="e">
        <f t="shared" si="363"/>
        <v>#VALUE!</v>
      </c>
      <c r="AA651" s="1016" t="e">
        <f t="shared" si="364"/>
        <v>#VALUE!</v>
      </c>
      <c r="AB651" s="1016" t="e">
        <f t="shared" si="365"/>
        <v>#VALUE!</v>
      </c>
      <c r="AC651" s="1017" t="e">
        <f t="shared" si="350"/>
        <v>#VALUE!</v>
      </c>
      <c r="AD651" s="1018">
        <f t="shared" si="351"/>
        <v>0</v>
      </c>
      <c r="AE651" s="1015">
        <f>IF(H651&gt;8,tab!D$168,tab!D$171)</f>
        <v>0.5</v>
      </c>
      <c r="AF651" s="1018">
        <f t="shared" si="352"/>
        <v>0</v>
      </c>
      <c r="AG651" s="994">
        <f t="shared" si="353"/>
        <v>0</v>
      </c>
      <c r="AH651" s="1019" t="e">
        <f t="shared" si="354"/>
        <v>#VALUE!</v>
      </c>
      <c r="AI651" s="863" t="e">
        <f t="shared" si="355"/>
        <v>#VALUE!</v>
      </c>
      <c r="AJ651" s="562">
        <f t="shared" si="356"/>
        <v>30</v>
      </c>
      <c r="AK651" s="562">
        <f t="shared" si="323"/>
        <v>30</v>
      </c>
      <c r="AL651" s="1020">
        <f t="shared" si="357"/>
        <v>0</v>
      </c>
      <c r="AN651" s="561">
        <f t="shared" si="333"/>
        <v>0</v>
      </c>
      <c r="AT651" s="322"/>
      <c r="AU651" s="322"/>
    </row>
    <row r="652" spans="3:47" ht="13.15" customHeight="1" x14ac:dyDescent="0.2">
      <c r="C652" s="386"/>
      <c r="D652" s="1005" t="str">
        <f>IF(op!D540=0,"",op!D540)</f>
        <v/>
      </c>
      <c r="E652" s="1005" t="str">
        <f>IF(op!E540=0,"",op!E540)</f>
        <v/>
      </c>
      <c r="F652" s="395" t="str">
        <f>IF(op!F540="","",op!F540+1)</f>
        <v/>
      </c>
      <c r="G652" s="1006" t="str">
        <f>IF(op!G540=0,"",op!G540)</f>
        <v/>
      </c>
      <c r="H652" s="395" t="str">
        <f>IF(op!H540="","",op!H540)</f>
        <v/>
      </c>
      <c r="I652" s="1007" t="str">
        <f t="shared" si="346"/>
        <v/>
      </c>
      <c r="J652" s="1008" t="str">
        <f>IF(op!J540="","",op!J540)</f>
        <v/>
      </c>
      <c r="K652" s="339"/>
      <c r="L652" s="1260" t="str">
        <f>IF(op!L540="","",op!L540)</f>
        <v/>
      </c>
      <c r="M652" s="1260" t="str">
        <f>IF(op!M540="","",op!M540)</f>
        <v/>
      </c>
      <c r="N652" s="1009" t="str">
        <f t="shared" si="358"/>
        <v/>
      </c>
      <c r="O652" s="1010" t="str">
        <f t="shared" si="359"/>
        <v/>
      </c>
      <c r="P652" s="1011" t="str">
        <f t="shared" si="360"/>
        <v/>
      </c>
      <c r="Q652" s="590" t="str">
        <f t="shared" si="347"/>
        <v/>
      </c>
      <c r="R652" s="1012" t="str">
        <f t="shared" si="361"/>
        <v/>
      </c>
      <c r="S652" s="1013">
        <f t="shared" si="348"/>
        <v>0</v>
      </c>
      <c r="T652" s="339"/>
      <c r="X652" s="994" t="str">
        <f t="shared" si="349"/>
        <v/>
      </c>
      <c r="Y652" s="1015">
        <f t="shared" si="362"/>
        <v>0.6</v>
      </c>
      <c r="Z652" s="1016" t="e">
        <f t="shared" si="363"/>
        <v>#VALUE!</v>
      </c>
      <c r="AA652" s="1016" t="e">
        <f t="shared" si="364"/>
        <v>#VALUE!</v>
      </c>
      <c r="AB652" s="1016" t="e">
        <f t="shared" si="365"/>
        <v>#VALUE!</v>
      </c>
      <c r="AC652" s="1017" t="e">
        <f t="shared" si="350"/>
        <v>#VALUE!</v>
      </c>
      <c r="AD652" s="1018">
        <f t="shared" si="351"/>
        <v>0</v>
      </c>
      <c r="AE652" s="1015">
        <f>IF(H652&gt;8,tab!D$168,tab!D$171)</f>
        <v>0.5</v>
      </c>
      <c r="AF652" s="1018">
        <f t="shared" si="352"/>
        <v>0</v>
      </c>
      <c r="AG652" s="994">
        <f t="shared" si="353"/>
        <v>0</v>
      </c>
      <c r="AH652" s="1019" t="e">
        <f t="shared" si="354"/>
        <v>#VALUE!</v>
      </c>
      <c r="AI652" s="863" t="e">
        <f t="shared" si="355"/>
        <v>#VALUE!</v>
      </c>
      <c r="AJ652" s="562">
        <f t="shared" si="356"/>
        <v>30</v>
      </c>
      <c r="AK652" s="562">
        <f t="shared" si="323"/>
        <v>30</v>
      </c>
      <c r="AL652" s="1020">
        <f t="shared" si="357"/>
        <v>0</v>
      </c>
      <c r="AN652" s="561">
        <f t="shared" si="333"/>
        <v>0</v>
      </c>
      <c r="AT652" s="322"/>
      <c r="AU652" s="322"/>
    </row>
    <row r="653" spans="3:47" ht="13.15" customHeight="1" x14ac:dyDescent="0.2">
      <c r="C653" s="386"/>
      <c r="D653" s="1005" t="str">
        <f>IF(op!D541=0,"",op!D541)</f>
        <v/>
      </c>
      <c r="E653" s="1005" t="str">
        <f>IF(op!E541=0,"",op!E541)</f>
        <v/>
      </c>
      <c r="F653" s="395" t="str">
        <f>IF(op!F541="","",op!F541+1)</f>
        <v/>
      </c>
      <c r="G653" s="1006" t="str">
        <f>IF(op!G541=0,"",op!G541)</f>
        <v/>
      </c>
      <c r="H653" s="395" t="str">
        <f>IF(op!H541="","",op!H541)</f>
        <v/>
      </c>
      <c r="I653" s="1007" t="str">
        <f t="shared" si="346"/>
        <v/>
      </c>
      <c r="J653" s="1008" t="str">
        <f>IF(op!J541="","",op!J541)</f>
        <v/>
      </c>
      <c r="K653" s="339"/>
      <c r="L653" s="1260" t="str">
        <f>IF(op!L541="","",op!L541)</f>
        <v/>
      </c>
      <c r="M653" s="1260" t="str">
        <f>IF(op!M541="","",op!M541)</f>
        <v/>
      </c>
      <c r="N653" s="1009" t="str">
        <f t="shared" si="358"/>
        <v/>
      </c>
      <c r="O653" s="1010" t="str">
        <f t="shared" si="359"/>
        <v/>
      </c>
      <c r="P653" s="1011" t="str">
        <f t="shared" si="360"/>
        <v/>
      </c>
      <c r="Q653" s="590" t="str">
        <f t="shared" si="347"/>
        <v/>
      </c>
      <c r="R653" s="1012" t="str">
        <f t="shared" si="361"/>
        <v/>
      </c>
      <c r="S653" s="1013">
        <f t="shared" si="348"/>
        <v>0</v>
      </c>
      <c r="T653" s="339"/>
      <c r="X653" s="994" t="str">
        <f t="shared" si="349"/>
        <v/>
      </c>
      <c r="Y653" s="1015">
        <f t="shared" si="362"/>
        <v>0.6</v>
      </c>
      <c r="Z653" s="1016" t="e">
        <f t="shared" si="363"/>
        <v>#VALUE!</v>
      </c>
      <c r="AA653" s="1016" t="e">
        <f t="shared" si="364"/>
        <v>#VALUE!</v>
      </c>
      <c r="AB653" s="1016" t="e">
        <f t="shared" si="365"/>
        <v>#VALUE!</v>
      </c>
      <c r="AC653" s="1017" t="e">
        <f t="shared" si="350"/>
        <v>#VALUE!</v>
      </c>
      <c r="AD653" s="1018">
        <f t="shared" si="351"/>
        <v>0</v>
      </c>
      <c r="AE653" s="1015">
        <f>IF(H653&gt;8,tab!D$168,tab!D$171)</f>
        <v>0.5</v>
      </c>
      <c r="AF653" s="1018">
        <f t="shared" si="352"/>
        <v>0</v>
      </c>
      <c r="AG653" s="994">
        <f t="shared" si="353"/>
        <v>0</v>
      </c>
      <c r="AH653" s="1019" t="e">
        <f t="shared" si="354"/>
        <v>#VALUE!</v>
      </c>
      <c r="AI653" s="863" t="e">
        <f t="shared" si="355"/>
        <v>#VALUE!</v>
      </c>
      <c r="AJ653" s="562">
        <f t="shared" si="356"/>
        <v>30</v>
      </c>
      <c r="AK653" s="562">
        <f t="shared" si="323"/>
        <v>30</v>
      </c>
      <c r="AL653" s="1020">
        <f t="shared" si="357"/>
        <v>0</v>
      </c>
      <c r="AN653" s="561">
        <f t="shared" si="333"/>
        <v>0</v>
      </c>
      <c r="AT653" s="322"/>
      <c r="AU653" s="322"/>
    </row>
    <row r="654" spans="3:47" ht="13.15" customHeight="1" x14ac:dyDescent="0.2">
      <c r="C654" s="386"/>
      <c r="D654" s="1005" t="str">
        <f>IF(op!D542=0,"",op!D542)</f>
        <v/>
      </c>
      <c r="E654" s="1005" t="str">
        <f>IF(op!E542=0,"",op!E542)</f>
        <v/>
      </c>
      <c r="F654" s="395" t="str">
        <f>IF(op!F542="","",op!F542+1)</f>
        <v/>
      </c>
      <c r="G654" s="1006" t="str">
        <f>IF(op!G542=0,"",op!G542)</f>
        <v/>
      </c>
      <c r="H654" s="395" t="str">
        <f>IF(op!H542="","",op!H542)</f>
        <v/>
      </c>
      <c r="I654" s="1007" t="str">
        <f t="shared" si="346"/>
        <v/>
      </c>
      <c r="J654" s="1008" t="str">
        <f>IF(op!J542="","",op!J542)</f>
        <v/>
      </c>
      <c r="K654" s="339"/>
      <c r="L654" s="1260" t="str">
        <f>IF(op!L542="","",op!L542)</f>
        <v/>
      </c>
      <c r="M654" s="1260" t="str">
        <f>IF(op!M542="","",op!M542)</f>
        <v/>
      </c>
      <c r="N654" s="1009" t="str">
        <f t="shared" si="358"/>
        <v/>
      </c>
      <c r="O654" s="1010" t="str">
        <f t="shared" si="359"/>
        <v/>
      </c>
      <c r="P654" s="1011" t="str">
        <f t="shared" si="360"/>
        <v/>
      </c>
      <c r="Q654" s="590" t="str">
        <f t="shared" si="347"/>
        <v/>
      </c>
      <c r="R654" s="1012" t="str">
        <f t="shared" si="361"/>
        <v/>
      </c>
      <c r="S654" s="1013">
        <f t="shared" si="348"/>
        <v>0</v>
      </c>
      <c r="T654" s="339"/>
      <c r="X654" s="994" t="str">
        <f t="shared" si="349"/>
        <v/>
      </c>
      <c r="Y654" s="1015">
        <f t="shared" si="362"/>
        <v>0.6</v>
      </c>
      <c r="Z654" s="1016" t="e">
        <f t="shared" si="363"/>
        <v>#VALUE!</v>
      </c>
      <c r="AA654" s="1016" t="e">
        <f t="shared" si="364"/>
        <v>#VALUE!</v>
      </c>
      <c r="AB654" s="1016" t="e">
        <f t="shared" si="365"/>
        <v>#VALUE!</v>
      </c>
      <c r="AC654" s="1017" t="e">
        <f t="shared" si="350"/>
        <v>#VALUE!</v>
      </c>
      <c r="AD654" s="1018">
        <f t="shared" si="351"/>
        <v>0</v>
      </c>
      <c r="AE654" s="1015">
        <f>IF(H654&gt;8,tab!D$168,tab!D$171)</f>
        <v>0.5</v>
      </c>
      <c r="AF654" s="1018">
        <f t="shared" si="352"/>
        <v>0</v>
      </c>
      <c r="AG654" s="994">
        <f t="shared" si="353"/>
        <v>0</v>
      </c>
      <c r="AH654" s="1019" t="e">
        <f t="shared" si="354"/>
        <v>#VALUE!</v>
      </c>
      <c r="AI654" s="863" t="e">
        <f t="shared" si="355"/>
        <v>#VALUE!</v>
      </c>
      <c r="AJ654" s="562">
        <f t="shared" si="356"/>
        <v>30</v>
      </c>
      <c r="AK654" s="562">
        <f t="shared" si="323"/>
        <v>30</v>
      </c>
      <c r="AL654" s="1020">
        <f t="shared" si="357"/>
        <v>0</v>
      </c>
      <c r="AN654" s="561">
        <f t="shared" si="333"/>
        <v>0</v>
      </c>
      <c r="AT654" s="322"/>
      <c r="AU654" s="322"/>
    </row>
    <row r="655" spans="3:47" ht="13.15" customHeight="1" x14ac:dyDescent="0.2">
      <c r="C655" s="386"/>
      <c r="D655" s="1005" t="str">
        <f>IF(op!D543=0,"",op!D543)</f>
        <v/>
      </c>
      <c r="E655" s="1005" t="str">
        <f>IF(op!E543=0,"",op!E543)</f>
        <v/>
      </c>
      <c r="F655" s="395" t="str">
        <f>IF(op!F543="","",op!F543+1)</f>
        <v/>
      </c>
      <c r="G655" s="1006" t="str">
        <f>IF(op!G543=0,"",op!G543)</f>
        <v/>
      </c>
      <c r="H655" s="395" t="str">
        <f>IF(op!H543="","",op!H543)</f>
        <v/>
      </c>
      <c r="I655" s="1007" t="str">
        <f t="shared" si="346"/>
        <v/>
      </c>
      <c r="J655" s="1008" t="str">
        <f>IF(op!J543="","",op!J543)</f>
        <v/>
      </c>
      <c r="K655" s="339"/>
      <c r="L655" s="1260" t="str">
        <f>IF(op!L543="","",op!L543)</f>
        <v/>
      </c>
      <c r="M655" s="1260" t="str">
        <f>IF(op!M543="","",op!M543)</f>
        <v/>
      </c>
      <c r="N655" s="1009" t="str">
        <f t="shared" si="358"/>
        <v/>
      </c>
      <c r="O655" s="1010" t="str">
        <f t="shared" si="359"/>
        <v/>
      </c>
      <c r="P655" s="1011" t="str">
        <f t="shared" si="360"/>
        <v/>
      </c>
      <c r="Q655" s="590" t="str">
        <f t="shared" si="347"/>
        <v/>
      </c>
      <c r="R655" s="1012" t="str">
        <f t="shared" si="361"/>
        <v/>
      </c>
      <c r="S655" s="1013">
        <f t="shared" si="348"/>
        <v>0</v>
      </c>
      <c r="T655" s="339"/>
      <c r="X655" s="994" t="str">
        <f t="shared" si="349"/>
        <v/>
      </c>
      <c r="Y655" s="1015">
        <f t="shared" si="362"/>
        <v>0.6</v>
      </c>
      <c r="Z655" s="1016" t="e">
        <f t="shared" si="363"/>
        <v>#VALUE!</v>
      </c>
      <c r="AA655" s="1016" t="e">
        <f t="shared" si="364"/>
        <v>#VALUE!</v>
      </c>
      <c r="AB655" s="1016" t="e">
        <f t="shared" si="365"/>
        <v>#VALUE!</v>
      </c>
      <c r="AC655" s="1017" t="e">
        <f t="shared" si="350"/>
        <v>#VALUE!</v>
      </c>
      <c r="AD655" s="1018">
        <f t="shared" si="351"/>
        <v>0</v>
      </c>
      <c r="AE655" s="1015">
        <f>IF(H655&gt;8,tab!D$168,tab!D$171)</f>
        <v>0.5</v>
      </c>
      <c r="AF655" s="1018">
        <f t="shared" si="352"/>
        <v>0</v>
      </c>
      <c r="AG655" s="994">
        <f t="shared" si="353"/>
        <v>0</v>
      </c>
      <c r="AH655" s="1019" t="e">
        <f t="shared" si="354"/>
        <v>#VALUE!</v>
      </c>
      <c r="AI655" s="863" t="e">
        <f t="shared" si="355"/>
        <v>#VALUE!</v>
      </c>
      <c r="AJ655" s="562">
        <f t="shared" si="356"/>
        <v>30</v>
      </c>
      <c r="AK655" s="562">
        <f t="shared" si="323"/>
        <v>30</v>
      </c>
      <c r="AL655" s="1020">
        <f t="shared" si="357"/>
        <v>0</v>
      </c>
      <c r="AN655" s="561">
        <f t="shared" si="333"/>
        <v>0</v>
      </c>
      <c r="AT655" s="322"/>
      <c r="AU655" s="322"/>
    </row>
    <row r="656" spans="3:47" ht="13.15" customHeight="1" x14ac:dyDescent="0.2">
      <c r="C656" s="386"/>
      <c r="D656" s="1005" t="str">
        <f>IF(op!D544=0,"",op!D544)</f>
        <v/>
      </c>
      <c r="E656" s="1005" t="str">
        <f>IF(op!E544=0,"",op!E544)</f>
        <v/>
      </c>
      <c r="F656" s="395" t="str">
        <f>IF(op!F544="","",op!F544+1)</f>
        <v/>
      </c>
      <c r="G656" s="1006" t="str">
        <f>IF(op!G544=0,"",op!G544)</f>
        <v/>
      </c>
      <c r="H656" s="395" t="str">
        <f>IF(op!H544="","",op!H544)</f>
        <v/>
      </c>
      <c r="I656" s="1007" t="str">
        <f t="shared" si="346"/>
        <v/>
      </c>
      <c r="J656" s="1008" t="str">
        <f>IF(op!J544="","",op!J544)</f>
        <v/>
      </c>
      <c r="K656" s="339"/>
      <c r="L656" s="1260" t="str">
        <f>IF(op!L544="","",op!L544)</f>
        <v/>
      </c>
      <c r="M656" s="1260" t="str">
        <f>IF(op!M544="","",op!M544)</f>
        <v/>
      </c>
      <c r="N656" s="1009" t="str">
        <f t="shared" si="358"/>
        <v/>
      </c>
      <c r="O656" s="1010" t="str">
        <f t="shared" si="359"/>
        <v/>
      </c>
      <c r="P656" s="1011" t="str">
        <f t="shared" si="360"/>
        <v/>
      </c>
      <c r="Q656" s="590" t="str">
        <f t="shared" si="347"/>
        <v/>
      </c>
      <c r="R656" s="1012" t="str">
        <f t="shared" si="361"/>
        <v/>
      </c>
      <c r="S656" s="1013">
        <f t="shared" si="348"/>
        <v>0</v>
      </c>
      <c r="T656" s="339"/>
      <c r="X656" s="994" t="str">
        <f t="shared" si="349"/>
        <v/>
      </c>
      <c r="Y656" s="1015">
        <f t="shared" si="362"/>
        <v>0.6</v>
      </c>
      <c r="Z656" s="1016" t="e">
        <f t="shared" si="363"/>
        <v>#VALUE!</v>
      </c>
      <c r="AA656" s="1016" t="e">
        <f t="shared" si="364"/>
        <v>#VALUE!</v>
      </c>
      <c r="AB656" s="1016" t="e">
        <f t="shared" si="365"/>
        <v>#VALUE!</v>
      </c>
      <c r="AC656" s="1017" t="e">
        <f t="shared" si="350"/>
        <v>#VALUE!</v>
      </c>
      <c r="AD656" s="1018">
        <f t="shared" si="351"/>
        <v>0</v>
      </c>
      <c r="AE656" s="1015">
        <f>IF(H656&gt;8,tab!D$168,tab!D$171)</f>
        <v>0.5</v>
      </c>
      <c r="AF656" s="1018">
        <f t="shared" si="352"/>
        <v>0</v>
      </c>
      <c r="AG656" s="994">
        <f t="shared" si="353"/>
        <v>0</v>
      </c>
      <c r="AH656" s="1019" t="e">
        <f t="shared" si="354"/>
        <v>#VALUE!</v>
      </c>
      <c r="AI656" s="863" t="e">
        <f t="shared" si="355"/>
        <v>#VALUE!</v>
      </c>
      <c r="AJ656" s="562">
        <f t="shared" si="356"/>
        <v>30</v>
      </c>
      <c r="AK656" s="562">
        <f t="shared" si="323"/>
        <v>30</v>
      </c>
      <c r="AL656" s="1020">
        <f t="shared" si="357"/>
        <v>0</v>
      </c>
      <c r="AN656" s="561">
        <f t="shared" ref="AN656:AN675" si="366">IF(AND(AL656&gt;0.01,AL656&lt;50.01),1,0)</f>
        <v>0</v>
      </c>
      <c r="AT656" s="322"/>
      <c r="AU656" s="322"/>
    </row>
    <row r="657" spans="3:47" ht="13.15" customHeight="1" x14ac:dyDescent="0.2">
      <c r="C657" s="386"/>
      <c r="D657" s="1005" t="str">
        <f>IF(op!D545=0,"",op!D545)</f>
        <v/>
      </c>
      <c r="E657" s="1005" t="str">
        <f>IF(op!E545=0,"",op!E545)</f>
        <v/>
      </c>
      <c r="F657" s="395" t="str">
        <f>IF(op!F545="","",op!F545+1)</f>
        <v/>
      </c>
      <c r="G657" s="1006" t="str">
        <f>IF(op!G545=0,"",op!G545)</f>
        <v/>
      </c>
      <c r="H657" s="395" t="str">
        <f>IF(op!H545="","",op!H545)</f>
        <v/>
      </c>
      <c r="I657" s="1007" t="str">
        <f t="shared" si="346"/>
        <v/>
      </c>
      <c r="J657" s="1008" t="str">
        <f>IF(op!J545="","",op!J545)</f>
        <v/>
      </c>
      <c r="K657" s="339"/>
      <c r="L657" s="1260" t="str">
        <f>IF(op!L545="","",op!L545)</f>
        <v/>
      </c>
      <c r="M657" s="1260" t="str">
        <f>IF(op!M545="","",op!M545)</f>
        <v/>
      </c>
      <c r="N657" s="1009" t="str">
        <f t="shared" si="358"/>
        <v/>
      </c>
      <c r="O657" s="1010" t="str">
        <f t="shared" si="359"/>
        <v/>
      </c>
      <c r="P657" s="1011" t="str">
        <f t="shared" si="360"/>
        <v/>
      </c>
      <c r="Q657" s="590" t="str">
        <f t="shared" si="347"/>
        <v/>
      </c>
      <c r="R657" s="1012" t="str">
        <f t="shared" si="361"/>
        <v/>
      </c>
      <c r="S657" s="1013">
        <f t="shared" si="348"/>
        <v>0</v>
      </c>
      <c r="T657" s="339"/>
      <c r="X657" s="994" t="str">
        <f t="shared" si="349"/>
        <v/>
      </c>
      <c r="Y657" s="1015">
        <f t="shared" si="362"/>
        <v>0.6</v>
      </c>
      <c r="Z657" s="1016" t="e">
        <f t="shared" si="363"/>
        <v>#VALUE!</v>
      </c>
      <c r="AA657" s="1016" t="e">
        <f t="shared" si="364"/>
        <v>#VALUE!</v>
      </c>
      <c r="AB657" s="1016" t="e">
        <f t="shared" si="365"/>
        <v>#VALUE!</v>
      </c>
      <c r="AC657" s="1017" t="e">
        <f t="shared" si="350"/>
        <v>#VALUE!</v>
      </c>
      <c r="AD657" s="1018">
        <f t="shared" si="351"/>
        <v>0</v>
      </c>
      <c r="AE657" s="1015">
        <f>IF(H657&gt;8,tab!D$168,tab!D$171)</f>
        <v>0.5</v>
      </c>
      <c r="AF657" s="1018">
        <f t="shared" si="352"/>
        <v>0</v>
      </c>
      <c r="AG657" s="994">
        <f t="shared" si="353"/>
        <v>0</v>
      </c>
      <c r="AH657" s="1019" t="e">
        <f t="shared" si="354"/>
        <v>#VALUE!</v>
      </c>
      <c r="AI657" s="863" t="e">
        <f t="shared" si="355"/>
        <v>#VALUE!</v>
      </c>
      <c r="AJ657" s="562">
        <f t="shared" si="356"/>
        <v>30</v>
      </c>
      <c r="AK657" s="562">
        <f t="shared" si="323"/>
        <v>30</v>
      </c>
      <c r="AL657" s="1020">
        <f t="shared" si="357"/>
        <v>0</v>
      </c>
      <c r="AN657" s="561">
        <f t="shared" si="366"/>
        <v>0</v>
      </c>
      <c r="AT657" s="322"/>
      <c r="AU657" s="322"/>
    </row>
    <row r="658" spans="3:47" ht="13.15" customHeight="1" x14ac:dyDescent="0.2">
      <c r="C658" s="386"/>
      <c r="D658" s="1005" t="str">
        <f>IF(op!D546=0,"",op!D546)</f>
        <v/>
      </c>
      <c r="E658" s="1005" t="str">
        <f>IF(op!E546=0,"",op!E546)</f>
        <v/>
      </c>
      <c r="F658" s="395" t="str">
        <f>IF(op!F546="","",op!F546+1)</f>
        <v/>
      </c>
      <c r="G658" s="1006" t="str">
        <f>IF(op!G546=0,"",op!G546)</f>
        <v/>
      </c>
      <c r="H658" s="395" t="str">
        <f>IF(op!H546="","",op!H546)</f>
        <v/>
      </c>
      <c r="I658" s="1007" t="str">
        <f t="shared" si="346"/>
        <v/>
      </c>
      <c r="J658" s="1008" t="str">
        <f>IF(op!J546="","",op!J546)</f>
        <v/>
      </c>
      <c r="K658" s="339"/>
      <c r="L658" s="1260" t="str">
        <f>IF(op!L546="","",op!L546)</f>
        <v/>
      </c>
      <c r="M658" s="1260" t="str">
        <f>IF(op!M546="","",op!M546)</f>
        <v/>
      </c>
      <c r="N658" s="1009" t="str">
        <f t="shared" si="358"/>
        <v/>
      </c>
      <c r="O658" s="1010" t="str">
        <f t="shared" si="359"/>
        <v/>
      </c>
      <c r="P658" s="1011" t="str">
        <f t="shared" si="360"/>
        <v/>
      </c>
      <c r="Q658" s="590" t="str">
        <f t="shared" si="347"/>
        <v/>
      </c>
      <c r="R658" s="1012" t="str">
        <f t="shared" si="361"/>
        <v/>
      </c>
      <c r="S658" s="1013">
        <f t="shared" si="348"/>
        <v>0</v>
      </c>
      <c r="T658" s="339"/>
      <c r="X658" s="994" t="str">
        <f t="shared" si="349"/>
        <v/>
      </c>
      <c r="Y658" s="1015">
        <f t="shared" si="362"/>
        <v>0.6</v>
      </c>
      <c r="Z658" s="1016" t="e">
        <f t="shared" si="363"/>
        <v>#VALUE!</v>
      </c>
      <c r="AA658" s="1016" t="e">
        <f t="shared" si="364"/>
        <v>#VALUE!</v>
      </c>
      <c r="AB658" s="1016" t="e">
        <f t="shared" si="365"/>
        <v>#VALUE!</v>
      </c>
      <c r="AC658" s="1017" t="e">
        <f t="shared" si="350"/>
        <v>#VALUE!</v>
      </c>
      <c r="AD658" s="1018">
        <f t="shared" si="351"/>
        <v>0</v>
      </c>
      <c r="AE658" s="1015">
        <f>IF(H658&gt;8,tab!D$168,tab!D$171)</f>
        <v>0.5</v>
      </c>
      <c r="AF658" s="1018">
        <f t="shared" si="352"/>
        <v>0</v>
      </c>
      <c r="AG658" s="994">
        <f t="shared" si="353"/>
        <v>0</v>
      </c>
      <c r="AH658" s="1019" t="e">
        <f t="shared" si="354"/>
        <v>#VALUE!</v>
      </c>
      <c r="AI658" s="863" t="e">
        <f t="shared" si="355"/>
        <v>#VALUE!</v>
      </c>
      <c r="AJ658" s="562">
        <f t="shared" si="356"/>
        <v>30</v>
      </c>
      <c r="AK658" s="562">
        <f t="shared" si="323"/>
        <v>30</v>
      </c>
      <c r="AL658" s="1020">
        <f t="shared" si="357"/>
        <v>0</v>
      </c>
      <c r="AN658" s="561">
        <f t="shared" si="366"/>
        <v>0</v>
      </c>
      <c r="AT658" s="322"/>
      <c r="AU658" s="322"/>
    </row>
    <row r="659" spans="3:47" ht="13.15" customHeight="1" x14ac:dyDescent="0.2">
      <c r="C659" s="386"/>
      <c r="D659" s="1005" t="str">
        <f>IF(op!D547=0,"",op!D547)</f>
        <v/>
      </c>
      <c r="E659" s="1005" t="str">
        <f>IF(op!E547=0,"",op!E547)</f>
        <v/>
      </c>
      <c r="F659" s="395" t="str">
        <f>IF(op!F547="","",op!F547+1)</f>
        <v/>
      </c>
      <c r="G659" s="1006" t="str">
        <f>IF(op!G547=0,"",op!G547)</f>
        <v/>
      </c>
      <c r="H659" s="395" t="str">
        <f>IF(op!H547="","",op!H547)</f>
        <v/>
      </c>
      <c r="I659" s="1007" t="str">
        <f t="shared" si="346"/>
        <v/>
      </c>
      <c r="J659" s="1008" t="str">
        <f>IF(op!J547="","",op!J547)</f>
        <v/>
      </c>
      <c r="K659" s="339"/>
      <c r="L659" s="1260" t="str">
        <f>IF(op!L547="","",op!L547)</f>
        <v/>
      </c>
      <c r="M659" s="1260" t="str">
        <f>IF(op!M547="","",op!M547)</f>
        <v/>
      </c>
      <c r="N659" s="1009" t="str">
        <f t="shared" si="358"/>
        <v/>
      </c>
      <c r="O659" s="1010" t="str">
        <f t="shared" si="359"/>
        <v/>
      </c>
      <c r="P659" s="1011" t="str">
        <f t="shared" si="360"/>
        <v/>
      </c>
      <c r="Q659" s="590" t="str">
        <f t="shared" si="347"/>
        <v/>
      </c>
      <c r="R659" s="1012" t="str">
        <f t="shared" si="361"/>
        <v/>
      </c>
      <c r="S659" s="1013">
        <f t="shared" si="348"/>
        <v>0</v>
      </c>
      <c r="T659" s="339"/>
      <c r="X659" s="994" t="str">
        <f t="shared" si="349"/>
        <v/>
      </c>
      <c r="Y659" s="1015">
        <f t="shared" si="362"/>
        <v>0.6</v>
      </c>
      <c r="Z659" s="1016" t="e">
        <f t="shared" si="363"/>
        <v>#VALUE!</v>
      </c>
      <c r="AA659" s="1016" t="e">
        <f t="shared" si="364"/>
        <v>#VALUE!</v>
      </c>
      <c r="AB659" s="1016" t="e">
        <f t="shared" si="365"/>
        <v>#VALUE!</v>
      </c>
      <c r="AC659" s="1017" t="e">
        <f t="shared" si="350"/>
        <v>#VALUE!</v>
      </c>
      <c r="AD659" s="1018">
        <f t="shared" si="351"/>
        <v>0</v>
      </c>
      <c r="AE659" s="1015">
        <f>IF(H659&gt;8,tab!D$168,tab!D$171)</f>
        <v>0.5</v>
      </c>
      <c r="AF659" s="1018">
        <f t="shared" si="352"/>
        <v>0</v>
      </c>
      <c r="AG659" s="994">
        <f t="shared" si="353"/>
        <v>0</v>
      </c>
      <c r="AH659" s="1019" t="e">
        <f t="shared" si="354"/>
        <v>#VALUE!</v>
      </c>
      <c r="AI659" s="863" t="e">
        <f t="shared" si="355"/>
        <v>#VALUE!</v>
      </c>
      <c r="AJ659" s="562">
        <f t="shared" si="356"/>
        <v>30</v>
      </c>
      <c r="AK659" s="562">
        <f t="shared" si="323"/>
        <v>30</v>
      </c>
      <c r="AL659" s="1020">
        <f t="shared" si="357"/>
        <v>0</v>
      </c>
      <c r="AN659" s="561">
        <f t="shared" si="366"/>
        <v>0</v>
      </c>
      <c r="AT659" s="322"/>
      <c r="AU659" s="322"/>
    </row>
    <row r="660" spans="3:47" ht="13.15" customHeight="1" x14ac:dyDescent="0.2">
      <c r="C660" s="386"/>
      <c r="D660" s="1005" t="str">
        <f>IF(op!D548=0,"",op!D548)</f>
        <v/>
      </c>
      <c r="E660" s="1005" t="str">
        <f>IF(op!E548=0,"",op!E548)</f>
        <v/>
      </c>
      <c r="F660" s="395" t="str">
        <f>IF(op!F548="","",op!F548+1)</f>
        <v/>
      </c>
      <c r="G660" s="1006" t="str">
        <f>IF(op!G548=0,"",op!G548)</f>
        <v/>
      </c>
      <c r="H660" s="395" t="str">
        <f>IF(op!H548="","",op!H548)</f>
        <v/>
      </c>
      <c r="I660" s="1007" t="str">
        <f t="shared" si="346"/>
        <v/>
      </c>
      <c r="J660" s="1008" t="str">
        <f>IF(op!J548="","",op!J548)</f>
        <v/>
      </c>
      <c r="K660" s="339"/>
      <c r="L660" s="1260" t="str">
        <f>IF(op!L548="","",op!L548)</f>
        <v/>
      </c>
      <c r="M660" s="1260" t="str">
        <f>IF(op!M548="","",op!M548)</f>
        <v/>
      </c>
      <c r="N660" s="1009" t="str">
        <f t="shared" si="358"/>
        <v/>
      </c>
      <c r="O660" s="1010" t="str">
        <f t="shared" si="359"/>
        <v/>
      </c>
      <c r="P660" s="1011" t="str">
        <f t="shared" si="360"/>
        <v/>
      </c>
      <c r="Q660" s="590" t="str">
        <f t="shared" si="347"/>
        <v/>
      </c>
      <c r="R660" s="1012" t="str">
        <f t="shared" si="361"/>
        <v/>
      </c>
      <c r="S660" s="1013">
        <f t="shared" si="348"/>
        <v>0</v>
      </c>
      <c r="T660" s="339"/>
      <c r="X660" s="994" t="str">
        <f t="shared" si="349"/>
        <v/>
      </c>
      <c r="Y660" s="1015">
        <f t="shared" si="362"/>
        <v>0.6</v>
      </c>
      <c r="Z660" s="1016" t="e">
        <f t="shared" si="363"/>
        <v>#VALUE!</v>
      </c>
      <c r="AA660" s="1016" t="e">
        <f t="shared" si="364"/>
        <v>#VALUE!</v>
      </c>
      <c r="AB660" s="1016" t="e">
        <f t="shared" si="365"/>
        <v>#VALUE!</v>
      </c>
      <c r="AC660" s="1017" t="e">
        <f t="shared" si="350"/>
        <v>#VALUE!</v>
      </c>
      <c r="AD660" s="1018">
        <f t="shared" si="351"/>
        <v>0</v>
      </c>
      <c r="AE660" s="1015">
        <f>IF(H660&gt;8,tab!D$168,tab!D$171)</f>
        <v>0.5</v>
      </c>
      <c r="AF660" s="1018">
        <f t="shared" si="352"/>
        <v>0</v>
      </c>
      <c r="AG660" s="994">
        <f t="shared" si="353"/>
        <v>0</v>
      </c>
      <c r="AH660" s="1019" t="e">
        <f t="shared" si="354"/>
        <v>#VALUE!</v>
      </c>
      <c r="AI660" s="863" t="e">
        <f t="shared" si="355"/>
        <v>#VALUE!</v>
      </c>
      <c r="AJ660" s="562">
        <f t="shared" si="356"/>
        <v>30</v>
      </c>
      <c r="AK660" s="562">
        <f t="shared" si="323"/>
        <v>30</v>
      </c>
      <c r="AL660" s="1020">
        <f t="shared" si="357"/>
        <v>0</v>
      </c>
      <c r="AN660" s="561">
        <f t="shared" si="366"/>
        <v>0</v>
      </c>
      <c r="AT660" s="322"/>
      <c r="AU660" s="322"/>
    </row>
    <row r="661" spans="3:47" ht="13.15" customHeight="1" x14ac:dyDescent="0.2">
      <c r="C661" s="386"/>
      <c r="D661" s="1005" t="str">
        <f>IF(op!D549=0,"",op!D549)</f>
        <v/>
      </c>
      <c r="E661" s="1005" t="str">
        <f>IF(op!E549=0,"",op!E549)</f>
        <v/>
      </c>
      <c r="F661" s="395" t="str">
        <f>IF(op!F549="","",op!F549+1)</f>
        <v/>
      </c>
      <c r="G661" s="1006" t="str">
        <f>IF(op!G549=0,"",op!G549)</f>
        <v/>
      </c>
      <c r="H661" s="395" t="str">
        <f>IF(op!H549="","",op!H549)</f>
        <v/>
      </c>
      <c r="I661" s="1007" t="str">
        <f t="shared" si="346"/>
        <v/>
      </c>
      <c r="J661" s="1008" t="str">
        <f>IF(op!J549="","",op!J549)</f>
        <v/>
      </c>
      <c r="K661" s="339"/>
      <c r="L661" s="1260" t="str">
        <f>IF(op!L549="","",op!L549)</f>
        <v/>
      </c>
      <c r="M661" s="1260" t="str">
        <f>IF(op!M549="","",op!M549)</f>
        <v/>
      </c>
      <c r="N661" s="1009" t="str">
        <f t="shared" si="358"/>
        <v/>
      </c>
      <c r="O661" s="1010" t="str">
        <f t="shared" si="359"/>
        <v/>
      </c>
      <c r="P661" s="1011" t="str">
        <f t="shared" si="360"/>
        <v/>
      </c>
      <c r="Q661" s="590" t="str">
        <f t="shared" si="347"/>
        <v/>
      </c>
      <c r="R661" s="1012" t="str">
        <f t="shared" si="361"/>
        <v/>
      </c>
      <c r="S661" s="1013">
        <f t="shared" si="348"/>
        <v>0</v>
      </c>
      <c r="T661" s="339"/>
      <c r="X661" s="994" t="str">
        <f t="shared" si="349"/>
        <v/>
      </c>
      <c r="Y661" s="1015">
        <f t="shared" si="362"/>
        <v>0.6</v>
      </c>
      <c r="Z661" s="1016" t="e">
        <f t="shared" si="363"/>
        <v>#VALUE!</v>
      </c>
      <c r="AA661" s="1016" t="e">
        <f t="shared" si="364"/>
        <v>#VALUE!</v>
      </c>
      <c r="AB661" s="1016" t="e">
        <f t="shared" si="365"/>
        <v>#VALUE!</v>
      </c>
      <c r="AC661" s="1017" t="e">
        <f t="shared" si="350"/>
        <v>#VALUE!</v>
      </c>
      <c r="AD661" s="1018">
        <f t="shared" si="351"/>
        <v>0</v>
      </c>
      <c r="AE661" s="1015">
        <f>IF(H661&gt;8,tab!D$168,tab!D$171)</f>
        <v>0.5</v>
      </c>
      <c r="AF661" s="1018">
        <f t="shared" si="352"/>
        <v>0</v>
      </c>
      <c r="AG661" s="994">
        <f t="shared" si="353"/>
        <v>0</v>
      </c>
      <c r="AH661" s="1019" t="e">
        <f t="shared" si="354"/>
        <v>#VALUE!</v>
      </c>
      <c r="AI661" s="863" t="e">
        <f t="shared" si="355"/>
        <v>#VALUE!</v>
      </c>
      <c r="AJ661" s="562">
        <f t="shared" si="356"/>
        <v>30</v>
      </c>
      <c r="AK661" s="562">
        <f t="shared" si="323"/>
        <v>30</v>
      </c>
      <c r="AL661" s="1020">
        <f t="shared" si="357"/>
        <v>0</v>
      </c>
      <c r="AN661" s="561">
        <f t="shared" si="366"/>
        <v>0</v>
      </c>
      <c r="AT661" s="322"/>
      <c r="AU661" s="322"/>
    </row>
    <row r="662" spans="3:47" ht="13.15" customHeight="1" x14ac:dyDescent="0.2">
      <c r="C662" s="386"/>
      <c r="D662" s="1005" t="str">
        <f>IF(op!D550=0,"",op!D550)</f>
        <v/>
      </c>
      <c r="E662" s="1005" t="str">
        <f>IF(op!E550=0,"",op!E550)</f>
        <v/>
      </c>
      <c r="F662" s="395" t="str">
        <f>IF(op!F550="","",op!F550+1)</f>
        <v/>
      </c>
      <c r="G662" s="1006" t="str">
        <f>IF(op!G550=0,"",op!G550)</f>
        <v/>
      </c>
      <c r="H662" s="395" t="str">
        <f>IF(op!H550="","",op!H550)</f>
        <v/>
      </c>
      <c r="I662" s="1007" t="str">
        <f t="shared" si="346"/>
        <v/>
      </c>
      <c r="J662" s="1008" t="str">
        <f>IF(op!J550="","",op!J550)</f>
        <v/>
      </c>
      <c r="K662" s="339"/>
      <c r="L662" s="1260" t="str">
        <f>IF(op!L550="","",op!L550)</f>
        <v/>
      </c>
      <c r="M662" s="1260" t="str">
        <f>IF(op!M550="","",op!M550)</f>
        <v/>
      </c>
      <c r="N662" s="1009" t="str">
        <f t="shared" si="358"/>
        <v/>
      </c>
      <c r="O662" s="1010" t="str">
        <f t="shared" si="359"/>
        <v/>
      </c>
      <c r="P662" s="1011" t="str">
        <f t="shared" si="360"/>
        <v/>
      </c>
      <c r="Q662" s="590" t="str">
        <f t="shared" si="347"/>
        <v/>
      </c>
      <c r="R662" s="1012" t="str">
        <f t="shared" si="361"/>
        <v/>
      </c>
      <c r="S662" s="1013">
        <f t="shared" si="348"/>
        <v>0</v>
      </c>
      <c r="T662" s="339"/>
      <c r="X662" s="994" t="str">
        <f t="shared" si="349"/>
        <v/>
      </c>
      <c r="Y662" s="1015">
        <f t="shared" si="362"/>
        <v>0.6</v>
      </c>
      <c r="Z662" s="1016" t="e">
        <f t="shared" si="363"/>
        <v>#VALUE!</v>
      </c>
      <c r="AA662" s="1016" t="e">
        <f t="shared" si="364"/>
        <v>#VALUE!</v>
      </c>
      <c r="AB662" s="1016" t="e">
        <f t="shared" si="365"/>
        <v>#VALUE!</v>
      </c>
      <c r="AC662" s="1017" t="e">
        <f t="shared" si="350"/>
        <v>#VALUE!</v>
      </c>
      <c r="AD662" s="1018">
        <f t="shared" si="351"/>
        <v>0</v>
      </c>
      <c r="AE662" s="1015">
        <f>IF(H662&gt;8,tab!D$168,tab!D$171)</f>
        <v>0.5</v>
      </c>
      <c r="AF662" s="1018">
        <f t="shared" si="352"/>
        <v>0</v>
      </c>
      <c r="AG662" s="994">
        <f t="shared" si="353"/>
        <v>0</v>
      </c>
      <c r="AH662" s="1019" t="e">
        <f t="shared" si="354"/>
        <v>#VALUE!</v>
      </c>
      <c r="AI662" s="863" t="e">
        <f t="shared" si="355"/>
        <v>#VALUE!</v>
      </c>
      <c r="AJ662" s="562">
        <f t="shared" si="356"/>
        <v>30</v>
      </c>
      <c r="AK662" s="562">
        <f t="shared" si="323"/>
        <v>30</v>
      </c>
      <c r="AL662" s="1020">
        <f t="shared" si="357"/>
        <v>0</v>
      </c>
      <c r="AN662" s="561">
        <f t="shared" si="366"/>
        <v>0</v>
      </c>
      <c r="AT662" s="322"/>
      <c r="AU662" s="322"/>
    </row>
    <row r="663" spans="3:47" ht="13.15" customHeight="1" x14ac:dyDescent="0.2">
      <c r="C663" s="386"/>
      <c r="D663" s="1005" t="str">
        <f>IF(op!D551=0,"",op!D551)</f>
        <v/>
      </c>
      <c r="E663" s="1005" t="str">
        <f>IF(op!E551=0,"",op!E551)</f>
        <v/>
      </c>
      <c r="F663" s="395" t="str">
        <f>IF(op!F551="","",op!F551+1)</f>
        <v/>
      </c>
      <c r="G663" s="1006" t="str">
        <f>IF(op!G551=0,"",op!G551)</f>
        <v/>
      </c>
      <c r="H663" s="395" t="str">
        <f>IF(op!H551="","",op!H551)</f>
        <v/>
      </c>
      <c r="I663" s="1007" t="str">
        <f t="shared" si="346"/>
        <v/>
      </c>
      <c r="J663" s="1008" t="str">
        <f>IF(op!J551="","",op!J551)</f>
        <v/>
      </c>
      <c r="K663" s="339"/>
      <c r="L663" s="1260" t="str">
        <f>IF(op!L551="","",op!L551)</f>
        <v/>
      </c>
      <c r="M663" s="1260" t="str">
        <f>IF(op!M551="","",op!M551)</f>
        <v/>
      </c>
      <c r="N663" s="1009" t="str">
        <f t="shared" si="358"/>
        <v/>
      </c>
      <c r="O663" s="1010" t="str">
        <f t="shared" si="359"/>
        <v/>
      </c>
      <c r="P663" s="1011" t="str">
        <f t="shared" si="360"/>
        <v/>
      </c>
      <c r="Q663" s="590" t="str">
        <f t="shared" si="347"/>
        <v/>
      </c>
      <c r="R663" s="1012" t="str">
        <f t="shared" si="361"/>
        <v/>
      </c>
      <c r="S663" s="1013">
        <f t="shared" si="348"/>
        <v>0</v>
      </c>
      <c r="T663" s="339"/>
      <c r="X663" s="994" t="str">
        <f t="shared" si="349"/>
        <v/>
      </c>
      <c r="Y663" s="1015">
        <f t="shared" si="362"/>
        <v>0.6</v>
      </c>
      <c r="Z663" s="1016" t="e">
        <f t="shared" si="363"/>
        <v>#VALUE!</v>
      </c>
      <c r="AA663" s="1016" t="e">
        <f t="shared" si="364"/>
        <v>#VALUE!</v>
      </c>
      <c r="AB663" s="1016" t="e">
        <f t="shared" si="365"/>
        <v>#VALUE!</v>
      </c>
      <c r="AC663" s="1017" t="e">
        <f t="shared" si="350"/>
        <v>#VALUE!</v>
      </c>
      <c r="AD663" s="1018">
        <f t="shared" si="351"/>
        <v>0</v>
      </c>
      <c r="AE663" s="1015">
        <f>IF(H663&gt;8,tab!D$168,tab!D$171)</f>
        <v>0.5</v>
      </c>
      <c r="AF663" s="1018">
        <f t="shared" si="352"/>
        <v>0</v>
      </c>
      <c r="AG663" s="994">
        <f t="shared" si="353"/>
        <v>0</v>
      </c>
      <c r="AH663" s="1019" t="e">
        <f t="shared" si="354"/>
        <v>#VALUE!</v>
      </c>
      <c r="AI663" s="863" t="e">
        <f t="shared" si="355"/>
        <v>#VALUE!</v>
      </c>
      <c r="AJ663" s="562">
        <f t="shared" si="356"/>
        <v>30</v>
      </c>
      <c r="AK663" s="562">
        <f t="shared" si="323"/>
        <v>30</v>
      </c>
      <c r="AL663" s="1020">
        <f t="shared" si="357"/>
        <v>0</v>
      </c>
      <c r="AN663" s="561">
        <f t="shared" si="366"/>
        <v>0</v>
      </c>
      <c r="AT663" s="322"/>
      <c r="AU663" s="322"/>
    </row>
    <row r="664" spans="3:47" ht="13.15" customHeight="1" x14ac:dyDescent="0.2">
      <c r="C664" s="386"/>
      <c r="D664" s="1005" t="str">
        <f>IF(op!D552=0,"",op!D552)</f>
        <v/>
      </c>
      <c r="E664" s="1005" t="str">
        <f>IF(op!E552=0,"",op!E552)</f>
        <v/>
      </c>
      <c r="F664" s="395" t="str">
        <f>IF(op!F552="","",op!F552+1)</f>
        <v/>
      </c>
      <c r="G664" s="1006" t="str">
        <f>IF(op!G552=0,"",op!G552)</f>
        <v/>
      </c>
      <c r="H664" s="395" t="str">
        <f>IF(op!H552="","",op!H552)</f>
        <v/>
      </c>
      <c r="I664" s="1007" t="str">
        <f t="shared" si="346"/>
        <v/>
      </c>
      <c r="J664" s="1008" t="str">
        <f>IF(op!J552="","",op!J552)</f>
        <v/>
      </c>
      <c r="K664" s="339"/>
      <c r="L664" s="1260" t="str">
        <f>IF(op!L552="","",op!L552)</f>
        <v/>
      </c>
      <c r="M664" s="1260" t="str">
        <f>IF(op!M552="","",op!M552)</f>
        <v/>
      </c>
      <c r="N664" s="1009" t="str">
        <f t="shared" si="358"/>
        <v/>
      </c>
      <c r="O664" s="1010" t="str">
        <f t="shared" si="359"/>
        <v/>
      </c>
      <c r="P664" s="1011" t="str">
        <f t="shared" si="360"/>
        <v/>
      </c>
      <c r="Q664" s="590" t="str">
        <f t="shared" si="347"/>
        <v/>
      </c>
      <c r="R664" s="1012" t="str">
        <f t="shared" si="361"/>
        <v/>
      </c>
      <c r="S664" s="1013">
        <f t="shared" si="348"/>
        <v>0</v>
      </c>
      <c r="T664" s="339"/>
      <c r="X664" s="994" t="str">
        <f t="shared" si="349"/>
        <v/>
      </c>
      <c r="Y664" s="1015">
        <f t="shared" si="362"/>
        <v>0.6</v>
      </c>
      <c r="Z664" s="1016" t="e">
        <f t="shared" si="363"/>
        <v>#VALUE!</v>
      </c>
      <c r="AA664" s="1016" t="e">
        <f t="shared" si="364"/>
        <v>#VALUE!</v>
      </c>
      <c r="AB664" s="1016" t="e">
        <f t="shared" si="365"/>
        <v>#VALUE!</v>
      </c>
      <c r="AC664" s="1017" t="e">
        <f t="shared" si="350"/>
        <v>#VALUE!</v>
      </c>
      <c r="AD664" s="1018">
        <f t="shared" si="351"/>
        <v>0</v>
      </c>
      <c r="AE664" s="1015">
        <f>IF(H664&gt;8,tab!D$168,tab!D$171)</f>
        <v>0.5</v>
      </c>
      <c r="AF664" s="1018">
        <f t="shared" si="352"/>
        <v>0</v>
      </c>
      <c r="AG664" s="994">
        <f t="shared" si="353"/>
        <v>0</v>
      </c>
      <c r="AH664" s="1019" t="e">
        <f t="shared" si="354"/>
        <v>#VALUE!</v>
      </c>
      <c r="AI664" s="863" t="e">
        <f t="shared" si="355"/>
        <v>#VALUE!</v>
      </c>
      <c r="AJ664" s="562">
        <f t="shared" si="356"/>
        <v>30</v>
      </c>
      <c r="AK664" s="562">
        <f t="shared" si="323"/>
        <v>30</v>
      </c>
      <c r="AL664" s="1020">
        <f t="shared" si="357"/>
        <v>0</v>
      </c>
      <c r="AN664" s="561">
        <f t="shared" si="366"/>
        <v>0</v>
      </c>
      <c r="AT664" s="322"/>
      <c r="AU664" s="322"/>
    </row>
    <row r="665" spans="3:47" ht="13.15" customHeight="1" x14ac:dyDescent="0.2">
      <c r="C665" s="386"/>
      <c r="D665" s="1005" t="str">
        <f>IF(op!D553=0,"",op!D553)</f>
        <v/>
      </c>
      <c r="E665" s="1005" t="str">
        <f>IF(op!E553=0,"",op!E553)</f>
        <v/>
      </c>
      <c r="F665" s="395" t="str">
        <f>IF(op!F553="","",op!F553+1)</f>
        <v/>
      </c>
      <c r="G665" s="1006" t="str">
        <f>IF(op!G553=0,"",op!G553)</f>
        <v/>
      </c>
      <c r="H665" s="395" t="str">
        <f>IF(op!H553="","",op!H553)</f>
        <v/>
      </c>
      <c r="I665" s="1007" t="str">
        <f t="shared" si="346"/>
        <v/>
      </c>
      <c r="J665" s="1008" t="str">
        <f>IF(op!J553="","",op!J553)</f>
        <v/>
      </c>
      <c r="K665" s="339"/>
      <c r="L665" s="1260" t="str">
        <f>IF(op!L553="","",op!L553)</f>
        <v/>
      </c>
      <c r="M665" s="1260" t="str">
        <f>IF(op!M553="","",op!M553)</f>
        <v/>
      </c>
      <c r="N665" s="1009" t="str">
        <f t="shared" si="358"/>
        <v/>
      </c>
      <c r="O665" s="1010" t="str">
        <f t="shared" si="359"/>
        <v/>
      </c>
      <c r="P665" s="1011" t="str">
        <f t="shared" si="360"/>
        <v/>
      </c>
      <c r="Q665" s="590" t="str">
        <f t="shared" si="347"/>
        <v/>
      </c>
      <c r="R665" s="1012" t="str">
        <f t="shared" si="361"/>
        <v/>
      </c>
      <c r="S665" s="1013">
        <f t="shared" si="348"/>
        <v>0</v>
      </c>
      <c r="T665" s="339"/>
      <c r="X665" s="994" t="str">
        <f t="shared" si="349"/>
        <v/>
      </c>
      <c r="Y665" s="1015">
        <f t="shared" si="362"/>
        <v>0.6</v>
      </c>
      <c r="Z665" s="1016" t="e">
        <f t="shared" si="363"/>
        <v>#VALUE!</v>
      </c>
      <c r="AA665" s="1016" t="e">
        <f t="shared" si="364"/>
        <v>#VALUE!</v>
      </c>
      <c r="AB665" s="1016" t="e">
        <f t="shared" si="365"/>
        <v>#VALUE!</v>
      </c>
      <c r="AC665" s="1017" t="e">
        <f t="shared" si="350"/>
        <v>#VALUE!</v>
      </c>
      <c r="AD665" s="1018">
        <f t="shared" si="351"/>
        <v>0</v>
      </c>
      <c r="AE665" s="1015">
        <f>IF(H665&gt;8,tab!D$168,tab!D$171)</f>
        <v>0.5</v>
      </c>
      <c r="AF665" s="1018">
        <f t="shared" si="352"/>
        <v>0</v>
      </c>
      <c r="AG665" s="994">
        <f t="shared" si="353"/>
        <v>0</v>
      </c>
      <c r="AH665" s="1019" t="e">
        <f t="shared" si="354"/>
        <v>#VALUE!</v>
      </c>
      <c r="AI665" s="863" t="e">
        <f t="shared" si="355"/>
        <v>#VALUE!</v>
      </c>
      <c r="AJ665" s="562">
        <f t="shared" si="356"/>
        <v>30</v>
      </c>
      <c r="AK665" s="562">
        <f t="shared" si="323"/>
        <v>30</v>
      </c>
      <c r="AL665" s="1020">
        <f t="shared" si="357"/>
        <v>0</v>
      </c>
      <c r="AN665" s="561">
        <f t="shared" si="366"/>
        <v>0</v>
      </c>
      <c r="AT665" s="322"/>
      <c r="AU665" s="322"/>
    </row>
    <row r="666" spans="3:47" ht="13.15" customHeight="1" x14ac:dyDescent="0.2">
      <c r="C666" s="386"/>
      <c r="D666" s="1005" t="str">
        <f>IF(op!D554=0,"",op!D554)</f>
        <v/>
      </c>
      <c r="E666" s="1005" t="str">
        <f>IF(op!E554=0,"",op!E554)</f>
        <v/>
      </c>
      <c r="F666" s="395" t="str">
        <f>IF(op!F554="","",op!F554+1)</f>
        <v/>
      </c>
      <c r="G666" s="1006" t="str">
        <f>IF(op!G554=0,"",op!G554)</f>
        <v/>
      </c>
      <c r="H666" s="395" t="str">
        <f>IF(op!H554="","",op!H554)</f>
        <v/>
      </c>
      <c r="I666" s="1007" t="str">
        <f t="shared" si="346"/>
        <v/>
      </c>
      <c r="J666" s="1008" t="str">
        <f>IF(op!J554="","",op!J554)</f>
        <v/>
      </c>
      <c r="K666" s="339"/>
      <c r="L666" s="1260" t="str">
        <f>IF(op!L554="","",op!L554)</f>
        <v/>
      </c>
      <c r="M666" s="1260" t="str">
        <f>IF(op!M554="","",op!M554)</f>
        <v/>
      </c>
      <c r="N666" s="1009" t="str">
        <f t="shared" si="358"/>
        <v/>
      </c>
      <c r="O666" s="1010" t="str">
        <f t="shared" si="359"/>
        <v/>
      </c>
      <c r="P666" s="1011" t="str">
        <f t="shared" si="360"/>
        <v/>
      </c>
      <c r="Q666" s="590" t="str">
        <f t="shared" si="347"/>
        <v/>
      </c>
      <c r="R666" s="1012" t="str">
        <f t="shared" si="361"/>
        <v/>
      </c>
      <c r="S666" s="1013">
        <f t="shared" si="348"/>
        <v>0</v>
      </c>
      <c r="T666" s="339"/>
      <c r="X666" s="994" t="str">
        <f t="shared" si="349"/>
        <v/>
      </c>
      <c r="Y666" s="1015">
        <f t="shared" si="362"/>
        <v>0.6</v>
      </c>
      <c r="Z666" s="1016" t="e">
        <f t="shared" si="363"/>
        <v>#VALUE!</v>
      </c>
      <c r="AA666" s="1016" t="e">
        <f t="shared" si="364"/>
        <v>#VALUE!</v>
      </c>
      <c r="AB666" s="1016" t="e">
        <f t="shared" si="365"/>
        <v>#VALUE!</v>
      </c>
      <c r="AC666" s="1017" t="e">
        <f t="shared" si="350"/>
        <v>#VALUE!</v>
      </c>
      <c r="AD666" s="1018">
        <f t="shared" si="351"/>
        <v>0</v>
      </c>
      <c r="AE666" s="1015">
        <f>IF(H666&gt;8,tab!D$168,tab!D$171)</f>
        <v>0.5</v>
      </c>
      <c r="AF666" s="1018">
        <f t="shared" si="352"/>
        <v>0</v>
      </c>
      <c r="AG666" s="994">
        <f t="shared" si="353"/>
        <v>0</v>
      </c>
      <c r="AH666" s="1019" t="e">
        <f t="shared" si="354"/>
        <v>#VALUE!</v>
      </c>
      <c r="AI666" s="863" t="e">
        <f t="shared" si="355"/>
        <v>#VALUE!</v>
      </c>
      <c r="AJ666" s="562">
        <f t="shared" si="356"/>
        <v>30</v>
      </c>
      <c r="AK666" s="562">
        <f t="shared" si="323"/>
        <v>30</v>
      </c>
      <c r="AL666" s="1020">
        <f t="shared" si="357"/>
        <v>0</v>
      </c>
      <c r="AN666" s="561">
        <f t="shared" si="366"/>
        <v>0</v>
      </c>
      <c r="AT666" s="322"/>
      <c r="AU666" s="322"/>
    </row>
    <row r="667" spans="3:47" ht="13.15" customHeight="1" x14ac:dyDescent="0.2">
      <c r="C667" s="386"/>
      <c r="D667" s="1005" t="str">
        <f>IF(op!D555=0,"",op!D555)</f>
        <v/>
      </c>
      <c r="E667" s="1005" t="str">
        <f>IF(op!E555=0,"",op!E555)</f>
        <v/>
      </c>
      <c r="F667" s="395" t="str">
        <f>IF(op!F555="","",op!F555+1)</f>
        <v/>
      </c>
      <c r="G667" s="1006" t="str">
        <f>IF(op!G555=0,"",op!G555)</f>
        <v/>
      </c>
      <c r="H667" s="395" t="str">
        <f>IF(op!H555="","",op!H555)</f>
        <v/>
      </c>
      <c r="I667" s="1007" t="str">
        <f t="shared" si="346"/>
        <v/>
      </c>
      <c r="J667" s="1008" t="str">
        <f>IF(op!J555="","",op!J555)</f>
        <v/>
      </c>
      <c r="K667" s="339"/>
      <c r="L667" s="1260" t="str">
        <f>IF(op!L555="","",op!L555)</f>
        <v/>
      </c>
      <c r="M667" s="1260" t="str">
        <f>IF(op!M555="","",op!M555)</f>
        <v/>
      </c>
      <c r="N667" s="1009" t="str">
        <f t="shared" si="358"/>
        <v/>
      </c>
      <c r="O667" s="1010" t="str">
        <f t="shared" si="359"/>
        <v/>
      </c>
      <c r="P667" s="1011" t="str">
        <f t="shared" si="360"/>
        <v/>
      </c>
      <c r="Q667" s="590" t="str">
        <f t="shared" si="347"/>
        <v/>
      </c>
      <c r="R667" s="1012" t="str">
        <f t="shared" si="361"/>
        <v/>
      </c>
      <c r="S667" s="1013">
        <f t="shared" si="348"/>
        <v>0</v>
      </c>
      <c r="T667" s="339"/>
      <c r="X667" s="994" t="str">
        <f t="shared" si="349"/>
        <v/>
      </c>
      <c r="Y667" s="1015">
        <f t="shared" si="362"/>
        <v>0.6</v>
      </c>
      <c r="Z667" s="1016" t="e">
        <f t="shared" si="363"/>
        <v>#VALUE!</v>
      </c>
      <c r="AA667" s="1016" t="e">
        <f t="shared" si="364"/>
        <v>#VALUE!</v>
      </c>
      <c r="AB667" s="1016" t="e">
        <f t="shared" si="365"/>
        <v>#VALUE!</v>
      </c>
      <c r="AC667" s="1017" t="e">
        <f t="shared" si="350"/>
        <v>#VALUE!</v>
      </c>
      <c r="AD667" s="1018">
        <f t="shared" si="351"/>
        <v>0</v>
      </c>
      <c r="AE667" s="1015">
        <f>IF(H667&gt;8,tab!D$168,tab!D$171)</f>
        <v>0.5</v>
      </c>
      <c r="AF667" s="1018">
        <f t="shared" si="352"/>
        <v>0</v>
      </c>
      <c r="AG667" s="994">
        <f t="shared" si="353"/>
        <v>0</v>
      </c>
      <c r="AH667" s="1019" t="e">
        <f t="shared" si="354"/>
        <v>#VALUE!</v>
      </c>
      <c r="AI667" s="863" t="e">
        <f t="shared" si="355"/>
        <v>#VALUE!</v>
      </c>
      <c r="AJ667" s="562">
        <f t="shared" si="356"/>
        <v>30</v>
      </c>
      <c r="AK667" s="562">
        <f t="shared" si="323"/>
        <v>30</v>
      </c>
      <c r="AL667" s="1020">
        <f t="shared" si="357"/>
        <v>0</v>
      </c>
      <c r="AN667" s="561">
        <f t="shared" si="366"/>
        <v>0</v>
      </c>
      <c r="AT667" s="322"/>
      <c r="AU667" s="322"/>
    </row>
    <row r="668" spans="3:47" ht="13.15" customHeight="1" x14ac:dyDescent="0.2">
      <c r="C668" s="386"/>
      <c r="D668" s="1005" t="str">
        <f>IF(op!D556=0,"",op!D556)</f>
        <v/>
      </c>
      <c r="E668" s="1005" t="str">
        <f>IF(op!E556=0,"",op!E556)</f>
        <v/>
      </c>
      <c r="F668" s="395" t="str">
        <f>IF(op!F556="","",op!F556+1)</f>
        <v/>
      </c>
      <c r="G668" s="1006" t="str">
        <f>IF(op!G556=0,"",op!G556)</f>
        <v/>
      </c>
      <c r="H668" s="395" t="str">
        <f>IF(op!H556="","",op!H556)</f>
        <v/>
      </c>
      <c r="I668" s="1007" t="str">
        <f t="shared" si="346"/>
        <v/>
      </c>
      <c r="J668" s="1008" t="str">
        <f>IF(op!J556="","",op!J556)</f>
        <v/>
      </c>
      <c r="K668" s="339"/>
      <c r="L668" s="1260" t="str">
        <f>IF(op!L556="","",op!L556)</f>
        <v/>
      </c>
      <c r="M668" s="1260" t="str">
        <f>IF(op!M556="","",op!M556)</f>
        <v/>
      </c>
      <c r="N668" s="1009" t="str">
        <f t="shared" si="358"/>
        <v/>
      </c>
      <c r="O668" s="1010" t="str">
        <f t="shared" si="359"/>
        <v/>
      </c>
      <c r="P668" s="1011" t="str">
        <f t="shared" si="360"/>
        <v/>
      </c>
      <c r="Q668" s="590" t="str">
        <f t="shared" si="347"/>
        <v/>
      </c>
      <c r="R668" s="1012" t="str">
        <f t="shared" si="361"/>
        <v/>
      </c>
      <c r="S668" s="1013">
        <f t="shared" si="348"/>
        <v>0</v>
      </c>
      <c r="T668" s="339"/>
      <c r="X668" s="994" t="str">
        <f t="shared" si="349"/>
        <v/>
      </c>
      <c r="Y668" s="1015">
        <f t="shared" si="362"/>
        <v>0.6</v>
      </c>
      <c r="Z668" s="1016" t="e">
        <f t="shared" si="363"/>
        <v>#VALUE!</v>
      </c>
      <c r="AA668" s="1016" t="e">
        <f t="shared" si="364"/>
        <v>#VALUE!</v>
      </c>
      <c r="AB668" s="1016" t="e">
        <f t="shared" si="365"/>
        <v>#VALUE!</v>
      </c>
      <c r="AC668" s="1017" t="e">
        <f t="shared" si="350"/>
        <v>#VALUE!</v>
      </c>
      <c r="AD668" s="1018">
        <f t="shared" si="351"/>
        <v>0</v>
      </c>
      <c r="AE668" s="1015">
        <f>IF(H668&gt;8,tab!D$168,tab!D$171)</f>
        <v>0.5</v>
      </c>
      <c r="AF668" s="1018">
        <f t="shared" si="352"/>
        <v>0</v>
      </c>
      <c r="AG668" s="994">
        <f t="shared" si="353"/>
        <v>0</v>
      </c>
      <c r="AH668" s="1019" t="e">
        <f t="shared" si="354"/>
        <v>#VALUE!</v>
      </c>
      <c r="AI668" s="863" t="e">
        <f t="shared" si="355"/>
        <v>#VALUE!</v>
      </c>
      <c r="AJ668" s="562">
        <f t="shared" si="356"/>
        <v>30</v>
      </c>
      <c r="AK668" s="562">
        <f t="shared" si="323"/>
        <v>30</v>
      </c>
      <c r="AL668" s="1020">
        <f t="shared" si="357"/>
        <v>0</v>
      </c>
      <c r="AN668" s="561">
        <f t="shared" si="366"/>
        <v>0</v>
      </c>
      <c r="AT668" s="322"/>
      <c r="AU668" s="322"/>
    </row>
    <row r="669" spans="3:47" ht="13.15" customHeight="1" x14ac:dyDescent="0.2">
      <c r="C669" s="386"/>
      <c r="D669" s="1005" t="str">
        <f>IF(op!D557=0,"",op!D557)</f>
        <v/>
      </c>
      <c r="E669" s="1005" t="str">
        <f>IF(op!E557=0,"",op!E557)</f>
        <v/>
      </c>
      <c r="F669" s="395" t="str">
        <f>IF(op!F557="","",op!F557+1)</f>
        <v/>
      </c>
      <c r="G669" s="1006" t="str">
        <f>IF(op!G557=0,"",op!G557)</f>
        <v/>
      </c>
      <c r="H669" s="395" t="str">
        <f>IF(op!H557="","",op!H557)</f>
        <v/>
      </c>
      <c r="I669" s="1007" t="str">
        <f t="shared" si="346"/>
        <v/>
      </c>
      <c r="J669" s="1008" t="str">
        <f>IF(op!J557="","",op!J557)</f>
        <v/>
      </c>
      <c r="K669" s="339"/>
      <c r="L669" s="1260" t="str">
        <f>IF(op!L557="","",op!L557)</f>
        <v/>
      </c>
      <c r="M669" s="1260" t="str">
        <f>IF(op!M557="","",op!M557)</f>
        <v/>
      </c>
      <c r="N669" s="1009" t="str">
        <f t="shared" si="358"/>
        <v/>
      </c>
      <c r="O669" s="1010" t="str">
        <f t="shared" si="359"/>
        <v/>
      </c>
      <c r="P669" s="1011" t="str">
        <f t="shared" si="360"/>
        <v/>
      </c>
      <c r="Q669" s="590" t="str">
        <f t="shared" si="347"/>
        <v/>
      </c>
      <c r="R669" s="1012" t="str">
        <f t="shared" si="361"/>
        <v/>
      </c>
      <c r="S669" s="1013">
        <f t="shared" si="348"/>
        <v>0</v>
      </c>
      <c r="T669" s="339"/>
      <c r="X669" s="994" t="str">
        <f t="shared" si="349"/>
        <v/>
      </c>
      <c r="Y669" s="1015">
        <f t="shared" si="362"/>
        <v>0.6</v>
      </c>
      <c r="Z669" s="1016" t="e">
        <f t="shared" si="363"/>
        <v>#VALUE!</v>
      </c>
      <c r="AA669" s="1016" t="e">
        <f t="shared" si="364"/>
        <v>#VALUE!</v>
      </c>
      <c r="AB669" s="1016" t="e">
        <f t="shared" si="365"/>
        <v>#VALUE!</v>
      </c>
      <c r="AC669" s="1017" t="e">
        <f t="shared" si="350"/>
        <v>#VALUE!</v>
      </c>
      <c r="AD669" s="1018">
        <f t="shared" si="351"/>
        <v>0</v>
      </c>
      <c r="AE669" s="1015">
        <f>IF(H669&gt;8,tab!D$168,tab!D$171)</f>
        <v>0.5</v>
      </c>
      <c r="AF669" s="1018">
        <f t="shared" si="352"/>
        <v>0</v>
      </c>
      <c r="AG669" s="994">
        <f t="shared" si="353"/>
        <v>0</v>
      </c>
      <c r="AH669" s="1019" t="e">
        <f t="shared" si="354"/>
        <v>#VALUE!</v>
      </c>
      <c r="AI669" s="863" t="e">
        <f t="shared" si="355"/>
        <v>#VALUE!</v>
      </c>
      <c r="AJ669" s="562">
        <f t="shared" si="356"/>
        <v>30</v>
      </c>
      <c r="AK669" s="562">
        <f t="shared" si="323"/>
        <v>30</v>
      </c>
      <c r="AL669" s="1020">
        <f t="shared" si="357"/>
        <v>0</v>
      </c>
      <c r="AN669" s="561">
        <f t="shared" si="366"/>
        <v>0</v>
      </c>
      <c r="AT669" s="322"/>
      <c r="AU669" s="322"/>
    </row>
    <row r="670" spans="3:47" ht="13.15" customHeight="1" x14ac:dyDescent="0.2">
      <c r="C670" s="386"/>
      <c r="D670" s="1005" t="str">
        <f>IF(op!D558=0,"",op!D558)</f>
        <v/>
      </c>
      <c r="E670" s="1005" t="str">
        <f>IF(op!E558=0,"",op!E558)</f>
        <v/>
      </c>
      <c r="F670" s="395" t="str">
        <f>IF(op!F558="","",op!F558+1)</f>
        <v/>
      </c>
      <c r="G670" s="1006" t="str">
        <f>IF(op!G558=0,"",op!G558)</f>
        <v/>
      </c>
      <c r="H670" s="395" t="str">
        <f>IF(op!H558="","",op!H558)</f>
        <v/>
      </c>
      <c r="I670" s="1007" t="str">
        <f t="shared" si="346"/>
        <v/>
      </c>
      <c r="J670" s="1008" t="str">
        <f>IF(op!J558="","",op!J558)</f>
        <v/>
      </c>
      <c r="K670" s="339"/>
      <c r="L670" s="1260" t="str">
        <f>IF(op!L558="","",op!L558)</f>
        <v/>
      </c>
      <c r="M670" s="1260" t="str">
        <f>IF(op!M558="","",op!M558)</f>
        <v/>
      </c>
      <c r="N670" s="1009" t="str">
        <f t="shared" si="358"/>
        <v/>
      </c>
      <c r="O670" s="1010" t="str">
        <f t="shared" si="359"/>
        <v/>
      </c>
      <c r="P670" s="1011" t="str">
        <f t="shared" si="360"/>
        <v/>
      </c>
      <c r="Q670" s="590" t="str">
        <f t="shared" si="347"/>
        <v/>
      </c>
      <c r="R670" s="1012" t="str">
        <f t="shared" si="361"/>
        <v/>
      </c>
      <c r="S670" s="1013">
        <f t="shared" si="348"/>
        <v>0</v>
      </c>
      <c r="T670" s="339"/>
      <c r="X670" s="994" t="str">
        <f t="shared" si="349"/>
        <v/>
      </c>
      <c r="Y670" s="1015">
        <f t="shared" si="362"/>
        <v>0.6</v>
      </c>
      <c r="Z670" s="1016" t="e">
        <f t="shared" si="363"/>
        <v>#VALUE!</v>
      </c>
      <c r="AA670" s="1016" t="e">
        <f t="shared" si="364"/>
        <v>#VALUE!</v>
      </c>
      <c r="AB670" s="1016" t="e">
        <f t="shared" si="365"/>
        <v>#VALUE!</v>
      </c>
      <c r="AC670" s="1017" t="e">
        <f t="shared" si="350"/>
        <v>#VALUE!</v>
      </c>
      <c r="AD670" s="1018">
        <f t="shared" si="351"/>
        <v>0</v>
      </c>
      <c r="AE670" s="1015">
        <f>IF(H670&gt;8,tab!D$168,tab!D$171)</f>
        <v>0.5</v>
      </c>
      <c r="AF670" s="1018">
        <f t="shared" si="352"/>
        <v>0</v>
      </c>
      <c r="AG670" s="994">
        <f t="shared" si="353"/>
        <v>0</v>
      </c>
      <c r="AH670" s="1019" t="e">
        <f t="shared" si="354"/>
        <v>#VALUE!</v>
      </c>
      <c r="AI670" s="863" t="e">
        <f t="shared" si="355"/>
        <v>#VALUE!</v>
      </c>
      <c r="AJ670" s="562">
        <f t="shared" si="356"/>
        <v>30</v>
      </c>
      <c r="AK670" s="562">
        <f t="shared" si="323"/>
        <v>30</v>
      </c>
      <c r="AL670" s="1020">
        <f t="shared" si="357"/>
        <v>0</v>
      </c>
      <c r="AN670" s="561">
        <f t="shared" si="366"/>
        <v>0</v>
      </c>
      <c r="AT670" s="322"/>
      <c r="AU670" s="322"/>
    </row>
    <row r="671" spans="3:47" ht="13.15" customHeight="1" x14ac:dyDescent="0.2">
      <c r="C671" s="386"/>
      <c r="D671" s="1005" t="str">
        <f>IF(op!D559=0,"",op!D559)</f>
        <v/>
      </c>
      <c r="E671" s="1005" t="str">
        <f>IF(op!E559=0,"",op!E559)</f>
        <v/>
      </c>
      <c r="F671" s="395" t="str">
        <f>IF(op!F559="","",op!F559+1)</f>
        <v/>
      </c>
      <c r="G671" s="1006" t="str">
        <f>IF(op!G559=0,"",op!G559)</f>
        <v/>
      </c>
      <c r="H671" s="395" t="str">
        <f>IF(op!H559="","",op!H559)</f>
        <v/>
      </c>
      <c r="I671" s="1007" t="str">
        <f t="shared" si="346"/>
        <v/>
      </c>
      <c r="J671" s="1008" t="str">
        <f>IF(op!J559="","",op!J559)</f>
        <v/>
      </c>
      <c r="K671" s="339"/>
      <c r="L671" s="1260" t="str">
        <f>IF(op!L559="","",op!L559)</f>
        <v/>
      </c>
      <c r="M671" s="1260" t="str">
        <f>IF(op!M559="","",op!M559)</f>
        <v/>
      </c>
      <c r="N671" s="1009" t="str">
        <f t="shared" si="358"/>
        <v/>
      </c>
      <c r="O671" s="1010" t="str">
        <f t="shared" si="359"/>
        <v/>
      </c>
      <c r="P671" s="1011" t="str">
        <f t="shared" si="360"/>
        <v/>
      </c>
      <c r="Q671" s="590" t="str">
        <f t="shared" si="347"/>
        <v/>
      </c>
      <c r="R671" s="1012" t="str">
        <f t="shared" si="361"/>
        <v/>
      </c>
      <c r="S671" s="1013">
        <f t="shared" si="348"/>
        <v>0</v>
      </c>
      <c r="T671" s="339"/>
      <c r="X671" s="994" t="str">
        <f t="shared" si="349"/>
        <v/>
      </c>
      <c r="Y671" s="1015">
        <f t="shared" si="362"/>
        <v>0.6</v>
      </c>
      <c r="Z671" s="1016" t="e">
        <f t="shared" si="363"/>
        <v>#VALUE!</v>
      </c>
      <c r="AA671" s="1016" t="e">
        <f t="shared" si="364"/>
        <v>#VALUE!</v>
      </c>
      <c r="AB671" s="1016" t="e">
        <f t="shared" si="365"/>
        <v>#VALUE!</v>
      </c>
      <c r="AC671" s="1017" t="e">
        <f t="shared" si="350"/>
        <v>#VALUE!</v>
      </c>
      <c r="AD671" s="1018">
        <f t="shared" si="351"/>
        <v>0</v>
      </c>
      <c r="AE671" s="1015">
        <f>IF(H671&gt;8,tab!D$168,tab!D$171)</f>
        <v>0.5</v>
      </c>
      <c r="AF671" s="1018">
        <f t="shared" si="352"/>
        <v>0</v>
      </c>
      <c r="AG671" s="994">
        <f t="shared" si="353"/>
        <v>0</v>
      </c>
      <c r="AH671" s="1019" t="e">
        <f t="shared" si="354"/>
        <v>#VALUE!</v>
      </c>
      <c r="AI671" s="863" t="e">
        <f t="shared" si="355"/>
        <v>#VALUE!</v>
      </c>
      <c r="AJ671" s="562">
        <f t="shared" si="356"/>
        <v>30</v>
      </c>
      <c r="AK671" s="562">
        <f t="shared" si="323"/>
        <v>30</v>
      </c>
      <c r="AL671" s="1020">
        <f t="shared" si="357"/>
        <v>0</v>
      </c>
      <c r="AN671" s="561">
        <f t="shared" si="366"/>
        <v>0</v>
      </c>
      <c r="AT671" s="322"/>
      <c r="AU671" s="322"/>
    </row>
    <row r="672" spans="3:47" ht="13.15" customHeight="1" x14ac:dyDescent="0.2">
      <c r="C672" s="386"/>
      <c r="D672" s="1005" t="str">
        <f>IF(op!D560=0,"",op!D560)</f>
        <v/>
      </c>
      <c r="E672" s="1005" t="str">
        <f>IF(op!E560=0,"",op!E560)</f>
        <v/>
      </c>
      <c r="F672" s="395" t="str">
        <f>IF(op!F560="","",op!F560+1)</f>
        <v/>
      </c>
      <c r="G672" s="1006" t="str">
        <f>IF(op!G560=0,"",op!G560)</f>
        <v/>
      </c>
      <c r="H672" s="395" t="str">
        <f>IF(op!H560="","",op!H560)</f>
        <v/>
      </c>
      <c r="I672" s="1007" t="str">
        <f t="shared" ref="I672:I675" si="367">IF(E672="","",IF(I560=VLOOKUP(H672,Schaal2016,22,FALSE),I560,I560+1))</f>
        <v/>
      </c>
      <c r="J672" s="1008" t="str">
        <f>IF(op!J560="","",op!J560)</f>
        <v/>
      </c>
      <c r="K672" s="339"/>
      <c r="L672" s="1260" t="str">
        <f>IF(op!L560="","",op!L560)</f>
        <v/>
      </c>
      <c r="M672" s="1260" t="str">
        <f>IF(op!M560="","",op!M560)</f>
        <v/>
      </c>
      <c r="N672" s="1009" t="str">
        <f t="shared" si="358"/>
        <v/>
      </c>
      <c r="O672" s="1010" t="str">
        <f t="shared" si="359"/>
        <v/>
      </c>
      <c r="P672" s="1011" t="str">
        <f t="shared" si="360"/>
        <v/>
      </c>
      <c r="Q672" s="590" t="str">
        <f t="shared" ref="Q672:Q675" si="368">IF(J672="","",(1659*J672-P672)*AA672)</f>
        <v/>
      </c>
      <c r="R672" s="1012" t="str">
        <f t="shared" si="361"/>
        <v/>
      </c>
      <c r="S672" s="1013">
        <f t="shared" ref="S672:S675" si="369">IF(E672=0,0,SUM(Q672:R672))</f>
        <v>0</v>
      </c>
      <c r="T672" s="339"/>
      <c r="X672" s="994" t="str">
        <f t="shared" si="349"/>
        <v/>
      </c>
      <c r="Y672" s="1015">
        <f t="shared" si="362"/>
        <v>0.6</v>
      </c>
      <c r="Z672" s="1016" t="e">
        <f t="shared" si="363"/>
        <v>#VALUE!</v>
      </c>
      <c r="AA672" s="1016" t="e">
        <f t="shared" si="364"/>
        <v>#VALUE!</v>
      </c>
      <c r="AB672" s="1016" t="e">
        <f t="shared" si="365"/>
        <v>#VALUE!</v>
      </c>
      <c r="AC672" s="1017" t="e">
        <f t="shared" si="350"/>
        <v>#VALUE!</v>
      </c>
      <c r="AD672" s="1018">
        <f t="shared" si="351"/>
        <v>0</v>
      </c>
      <c r="AE672" s="1015">
        <f>IF(H672&gt;8,tab!D$168,tab!D$171)</f>
        <v>0.5</v>
      </c>
      <c r="AF672" s="1018">
        <f t="shared" si="352"/>
        <v>0</v>
      </c>
      <c r="AG672" s="994">
        <f t="shared" ref="AG672:AG675" si="370">IF(AF672=25,(X672*1.08*J672/2),IF(AF672=40,(Y672*1.08*J672),IF(AF672=0,0)))</f>
        <v>0</v>
      </c>
      <c r="AH672" s="1019" t="e">
        <f t="shared" si="354"/>
        <v>#VALUE!</v>
      </c>
      <c r="AI672" s="863" t="e">
        <f t="shared" ref="AI672:AI675" si="371">YEAR($E$569)-YEAR(G672)-AH672</f>
        <v>#VALUE!</v>
      </c>
      <c r="AJ672" s="562">
        <f t="shared" ref="AJ672:AJ675" si="372">IF((G672=""),30,AI672)</f>
        <v>30</v>
      </c>
      <c r="AK672" s="562">
        <f t="shared" si="323"/>
        <v>30</v>
      </c>
      <c r="AL672" s="1020">
        <f t="shared" ref="AL672:AL675" si="373">(AK672*(SUM(J672:J672)))</f>
        <v>0</v>
      </c>
      <c r="AN672" s="561">
        <f t="shared" si="366"/>
        <v>0</v>
      </c>
      <c r="AT672" s="322"/>
      <c r="AU672" s="322"/>
    </row>
    <row r="673" spans="3:47" ht="13.15" customHeight="1" x14ac:dyDescent="0.2">
      <c r="C673" s="386"/>
      <c r="D673" s="1005" t="str">
        <f>IF(op!D561=0,"",op!D561)</f>
        <v/>
      </c>
      <c r="E673" s="1005" t="str">
        <f>IF(op!E561=0,"",op!E561)</f>
        <v/>
      </c>
      <c r="F673" s="395" t="str">
        <f>IF(op!F561="","",op!F561+1)</f>
        <v/>
      </c>
      <c r="G673" s="1006" t="str">
        <f>IF(op!G561=0,"",op!G561)</f>
        <v/>
      </c>
      <c r="H673" s="395" t="str">
        <f>IF(op!H561="","",op!H561)</f>
        <v/>
      </c>
      <c r="I673" s="1007" t="str">
        <f t="shared" si="367"/>
        <v/>
      </c>
      <c r="J673" s="1008" t="str">
        <f>IF(op!J561="","",op!J561)</f>
        <v/>
      </c>
      <c r="K673" s="339"/>
      <c r="L673" s="1260" t="str">
        <f>IF(op!L561="","",op!L561)</f>
        <v/>
      </c>
      <c r="M673" s="1260" t="str">
        <f>IF(op!M561="","",op!M561)</f>
        <v/>
      </c>
      <c r="N673" s="1009" t="str">
        <f t="shared" si="358"/>
        <v/>
      </c>
      <c r="O673" s="1010" t="str">
        <f t="shared" si="359"/>
        <v/>
      </c>
      <c r="P673" s="1011" t="str">
        <f t="shared" si="360"/>
        <v/>
      </c>
      <c r="Q673" s="590" t="str">
        <f t="shared" si="368"/>
        <v/>
      </c>
      <c r="R673" s="1012" t="str">
        <f t="shared" si="361"/>
        <v/>
      </c>
      <c r="S673" s="1013">
        <f t="shared" si="369"/>
        <v>0</v>
      </c>
      <c r="T673" s="339"/>
      <c r="X673" s="994" t="str">
        <f t="shared" si="349"/>
        <v/>
      </c>
      <c r="Y673" s="1015">
        <f t="shared" si="362"/>
        <v>0.6</v>
      </c>
      <c r="Z673" s="1016" t="e">
        <f t="shared" si="363"/>
        <v>#VALUE!</v>
      </c>
      <c r="AA673" s="1016" t="e">
        <f t="shared" si="364"/>
        <v>#VALUE!</v>
      </c>
      <c r="AB673" s="1016" t="e">
        <f t="shared" si="365"/>
        <v>#VALUE!</v>
      </c>
      <c r="AC673" s="1017" t="e">
        <f t="shared" si="350"/>
        <v>#VALUE!</v>
      </c>
      <c r="AD673" s="1018">
        <f t="shared" si="351"/>
        <v>0</v>
      </c>
      <c r="AE673" s="1015">
        <f>IF(H673&gt;8,tab!D$168,tab!D$171)</f>
        <v>0.5</v>
      </c>
      <c r="AF673" s="1018">
        <f t="shared" si="352"/>
        <v>0</v>
      </c>
      <c r="AG673" s="994">
        <f t="shared" si="370"/>
        <v>0</v>
      </c>
      <c r="AH673" s="1019" t="e">
        <f t="shared" si="354"/>
        <v>#VALUE!</v>
      </c>
      <c r="AI673" s="863" t="e">
        <f t="shared" si="371"/>
        <v>#VALUE!</v>
      </c>
      <c r="AJ673" s="562">
        <f t="shared" si="372"/>
        <v>30</v>
      </c>
      <c r="AK673" s="562">
        <f t="shared" si="323"/>
        <v>30</v>
      </c>
      <c r="AL673" s="1020">
        <f t="shared" si="373"/>
        <v>0</v>
      </c>
      <c r="AN673" s="561">
        <f t="shared" si="366"/>
        <v>0</v>
      </c>
      <c r="AT673" s="322"/>
      <c r="AU673" s="322"/>
    </row>
    <row r="674" spans="3:47" ht="13.15" customHeight="1" x14ac:dyDescent="0.2">
      <c r="C674" s="386"/>
      <c r="D674" s="1005" t="str">
        <f>IF(op!D562=0,"",op!D562)</f>
        <v/>
      </c>
      <c r="E674" s="1005" t="str">
        <f>IF(op!E562=0,"",op!E562)</f>
        <v/>
      </c>
      <c r="F674" s="395" t="str">
        <f>IF(op!F562="","",op!F562+1)</f>
        <v/>
      </c>
      <c r="G674" s="1006" t="str">
        <f>IF(op!G562=0,"",op!G562)</f>
        <v/>
      </c>
      <c r="H674" s="395" t="str">
        <f>IF(op!H562="","",op!H562)</f>
        <v/>
      </c>
      <c r="I674" s="1007" t="str">
        <f t="shared" si="367"/>
        <v/>
      </c>
      <c r="J674" s="1008" t="str">
        <f>IF(op!J562="","",op!J562)</f>
        <v/>
      </c>
      <c r="K674" s="339"/>
      <c r="L674" s="1260" t="str">
        <f>IF(op!L562="","",op!L562)</f>
        <v/>
      </c>
      <c r="M674" s="1260" t="str">
        <f>IF(op!M562="","",op!M562)</f>
        <v/>
      </c>
      <c r="N674" s="1009" t="str">
        <f t="shared" si="358"/>
        <v/>
      </c>
      <c r="O674" s="1010" t="str">
        <f t="shared" si="359"/>
        <v/>
      </c>
      <c r="P674" s="1011" t="str">
        <f t="shared" si="360"/>
        <v/>
      </c>
      <c r="Q674" s="590" t="str">
        <f t="shared" si="368"/>
        <v/>
      </c>
      <c r="R674" s="1012" t="str">
        <f t="shared" si="361"/>
        <v/>
      </c>
      <c r="S674" s="1013">
        <f t="shared" si="369"/>
        <v>0</v>
      </c>
      <c r="T674" s="339"/>
      <c r="X674" s="994" t="str">
        <f t="shared" si="349"/>
        <v/>
      </c>
      <c r="Y674" s="1015">
        <f t="shared" si="362"/>
        <v>0.6</v>
      </c>
      <c r="Z674" s="1016" t="e">
        <f t="shared" si="363"/>
        <v>#VALUE!</v>
      </c>
      <c r="AA674" s="1016" t="e">
        <f t="shared" si="364"/>
        <v>#VALUE!</v>
      </c>
      <c r="AB674" s="1016" t="e">
        <f t="shared" si="365"/>
        <v>#VALUE!</v>
      </c>
      <c r="AC674" s="1017" t="e">
        <f t="shared" si="350"/>
        <v>#VALUE!</v>
      </c>
      <c r="AD674" s="1018">
        <f t="shared" si="351"/>
        <v>0</v>
      </c>
      <c r="AE674" s="1015">
        <f>IF(H674&gt;8,tab!D$168,tab!D$171)</f>
        <v>0.5</v>
      </c>
      <c r="AF674" s="1018">
        <f t="shared" si="352"/>
        <v>0</v>
      </c>
      <c r="AG674" s="994">
        <f t="shared" si="370"/>
        <v>0</v>
      </c>
      <c r="AH674" s="1019" t="e">
        <f t="shared" si="354"/>
        <v>#VALUE!</v>
      </c>
      <c r="AI674" s="863" t="e">
        <f t="shared" si="371"/>
        <v>#VALUE!</v>
      </c>
      <c r="AJ674" s="562">
        <f t="shared" si="372"/>
        <v>30</v>
      </c>
      <c r="AK674" s="562">
        <f t="shared" si="323"/>
        <v>30</v>
      </c>
      <c r="AL674" s="1020">
        <f t="shared" si="373"/>
        <v>0</v>
      </c>
      <c r="AN674" s="561">
        <f t="shared" si="366"/>
        <v>0</v>
      </c>
      <c r="AT674" s="322"/>
      <c r="AU674" s="322"/>
    </row>
    <row r="675" spans="3:47" ht="13.15" customHeight="1" x14ac:dyDescent="0.2">
      <c r="C675" s="386"/>
      <c r="D675" s="1005" t="str">
        <f>IF(op!D563=0,"",op!D563)</f>
        <v/>
      </c>
      <c r="E675" s="1005" t="str">
        <f>IF(op!E563=0,"",op!E563)</f>
        <v/>
      </c>
      <c r="F675" s="395" t="str">
        <f>IF(op!F563="","",op!F563+1)</f>
        <v/>
      </c>
      <c r="G675" s="1006" t="str">
        <f>IF(op!G563=0,"",op!G563)</f>
        <v/>
      </c>
      <c r="H675" s="395" t="str">
        <f>IF(op!H563="","",op!H563)</f>
        <v/>
      </c>
      <c r="I675" s="1007" t="str">
        <f t="shared" si="367"/>
        <v/>
      </c>
      <c r="J675" s="1008" t="str">
        <f>IF(op!J563="","",op!J563)</f>
        <v/>
      </c>
      <c r="K675" s="339"/>
      <c r="L675" s="1260" t="str">
        <f>IF(op!L563="","",op!L563)</f>
        <v/>
      </c>
      <c r="M675" s="1260" t="str">
        <f>IF(op!M563="","",op!M563)</f>
        <v/>
      </c>
      <c r="N675" s="1009" t="str">
        <f t="shared" si="358"/>
        <v/>
      </c>
      <c r="O675" s="1010" t="str">
        <f t="shared" si="359"/>
        <v/>
      </c>
      <c r="P675" s="1011" t="str">
        <f t="shared" si="360"/>
        <v/>
      </c>
      <c r="Q675" s="590" t="str">
        <f t="shared" si="368"/>
        <v/>
      </c>
      <c r="R675" s="1012" t="str">
        <f t="shared" si="361"/>
        <v/>
      </c>
      <c r="S675" s="1013">
        <f t="shared" si="369"/>
        <v>0</v>
      </c>
      <c r="T675" s="339"/>
      <c r="X675" s="994" t="str">
        <f t="shared" si="349"/>
        <v/>
      </c>
      <c r="Y675" s="1015">
        <f t="shared" si="362"/>
        <v>0.6</v>
      </c>
      <c r="Z675" s="1016" t="e">
        <f t="shared" si="363"/>
        <v>#VALUE!</v>
      </c>
      <c r="AA675" s="1016" t="e">
        <f t="shared" si="364"/>
        <v>#VALUE!</v>
      </c>
      <c r="AB675" s="1016" t="e">
        <f t="shared" si="365"/>
        <v>#VALUE!</v>
      </c>
      <c r="AC675" s="1017" t="e">
        <f t="shared" si="350"/>
        <v>#VALUE!</v>
      </c>
      <c r="AD675" s="1018">
        <f t="shared" si="351"/>
        <v>0</v>
      </c>
      <c r="AE675" s="1015">
        <f>IF(H675&gt;8,tab!D$168,tab!D$171)</f>
        <v>0.5</v>
      </c>
      <c r="AF675" s="1018">
        <f t="shared" si="352"/>
        <v>0</v>
      </c>
      <c r="AG675" s="994">
        <f t="shared" si="370"/>
        <v>0</v>
      </c>
      <c r="AH675" s="1019" t="e">
        <f t="shared" si="354"/>
        <v>#VALUE!</v>
      </c>
      <c r="AI675" s="863" t="e">
        <f t="shared" si="371"/>
        <v>#VALUE!</v>
      </c>
      <c r="AJ675" s="562">
        <f t="shared" si="372"/>
        <v>30</v>
      </c>
      <c r="AK675" s="562">
        <f t="shared" si="323"/>
        <v>30</v>
      </c>
      <c r="AL675" s="1020">
        <f t="shared" si="373"/>
        <v>0</v>
      </c>
      <c r="AN675" s="561">
        <f t="shared" si="366"/>
        <v>0</v>
      </c>
      <c r="AT675" s="322"/>
      <c r="AU675" s="322"/>
    </row>
    <row r="676" spans="3:47" ht="13.15" customHeight="1" x14ac:dyDescent="0.2">
      <c r="C676" s="386"/>
      <c r="D676" s="324"/>
      <c r="E676" s="347"/>
      <c r="F676" s="324"/>
      <c r="G676" s="1023"/>
      <c r="H676" s="347"/>
      <c r="I676" s="1024"/>
      <c r="J676" s="1025">
        <f>SUM(J576:J675)</f>
        <v>1</v>
      </c>
      <c r="K676" s="324"/>
      <c r="L676" s="1026">
        <f t="shared" ref="L676:S676" si="374">SUM(L576:L675)</f>
        <v>0</v>
      </c>
      <c r="M676" s="1026">
        <f t="shared" si="374"/>
        <v>0</v>
      </c>
      <c r="N676" s="1026">
        <f t="shared" si="374"/>
        <v>40</v>
      </c>
      <c r="O676" s="1026">
        <f t="shared" si="374"/>
        <v>0</v>
      </c>
      <c r="P676" s="1027">
        <f t="shared" si="374"/>
        <v>40</v>
      </c>
      <c r="Q676" s="593">
        <f t="shared" si="374"/>
        <v>76184.928752260399</v>
      </c>
      <c r="R676" s="1028">
        <f t="shared" si="374"/>
        <v>1882.2712477396021</v>
      </c>
      <c r="S676" s="593">
        <f t="shared" si="374"/>
        <v>78067.199999999997</v>
      </c>
      <c r="T676" s="324"/>
      <c r="AG676" s="597">
        <f>SUM(AG576:AG675)</f>
        <v>0</v>
      </c>
      <c r="AH676" s="585"/>
      <c r="AI676" s="585"/>
      <c r="AL676" s="1020">
        <f>ROUND(SUM(AL576:AL675)/AN676,2)</f>
        <v>44</v>
      </c>
      <c r="AN676" s="561">
        <f>SUM(AN576:AN675)</f>
        <v>1</v>
      </c>
      <c r="AT676" s="322"/>
      <c r="AU676" s="322"/>
    </row>
    <row r="677" spans="3:47" ht="13.15" customHeight="1" x14ac:dyDescent="0.2"/>
    <row r="678" spans="3:47" ht="13.15" customHeight="1" x14ac:dyDescent="0.2"/>
    <row r="679" spans="3:47" ht="13.15" customHeight="1" x14ac:dyDescent="0.2"/>
    <row r="680" spans="3:47" ht="13.15" customHeight="1" x14ac:dyDescent="0.2">
      <c r="C680" s="322" t="s">
        <v>48</v>
      </c>
      <c r="E680" s="1067" t="str">
        <f>tab!I2</f>
        <v>2023/24</v>
      </c>
    </row>
    <row r="681" spans="3:47" ht="13.15" customHeight="1" x14ac:dyDescent="0.2">
      <c r="C681" s="322" t="s">
        <v>133</v>
      </c>
      <c r="E681" s="1067">
        <f>tab!J3</f>
        <v>45200</v>
      </c>
    </row>
    <row r="682" spans="3:47" ht="13.15" customHeight="1" x14ac:dyDescent="0.2"/>
    <row r="683" spans="3:47" ht="13.15" customHeight="1" x14ac:dyDescent="0.2">
      <c r="C683" s="1045"/>
      <c r="D683" s="379"/>
      <c r="E683" s="584"/>
      <c r="F683" s="354"/>
      <c r="G683" s="1046"/>
      <c r="H683" s="1047"/>
      <c r="I683" s="1047"/>
      <c r="J683" s="1048"/>
      <c r="K683" s="352"/>
      <c r="L683" s="1047"/>
      <c r="M683" s="354"/>
      <c r="N683" s="354"/>
      <c r="O683" s="354"/>
      <c r="P683" s="1049"/>
      <c r="Q683" s="1050"/>
      <c r="R683" s="1071"/>
      <c r="T683" s="352"/>
    </row>
    <row r="684" spans="3:47" ht="13.15" customHeight="1" x14ac:dyDescent="0.2">
      <c r="C684" s="1052"/>
      <c r="D684" s="1437" t="s">
        <v>134</v>
      </c>
      <c r="E684" s="1438"/>
      <c r="F684" s="1438"/>
      <c r="G684" s="1438"/>
      <c r="H684" s="1438"/>
      <c r="I684" s="1438"/>
      <c r="J684" s="1438"/>
      <c r="K684" s="966"/>
      <c r="L684" s="601" t="s">
        <v>455</v>
      </c>
      <c r="M684" s="967"/>
      <c r="N684" s="967"/>
      <c r="O684" s="967"/>
      <c r="P684" s="968"/>
      <c r="Q684" s="601" t="s">
        <v>465</v>
      </c>
      <c r="R684" s="967"/>
      <c r="S684" s="967"/>
      <c r="T684" s="1053"/>
      <c r="AH684" s="562"/>
      <c r="AI684" s="562"/>
      <c r="AL684" s="562"/>
    </row>
    <row r="685" spans="3:47" ht="13.15" customHeight="1" x14ac:dyDescent="0.2">
      <c r="C685" s="411"/>
      <c r="D685" s="974" t="s">
        <v>545</v>
      </c>
      <c r="E685" s="974" t="s">
        <v>96</v>
      </c>
      <c r="F685" s="975" t="s">
        <v>136</v>
      </c>
      <c r="G685" s="976" t="s">
        <v>137</v>
      </c>
      <c r="H685" s="975" t="s">
        <v>138</v>
      </c>
      <c r="I685" s="975" t="s">
        <v>139</v>
      </c>
      <c r="J685" s="977" t="s">
        <v>140</v>
      </c>
      <c r="K685" s="974"/>
      <c r="L685" s="823" t="s">
        <v>456</v>
      </c>
      <c r="M685" s="823" t="s">
        <v>459</v>
      </c>
      <c r="N685" s="823" t="s">
        <v>461</v>
      </c>
      <c r="O685" s="823" t="s">
        <v>458</v>
      </c>
      <c r="P685" s="978" t="s">
        <v>464</v>
      </c>
      <c r="Q685" s="823" t="s">
        <v>141</v>
      </c>
      <c r="R685" s="979" t="s">
        <v>468</v>
      </c>
      <c r="S685" s="980" t="s">
        <v>141</v>
      </c>
      <c r="T685" s="326"/>
      <c r="X685" s="984" t="s">
        <v>147</v>
      </c>
      <c r="Y685" s="985" t="s">
        <v>469</v>
      </c>
      <c r="Z685" s="608" t="s">
        <v>470</v>
      </c>
      <c r="AA685" s="608" t="s">
        <v>470</v>
      </c>
      <c r="AB685" s="608" t="s">
        <v>471</v>
      </c>
      <c r="AC685" s="983" t="s">
        <v>472</v>
      </c>
      <c r="AD685" s="608" t="s">
        <v>473</v>
      </c>
      <c r="AE685" s="608" t="s">
        <v>474</v>
      </c>
      <c r="AF685" s="608" t="s">
        <v>142</v>
      </c>
      <c r="AG685" s="980" t="s">
        <v>143</v>
      </c>
      <c r="AH685" s="986" t="s">
        <v>151</v>
      </c>
      <c r="AI685" s="986" t="s">
        <v>152</v>
      </c>
      <c r="AJ685" s="986" t="s">
        <v>153</v>
      </c>
      <c r="AK685" s="608" t="s">
        <v>154</v>
      </c>
      <c r="AL685" s="984" t="s">
        <v>1</v>
      </c>
    </row>
    <row r="686" spans="3:47" ht="13.15" customHeight="1" x14ac:dyDescent="0.2">
      <c r="C686" s="386"/>
      <c r="D686" s="990"/>
      <c r="E686" s="974"/>
      <c r="F686" s="975" t="s">
        <v>144</v>
      </c>
      <c r="G686" s="976" t="s">
        <v>145</v>
      </c>
      <c r="H686" s="975"/>
      <c r="I686" s="975"/>
      <c r="J686" s="977" t="s">
        <v>146</v>
      </c>
      <c r="K686" s="974"/>
      <c r="L686" s="823" t="s">
        <v>457</v>
      </c>
      <c r="M686" s="823" t="s">
        <v>460</v>
      </c>
      <c r="N686" s="823" t="s">
        <v>462</v>
      </c>
      <c r="O686" s="823" t="s">
        <v>463</v>
      </c>
      <c r="P686" s="978" t="s">
        <v>149</v>
      </c>
      <c r="Q686" s="608" t="s">
        <v>466</v>
      </c>
      <c r="R686" s="979" t="s">
        <v>467</v>
      </c>
      <c r="S686" s="991" t="s">
        <v>149</v>
      </c>
      <c r="T686" s="326"/>
      <c r="X686" s="608" t="s">
        <v>475</v>
      </c>
      <c r="Y686" s="992">
        <f>tab!$D$167</f>
        <v>0.6</v>
      </c>
      <c r="Z686" s="608" t="s">
        <v>476</v>
      </c>
      <c r="AA686" s="608" t="s">
        <v>477</v>
      </c>
      <c r="AB686" s="608" t="s">
        <v>478</v>
      </c>
      <c r="AC686" s="983" t="s">
        <v>479</v>
      </c>
      <c r="AD686" s="608" t="s">
        <v>479</v>
      </c>
      <c r="AE686" s="608" t="s">
        <v>480</v>
      </c>
      <c r="AF686" s="608"/>
      <c r="AG686" s="608" t="s">
        <v>148</v>
      </c>
      <c r="AH686" s="993" t="s">
        <v>155</v>
      </c>
      <c r="AI686" s="993" t="s">
        <v>155</v>
      </c>
      <c r="AJ686" s="986"/>
      <c r="AK686" s="608" t="s">
        <v>1</v>
      </c>
      <c r="AL686" s="984"/>
    </row>
    <row r="687" spans="3:47" ht="13.15" customHeight="1" x14ac:dyDescent="0.2">
      <c r="C687" s="386"/>
      <c r="D687" s="339"/>
      <c r="E687" s="339"/>
      <c r="F687" s="339"/>
      <c r="G687" s="995"/>
      <c r="H687" s="996"/>
      <c r="I687" s="996"/>
      <c r="J687" s="997"/>
      <c r="K687" s="339"/>
      <c r="L687" s="998"/>
      <c r="M687" s="824"/>
      <c r="N687" s="824"/>
      <c r="O687" s="824"/>
      <c r="P687" s="999"/>
      <c r="Q687" s="1000"/>
      <c r="R687" s="824"/>
      <c r="S687" s="824"/>
      <c r="T687" s="339"/>
      <c r="X687" s="983"/>
      <c r="Y687" s="983"/>
      <c r="Z687" s="983"/>
      <c r="AA687" s="983"/>
      <c r="AB687" s="983"/>
      <c r="AC687" s="983"/>
      <c r="AD687" s="983"/>
      <c r="AE687" s="983"/>
      <c r="AF687" s="983"/>
      <c r="AG687" s="983"/>
      <c r="AL687" s="984"/>
    </row>
    <row r="688" spans="3:47" ht="13.15" customHeight="1" x14ac:dyDescent="0.2">
      <c r="C688" s="386"/>
      <c r="D688" s="1005" t="str">
        <f>IF(op!D576=0,"",op!D576)</f>
        <v/>
      </c>
      <c r="E688" s="1005" t="str">
        <f>IF(op!E576=0,"",op!E576)</f>
        <v>piet</v>
      </c>
      <c r="F688" s="395" t="str">
        <f>IF(op!F576="","",op!F576+1)</f>
        <v/>
      </c>
      <c r="G688" s="1006">
        <f>IF(op!G576=0,"",op!G576)</f>
        <v>28505</v>
      </c>
      <c r="H688" s="395" t="str">
        <f>IF(op!H576="","",op!H576)</f>
        <v>L11</v>
      </c>
      <c r="I688" s="1007">
        <f t="shared" ref="I688:I719" si="375">IF(E688="","",IF(I576=VLOOKUP(H688,Schaal2016,22,FALSE),I576,I576+1))</f>
        <v>15</v>
      </c>
      <c r="J688" s="1008">
        <f>IF(op!J576="","",op!J576)</f>
        <v>1</v>
      </c>
      <c r="K688" s="339"/>
      <c r="L688" s="1260" t="str">
        <f>IF(op!L576="","",op!L576)</f>
        <v/>
      </c>
      <c r="M688" s="1260" t="str">
        <f>IF(op!M576="","",op!M576)</f>
        <v/>
      </c>
      <c r="N688" s="1009">
        <f>IF(J688="","",IF(J688*40&gt;40,40,J688*40))</f>
        <v>40</v>
      </c>
      <c r="O688" s="1010">
        <f>IF(H688="","",IF(I688&lt;4,IF(40*J688&gt;40,40,40*J688),0))</f>
        <v>0</v>
      </c>
      <c r="P688" s="1011">
        <f>IF(J688="","",SUM(L688:O688))</f>
        <v>40</v>
      </c>
      <c r="Q688" s="590">
        <f t="shared" ref="Q688:Q719" si="376">IF(J688="","",(1659*J688-P688)*AA688)</f>
        <v>79220.334177215191</v>
      </c>
      <c r="R688" s="1012">
        <f>IF(J688="","",(P688*AB688)+Z688*(AC688+AD688*(1-AE688)))</f>
        <v>1957.2658227848103</v>
      </c>
      <c r="S688" s="1013">
        <f t="shared" ref="S688:S719" si="377">IF(E688=0,0,SUM(Q688:R688))</f>
        <v>81177.600000000006</v>
      </c>
      <c r="T688" s="339"/>
      <c r="X688" s="994">
        <f t="shared" ref="X688:X719" si="378">IF(H688="","",VLOOKUP(H688,Schaal2020,I688+1,FALSE))</f>
        <v>4228</v>
      </c>
      <c r="Y688" s="1015">
        <f>$Y$126</f>
        <v>0.6</v>
      </c>
      <c r="Z688" s="1016">
        <f>X688*12/1659</f>
        <v>30.582278481012658</v>
      </c>
      <c r="AA688" s="1016">
        <f>X688*12*(1+Y688)/1659</f>
        <v>48.931645569620258</v>
      </c>
      <c r="AB688" s="1016">
        <f>AA688-Z688</f>
        <v>18.3493670886076</v>
      </c>
      <c r="AC688" s="1017">
        <f t="shared" ref="AC688:AC719" si="379">N688+O688</f>
        <v>40</v>
      </c>
      <c r="AD688" s="1018">
        <f t="shared" ref="AD688:AD719" si="380">SUM(L688:M688)</f>
        <v>0</v>
      </c>
      <c r="AE688" s="1015">
        <f>IF(H688&gt;8,tab!D$168,tab!D$171)</f>
        <v>0.5</v>
      </c>
      <c r="AF688" s="1018">
        <f t="shared" ref="AF688:AF719" si="381">IF(F688&lt;25,0,IF(F688=25,25,IF(F688&lt;40,0,IF(F688=40,40,IF(F688&gt;=40,0)))))</f>
        <v>0</v>
      </c>
      <c r="AG688" s="994">
        <f t="shared" ref="AG688:AG719" si="382">IF(AF688=25,(X688*1.08*J688/2),IF(AF688=40,(Y688*1.08*J688),IF(AF688=0,0)))</f>
        <v>0</v>
      </c>
      <c r="AH688" s="1019" t="b">
        <f t="shared" ref="AH688:AH719" si="383">DATE(YEAR($E$345),MONTH(G688),DAY(G688))&gt;$E$345</f>
        <v>0</v>
      </c>
      <c r="AI688" s="863">
        <f t="shared" ref="AI688:AI719" si="384">YEAR($E$681)-YEAR(G688)-AH688</f>
        <v>45</v>
      </c>
      <c r="AJ688" s="562">
        <f t="shared" ref="AJ688:AJ719" si="385">IF((G688=""),30,AI688)</f>
        <v>45</v>
      </c>
      <c r="AK688" s="562">
        <f t="shared" ref="AK688:AK787" si="386">IF((AJ688)&gt;50,50,(AJ688))</f>
        <v>45</v>
      </c>
      <c r="AL688" s="1020">
        <f t="shared" ref="AL688:AL719" si="387">(AK688*(SUM(J688:J688)))</f>
        <v>45</v>
      </c>
      <c r="AN688" s="561">
        <f t="shared" ref="AN688:AN751" si="388">IF(AND(AL688&gt;0.01,AL688&lt;50.01),1,0)</f>
        <v>1</v>
      </c>
    </row>
    <row r="689" spans="3:47" ht="13.15" customHeight="1" x14ac:dyDescent="0.2">
      <c r="C689" s="386"/>
      <c r="D689" s="1005" t="str">
        <f>IF(op!D577=0,"",op!D577)</f>
        <v/>
      </c>
      <c r="E689" s="1005" t="str">
        <f>IF(op!E577=0,"",op!E577)</f>
        <v/>
      </c>
      <c r="F689" s="395" t="str">
        <f>IF(op!F577="","",op!F577+1)</f>
        <v/>
      </c>
      <c r="G689" s="1006" t="str">
        <f>IF(op!G577=0,"",op!G577)</f>
        <v/>
      </c>
      <c r="H689" s="395" t="str">
        <f>IF(op!H577="","",op!H577)</f>
        <v/>
      </c>
      <c r="I689" s="1007" t="str">
        <f t="shared" si="375"/>
        <v/>
      </c>
      <c r="J689" s="1008" t="str">
        <f>IF(op!J577="","",op!J577)</f>
        <v/>
      </c>
      <c r="K689" s="339"/>
      <c r="L689" s="1260" t="str">
        <f>IF(op!L577="","",op!L577)</f>
        <v/>
      </c>
      <c r="M689" s="1260" t="str">
        <f>IF(op!M577="","",op!M577)</f>
        <v/>
      </c>
      <c r="N689" s="1009" t="str">
        <f t="shared" ref="N689:N752" si="389">IF(J689="","",IF(J689*40&gt;40,40,J689*40))</f>
        <v/>
      </c>
      <c r="O689" s="1010" t="str">
        <f t="shared" ref="O689:O752" si="390">IF(H689="","",IF(I689&lt;4,IF(40*J689&gt;40,40,40*J689),0))</f>
        <v/>
      </c>
      <c r="P689" s="1011" t="str">
        <f t="shared" ref="P689:P752" si="391">IF(J689="","",SUM(L689:O689))</f>
        <v/>
      </c>
      <c r="Q689" s="590" t="str">
        <f t="shared" si="376"/>
        <v/>
      </c>
      <c r="R689" s="1012" t="str">
        <f t="shared" ref="R689:R752" si="392">IF(J689="","",(P689*AB689)+Z689*(AC689+AD689*(1-AE689)))</f>
        <v/>
      </c>
      <c r="S689" s="1013">
        <f t="shared" si="377"/>
        <v>0</v>
      </c>
      <c r="T689" s="339"/>
      <c r="X689" s="994" t="str">
        <f t="shared" si="378"/>
        <v/>
      </c>
      <c r="Y689" s="1015">
        <f t="shared" ref="Y689:Y752" si="393">$Y$126</f>
        <v>0.6</v>
      </c>
      <c r="Z689" s="1016" t="e">
        <f t="shared" ref="Z689:Z752" si="394">X689*12/1659</f>
        <v>#VALUE!</v>
      </c>
      <c r="AA689" s="1016" t="e">
        <f t="shared" ref="AA689:AA752" si="395">X689*12*(1+Y689)/1659</f>
        <v>#VALUE!</v>
      </c>
      <c r="AB689" s="1016" t="e">
        <f t="shared" ref="AB689:AB752" si="396">AA689-Z689</f>
        <v>#VALUE!</v>
      </c>
      <c r="AC689" s="1017" t="e">
        <f t="shared" si="379"/>
        <v>#VALUE!</v>
      </c>
      <c r="AD689" s="1018">
        <f t="shared" si="380"/>
        <v>0</v>
      </c>
      <c r="AE689" s="1015">
        <f>IF(H689&gt;8,tab!D$168,tab!D$171)</f>
        <v>0.5</v>
      </c>
      <c r="AF689" s="1018">
        <f t="shared" si="381"/>
        <v>0</v>
      </c>
      <c r="AG689" s="994">
        <f t="shared" si="382"/>
        <v>0</v>
      </c>
      <c r="AH689" s="1019" t="e">
        <f t="shared" si="383"/>
        <v>#VALUE!</v>
      </c>
      <c r="AI689" s="863" t="e">
        <f t="shared" si="384"/>
        <v>#VALUE!</v>
      </c>
      <c r="AJ689" s="562">
        <f t="shared" si="385"/>
        <v>30</v>
      </c>
      <c r="AK689" s="562">
        <f t="shared" si="386"/>
        <v>30</v>
      </c>
      <c r="AL689" s="1020">
        <f t="shared" si="387"/>
        <v>0</v>
      </c>
      <c r="AN689" s="561">
        <f t="shared" si="388"/>
        <v>0</v>
      </c>
      <c r="AT689" s="322"/>
      <c r="AU689" s="322"/>
    </row>
    <row r="690" spans="3:47" ht="13.15" customHeight="1" x14ac:dyDescent="0.2">
      <c r="C690" s="386"/>
      <c r="D690" s="1005" t="str">
        <f>IF(op!D578=0,"",op!D578)</f>
        <v/>
      </c>
      <c r="E690" s="1005" t="str">
        <f>IF(op!E578=0,"",op!E578)</f>
        <v/>
      </c>
      <c r="F690" s="395" t="str">
        <f>IF(op!F578="","",op!F578+1)</f>
        <v/>
      </c>
      <c r="G690" s="1006" t="str">
        <f>IF(op!G578=0,"",op!G578)</f>
        <v/>
      </c>
      <c r="H690" s="395" t="str">
        <f>IF(op!H578="","",op!H578)</f>
        <v/>
      </c>
      <c r="I690" s="1007" t="str">
        <f t="shared" si="375"/>
        <v/>
      </c>
      <c r="J690" s="1008" t="str">
        <f>IF(op!J578="","",op!J578)</f>
        <v/>
      </c>
      <c r="K690" s="339"/>
      <c r="L690" s="1260" t="str">
        <f>IF(op!L578="","",op!L578)</f>
        <v/>
      </c>
      <c r="M690" s="1260" t="str">
        <f>IF(op!M578="","",op!M578)</f>
        <v/>
      </c>
      <c r="N690" s="1009" t="str">
        <f t="shared" si="389"/>
        <v/>
      </c>
      <c r="O690" s="1010" t="str">
        <f t="shared" si="390"/>
        <v/>
      </c>
      <c r="P690" s="1011" t="str">
        <f t="shared" si="391"/>
        <v/>
      </c>
      <c r="Q690" s="590" t="str">
        <f t="shared" si="376"/>
        <v/>
      </c>
      <c r="R690" s="1012" t="str">
        <f t="shared" si="392"/>
        <v/>
      </c>
      <c r="S690" s="1013">
        <f t="shared" si="377"/>
        <v>0</v>
      </c>
      <c r="T690" s="339"/>
      <c r="X690" s="994" t="str">
        <f t="shared" si="378"/>
        <v/>
      </c>
      <c r="Y690" s="1015">
        <f t="shared" si="393"/>
        <v>0.6</v>
      </c>
      <c r="Z690" s="1016" t="e">
        <f t="shared" si="394"/>
        <v>#VALUE!</v>
      </c>
      <c r="AA690" s="1016" t="e">
        <f t="shared" si="395"/>
        <v>#VALUE!</v>
      </c>
      <c r="AB690" s="1016" t="e">
        <f t="shared" si="396"/>
        <v>#VALUE!</v>
      </c>
      <c r="AC690" s="1017" t="e">
        <f t="shared" si="379"/>
        <v>#VALUE!</v>
      </c>
      <c r="AD690" s="1018">
        <f t="shared" si="380"/>
        <v>0</v>
      </c>
      <c r="AE690" s="1015">
        <f>IF(H690&gt;8,tab!D$168,tab!D$171)</f>
        <v>0.5</v>
      </c>
      <c r="AF690" s="1018">
        <f t="shared" si="381"/>
        <v>0</v>
      </c>
      <c r="AG690" s="994">
        <f t="shared" si="382"/>
        <v>0</v>
      </c>
      <c r="AH690" s="1019" t="e">
        <f t="shared" si="383"/>
        <v>#VALUE!</v>
      </c>
      <c r="AI690" s="863" t="e">
        <f t="shared" si="384"/>
        <v>#VALUE!</v>
      </c>
      <c r="AJ690" s="562">
        <f t="shared" si="385"/>
        <v>30</v>
      </c>
      <c r="AK690" s="562">
        <f t="shared" si="386"/>
        <v>30</v>
      </c>
      <c r="AL690" s="1020">
        <f t="shared" si="387"/>
        <v>0</v>
      </c>
      <c r="AN690" s="561">
        <f t="shared" si="388"/>
        <v>0</v>
      </c>
      <c r="AT690" s="322"/>
      <c r="AU690" s="322"/>
    </row>
    <row r="691" spans="3:47" ht="13.15" customHeight="1" x14ac:dyDescent="0.2">
      <c r="C691" s="386"/>
      <c r="D691" s="1005" t="str">
        <f>IF(op!D579=0,"",op!D579)</f>
        <v/>
      </c>
      <c r="E691" s="1005" t="str">
        <f>IF(op!E579=0,"",op!E579)</f>
        <v/>
      </c>
      <c r="F691" s="395" t="str">
        <f>IF(op!F579="","",op!F579+1)</f>
        <v/>
      </c>
      <c r="G691" s="1006" t="str">
        <f>IF(op!G579=0,"",op!G579)</f>
        <v/>
      </c>
      <c r="H691" s="395" t="str">
        <f>IF(op!H579="","",op!H579)</f>
        <v/>
      </c>
      <c r="I691" s="1007" t="str">
        <f t="shared" si="375"/>
        <v/>
      </c>
      <c r="J691" s="1008" t="str">
        <f>IF(op!J579="","",op!J579)</f>
        <v/>
      </c>
      <c r="K691" s="339"/>
      <c r="L691" s="1260" t="str">
        <f>IF(op!L579="","",op!L579)</f>
        <v/>
      </c>
      <c r="M691" s="1260" t="str">
        <f>IF(op!M579="","",op!M579)</f>
        <v/>
      </c>
      <c r="N691" s="1009" t="str">
        <f t="shared" si="389"/>
        <v/>
      </c>
      <c r="O691" s="1010" t="str">
        <f t="shared" si="390"/>
        <v/>
      </c>
      <c r="P691" s="1011" t="str">
        <f t="shared" si="391"/>
        <v/>
      </c>
      <c r="Q691" s="590" t="str">
        <f t="shared" si="376"/>
        <v/>
      </c>
      <c r="R691" s="1012" t="str">
        <f t="shared" si="392"/>
        <v/>
      </c>
      <c r="S691" s="1013">
        <f t="shared" si="377"/>
        <v>0</v>
      </c>
      <c r="T691" s="339"/>
      <c r="X691" s="994" t="str">
        <f t="shared" si="378"/>
        <v/>
      </c>
      <c r="Y691" s="1015">
        <f t="shared" si="393"/>
        <v>0.6</v>
      </c>
      <c r="Z691" s="1016" t="e">
        <f t="shared" si="394"/>
        <v>#VALUE!</v>
      </c>
      <c r="AA691" s="1016" t="e">
        <f t="shared" si="395"/>
        <v>#VALUE!</v>
      </c>
      <c r="AB691" s="1016" t="e">
        <f t="shared" si="396"/>
        <v>#VALUE!</v>
      </c>
      <c r="AC691" s="1017" t="e">
        <f t="shared" si="379"/>
        <v>#VALUE!</v>
      </c>
      <c r="AD691" s="1018">
        <f t="shared" si="380"/>
        <v>0</v>
      </c>
      <c r="AE691" s="1015">
        <f>IF(H691&gt;8,tab!D$168,tab!D$171)</f>
        <v>0.5</v>
      </c>
      <c r="AF691" s="1018">
        <f t="shared" si="381"/>
        <v>0</v>
      </c>
      <c r="AG691" s="994">
        <f t="shared" si="382"/>
        <v>0</v>
      </c>
      <c r="AH691" s="1019" t="e">
        <f t="shared" si="383"/>
        <v>#VALUE!</v>
      </c>
      <c r="AI691" s="863" t="e">
        <f t="shared" si="384"/>
        <v>#VALUE!</v>
      </c>
      <c r="AJ691" s="562">
        <f t="shared" si="385"/>
        <v>30</v>
      </c>
      <c r="AK691" s="562">
        <f t="shared" si="386"/>
        <v>30</v>
      </c>
      <c r="AL691" s="1020">
        <f t="shared" si="387"/>
        <v>0</v>
      </c>
      <c r="AN691" s="561">
        <f t="shared" si="388"/>
        <v>0</v>
      </c>
      <c r="AT691" s="322"/>
      <c r="AU691" s="322"/>
    </row>
    <row r="692" spans="3:47" ht="13.15" customHeight="1" x14ac:dyDescent="0.2">
      <c r="C692" s="386"/>
      <c r="D692" s="1005" t="str">
        <f>IF(op!D580=0,"",op!D580)</f>
        <v/>
      </c>
      <c r="E692" s="1005" t="str">
        <f>IF(op!E580=0,"",op!E580)</f>
        <v/>
      </c>
      <c r="F692" s="395" t="str">
        <f>IF(op!F580="","",op!F580+1)</f>
        <v/>
      </c>
      <c r="G692" s="1006" t="str">
        <f>IF(op!G580=0,"",op!G580)</f>
        <v/>
      </c>
      <c r="H692" s="395" t="str">
        <f>IF(op!H580="","",op!H580)</f>
        <v/>
      </c>
      <c r="I692" s="1007" t="str">
        <f t="shared" si="375"/>
        <v/>
      </c>
      <c r="J692" s="1008" t="str">
        <f>IF(op!J580="","",op!J580)</f>
        <v/>
      </c>
      <c r="K692" s="339"/>
      <c r="L692" s="1260" t="str">
        <f>IF(op!L580="","",op!L580)</f>
        <v/>
      </c>
      <c r="M692" s="1260" t="str">
        <f>IF(op!M580="","",op!M580)</f>
        <v/>
      </c>
      <c r="N692" s="1009" t="str">
        <f t="shared" si="389"/>
        <v/>
      </c>
      <c r="O692" s="1010" t="str">
        <f t="shared" si="390"/>
        <v/>
      </c>
      <c r="P692" s="1011" t="str">
        <f t="shared" si="391"/>
        <v/>
      </c>
      <c r="Q692" s="590" t="str">
        <f t="shared" si="376"/>
        <v/>
      </c>
      <c r="R692" s="1012" t="str">
        <f t="shared" si="392"/>
        <v/>
      </c>
      <c r="S692" s="1013">
        <f t="shared" si="377"/>
        <v>0</v>
      </c>
      <c r="T692" s="339"/>
      <c r="X692" s="994" t="str">
        <f t="shared" si="378"/>
        <v/>
      </c>
      <c r="Y692" s="1015">
        <f t="shared" si="393"/>
        <v>0.6</v>
      </c>
      <c r="Z692" s="1016" t="e">
        <f t="shared" si="394"/>
        <v>#VALUE!</v>
      </c>
      <c r="AA692" s="1016" t="e">
        <f t="shared" si="395"/>
        <v>#VALUE!</v>
      </c>
      <c r="AB692" s="1016" t="e">
        <f t="shared" si="396"/>
        <v>#VALUE!</v>
      </c>
      <c r="AC692" s="1017" t="e">
        <f t="shared" si="379"/>
        <v>#VALUE!</v>
      </c>
      <c r="AD692" s="1018">
        <f t="shared" si="380"/>
        <v>0</v>
      </c>
      <c r="AE692" s="1015">
        <f>IF(H692&gt;8,tab!D$168,tab!D$171)</f>
        <v>0.5</v>
      </c>
      <c r="AF692" s="1018">
        <f t="shared" si="381"/>
        <v>0</v>
      </c>
      <c r="AG692" s="994">
        <f t="shared" si="382"/>
        <v>0</v>
      </c>
      <c r="AH692" s="1019" t="e">
        <f t="shared" si="383"/>
        <v>#VALUE!</v>
      </c>
      <c r="AI692" s="863" t="e">
        <f t="shared" si="384"/>
        <v>#VALUE!</v>
      </c>
      <c r="AJ692" s="562">
        <f t="shared" si="385"/>
        <v>30</v>
      </c>
      <c r="AK692" s="562">
        <f t="shared" si="386"/>
        <v>30</v>
      </c>
      <c r="AL692" s="1020">
        <f t="shared" si="387"/>
        <v>0</v>
      </c>
      <c r="AN692" s="561">
        <f t="shared" si="388"/>
        <v>0</v>
      </c>
      <c r="AT692" s="322"/>
      <c r="AU692" s="322"/>
    </row>
    <row r="693" spans="3:47" ht="13.15" customHeight="1" x14ac:dyDescent="0.2">
      <c r="C693" s="386"/>
      <c r="D693" s="1005" t="str">
        <f>IF(op!D581=0,"",op!D581)</f>
        <v/>
      </c>
      <c r="E693" s="1005" t="str">
        <f>IF(op!E581=0,"",op!E581)</f>
        <v/>
      </c>
      <c r="F693" s="395" t="str">
        <f>IF(op!F581="","",op!F581+1)</f>
        <v/>
      </c>
      <c r="G693" s="1006" t="str">
        <f>IF(op!G581=0,"",op!G581)</f>
        <v/>
      </c>
      <c r="H693" s="395" t="str">
        <f>IF(op!H581="","",op!H581)</f>
        <v/>
      </c>
      <c r="I693" s="1007" t="str">
        <f t="shared" si="375"/>
        <v/>
      </c>
      <c r="J693" s="1008" t="str">
        <f>IF(op!J581="","",op!J581)</f>
        <v/>
      </c>
      <c r="K693" s="339"/>
      <c r="L693" s="1260" t="str">
        <f>IF(op!L581="","",op!L581)</f>
        <v/>
      </c>
      <c r="M693" s="1260" t="str">
        <f>IF(op!M581="","",op!M581)</f>
        <v/>
      </c>
      <c r="N693" s="1009" t="str">
        <f t="shared" si="389"/>
        <v/>
      </c>
      <c r="O693" s="1010" t="str">
        <f t="shared" si="390"/>
        <v/>
      </c>
      <c r="P693" s="1011" t="str">
        <f t="shared" si="391"/>
        <v/>
      </c>
      <c r="Q693" s="590" t="str">
        <f t="shared" si="376"/>
        <v/>
      </c>
      <c r="R693" s="1012" t="str">
        <f t="shared" si="392"/>
        <v/>
      </c>
      <c r="S693" s="1013">
        <f t="shared" si="377"/>
        <v>0</v>
      </c>
      <c r="T693" s="339"/>
      <c r="X693" s="994" t="str">
        <f t="shared" si="378"/>
        <v/>
      </c>
      <c r="Y693" s="1015">
        <f t="shared" si="393"/>
        <v>0.6</v>
      </c>
      <c r="Z693" s="1016" t="e">
        <f t="shared" si="394"/>
        <v>#VALUE!</v>
      </c>
      <c r="AA693" s="1016" t="e">
        <f t="shared" si="395"/>
        <v>#VALUE!</v>
      </c>
      <c r="AB693" s="1016" t="e">
        <f t="shared" si="396"/>
        <v>#VALUE!</v>
      </c>
      <c r="AC693" s="1017" t="e">
        <f t="shared" si="379"/>
        <v>#VALUE!</v>
      </c>
      <c r="AD693" s="1018">
        <f t="shared" si="380"/>
        <v>0</v>
      </c>
      <c r="AE693" s="1015">
        <f>IF(H693&gt;8,tab!D$168,tab!D$171)</f>
        <v>0.5</v>
      </c>
      <c r="AF693" s="1018">
        <f t="shared" si="381"/>
        <v>0</v>
      </c>
      <c r="AG693" s="994">
        <f t="shared" si="382"/>
        <v>0</v>
      </c>
      <c r="AH693" s="1019" t="e">
        <f t="shared" si="383"/>
        <v>#VALUE!</v>
      </c>
      <c r="AI693" s="863" t="e">
        <f t="shared" si="384"/>
        <v>#VALUE!</v>
      </c>
      <c r="AJ693" s="562">
        <f t="shared" si="385"/>
        <v>30</v>
      </c>
      <c r="AK693" s="562">
        <f t="shared" si="386"/>
        <v>30</v>
      </c>
      <c r="AL693" s="1020">
        <f t="shared" si="387"/>
        <v>0</v>
      </c>
      <c r="AN693" s="561">
        <f t="shared" si="388"/>
        <v>0</v>
      </c>
      <c r="AT693" s="322"/>
      <c r="AU693" s="322"/>
    </row>
    <row r="694" spans="3:47" ht="13.15" customHeight="1" x14ac:dyDescent="0.2">
      <c r="C694" s="386"/>
      <c r="D694" s="1005" t="str">
        <f>IF(op!D582=0,"",op!D582)</f>
        <v/>
      </c>
      <c r="E694" s="1005" t="str">
        <f>IF(op!E582=0,"",op!E582)</f>
        <v/>
      </c>
      <c r="F694" s="395" t="str">
        <f>IF(op!F582="","",op!F582+1)</f>
        <v/>
      </c>
      <c r="G694" s="1006" t="str">
        <f>IF(op!G582=0,"",op!G582)</f>
        <v/>
      </c>
      <c r="H694" s="395" t="str">
        <f>IF(op!H582="","",op!H582)</f>
        <v/>
      </c>
      <c r="I694" s="1007" t="str">
        <f t="shared" si="375"/>
        <v/>
      </c>
      <c r="J694" s="1008" t="str">
        <f>IF(op!J582="","",op!J582)</f>
        <v/>
      </c>
      <c r="K694" s="339"/>
      <c r="L694" s="1260" t="str">
        <f>IF(op!L582="","",op!L582)</f>
        <v/>
      </c>
      <c r="M694" s="1260" t="str">
        <f>IF(op!M582="","",op!M582)</f>
        <v/>
      </c>
      <c r="N694" s="1009" t="str">
        <f t="shared" si="389"/>
        <v/>
      </c>
      <c r="O694" s="1010" t="str">
        <f t="shared" si="390"/>
        <v/>
      </c>
      <c r="P694" s="1011" t="str">
        <f t="shared" si="391"/>
        <v/>
      </c>
      <c r="Q694" s="590" t="str">
        <f t="shared" si="376"/>
        <v/>
      </c>
      <c r="R694" s="1012" t="str">
        <f t="shared" si="392"/>
        <v/>
      </c>
      <c r="S694" s="1013">
        <f t="shared" si="377"/>
        <v>0</v>
      </c>
      <c r="T694" s="339"/>
      <c r="X694" s="994" t="str">
        <f t="shared" si="378"/>
        <v/>
      </c>
      <c r="Y694" s="1015">
        <f t="shared" si="393"/>
        <v>0.6</v>
      </c>
      <c r="Z694" s="1016" t="e">
        <f t="shared" si="394"/>
        <v>#VALUE!</v>
      </c>
      <c r="AA694" s="1016" t="e">
        <f t="shared" si="395"/>
        <v>#VALUE!</v>
      </c>
      <c r="AB694" s="1016" t="e">
        <f t="shared" si="396"/>
        <v>#VALUE!</v>
      </c>
      <c r="AC694" s="1017" t="e">
        <f t="shared" si="379"/>
        <v>#VALUE!</v>
      </c>
      <c r="AD694" s="1018">
        <f t="shared" si="380"/>
        <v>0</v>
      </c>
      <c r="AE694" s="1015">
        <f>IF(H694&gt;8,tab!D$168,tab!D$171)</f>
        <v>0.5</v>
      </c>
      <c r="AF694" s="1018">
        <f t="shared" si="381"/>
        <v>0</v>
      </c>
      <c r="AG694" s="994">
        <f t="shared" si="382"/>
        <v>0</v>
      </c>
      <c r="AH694" s="1019" t="e">
        <f t="shared" si="383"/>
        <v>#VALUE!</v>
      </c>
      <c r="AI694" s="863" t="e">
        <f t="shared" si="384"/>
        <v>#VALUE!</v>
      </c>
      <c r="AJ694" s="562">
        <f t="shared" si="385"/>
        <v>30</v>
      </c>
      <c r="AK694" s="562">
        <f t="shared" si="386"/>
        <v>30</v>
      </c>
      <c r="AL694" s="1020">
        <f t="shared" si="387"/>
        <v>0</v>
      </c>
      <c r="AN694" s="561">
        <f t="shared" si="388"/>
        <v>0</v>
      </c>
      <c r="AT694" s="322"/>
      <c r="AU694" s="322"/>
    </row>
    <row r="695" spans="3:47" ht="13.15" customHeight="1" x14ac:dyDescent="0.2">
      <c r="C695" s="386"/>
      <c r="D695" s="1005" t="str">
        <f>IF(op!D583=0,"",op!D583)</f>
        <v/>
      </c>
      <c r="E695" s="1005" t="str">
        <f>IF(op!E583=0,"",op!E583)</f>
        <v/>
      </c>
      <c r="F695" s="395" t="str">
        <f>IF(op!F583="","",op!F583+1)</f>
        <v/>
      </c>
      <c r="G695" s="1006" t="str">
        <f>IF(op!G583=0,"",op!G583)</f>
        <v/>
      </c>
      <c r="H695" s="395" t="str">
        <f>IF(op!H583="","",op!H583)</f>
        <v/>
      </c>
      <c r="I695" s="1007" t="str">
        <f t="shared" si="375"/>
        <v/>
      </c>
      <c r="J695" s="1008" t="str">
        <f>IF(op!J583="","",op!J583)</f>
        <v/>
      </c>
      <c r="K695" s="339"/>
      <c r="L695" s="1260" t="str">
        <f>IF(op!L583="","",op!L583)</f>
        <v/>
      </c>
      <c r="M695" s="1260" t="str">
        <f>IF(op!M583="","",op!M583)</f>
        <v/>
      </c>
      <c r="N695" s="1009" t="str">
        <f t="shared" si="389"/>
        <v/>
      </c>
      <c r="O695" s="1010" t="str">
        <f t="shared" si="390"/>
        <v/>
      </c>
      <c r="P695" s="1011" t="str">
        <f t="shared" si="391"/>
        <v/>
      </c>
      <c r="Q695" s="590" t="str">
        <f t="shared" si="376"/>
        <v/>
      </c>
      <c r="R695" s="1012" t="str">
        <f t="shared" si="392"/>
        <v/>
      </c>
      <c r="S695" s="1013">
        <f t="shared" si="377"/>
        <v>0</v>
      </c>
      <c r="T695" s="339"/>
      <c r="X695" s="994" t="str">
        <f t="shared" si="378"/>
        <v/>
      </c>
      <c r="Y695" s="1015">
        <f t="shared" si="393"/>
        <v>0.6</v>
      </c>
      <c r="Z695" s="1016" t="e">
        <f t="shared" si="394"/>
        <v>#VALUE!</v>
      </c>
      <c r="AA695" s="1016" t="e">
        <f t="shared" si="395"/>
        <v>#VALUE!</v>
      </c>
      <c r="AB695" s="1016" t="e">
        <f t="shared" si="396"/>
        <v>#VALUE!</v>
      </c>
      <c r="AC695" s="1017" t="e">
        <f t="shared" si="379"/>
        <v>#VALUE!</v>
      </c>
      <c r="AD695" s="1018">
        <f t="shared" si="380"/>
        <v>0</v>
      </c>
      <c r="AE695" s="1015">
        <f>IF(H695&gt;8,tab!D$168,tab!D$171)</f>
        <v>0.5</v>
      </c>
      <c r="AF695" s="1018">
        <f t="shared" si="381"/>
        <v>0</v>
      </c>
      <c r="AG695" s="994">
        <f t="shared" si="382"/>
        <v>0</v>
      </c>
      <c r="AH695" s="1019" t="e">
        <f t="shared" si="383"/>
        <v>#VALUE!</v>
      </c>
      <c r="AI695" s="863" t="e">
        <f t="shared" si="384"/>
        <v>#VALUE!</v>
      </c>
      <c r="AJ695" s="562">
        <f t="shared" si="385"/>
        <v>30</v>
      </c>
      <c r="AK695" s="562">
        <f t="shared" si="386"/>
        <v>30</v>
      </c>
      <c r="AL695" s="1020">
        <f t="shared" si="387"/>
        <v>0</v>
      </c>
      <c r="AN695" s="561">
        <f t="shared" si="388"/>
        <v>0</v>
      </c>
      <c r="AT695" s="322"/>
      <c r="AU695" s="322"/>
    </row>
    <row r="696" spans="3:47" ht="13.15" customHeight="1" x14ac:dyDescent="0.2">
      <c r="C696" s="386"/>
      <c r="D696" s="1005" t="str">
        <f>IF(op!D584=0,"",op!D584)</f>
        <v/>
      </c>
      <c r="E696" s="1005" t="str">
        <f>IF(op!E584=0,"",op!E584)</f>
        <v/>
      </c>
      <c r="F696" s="395" t="str">
        <f>IF(op!F584="","",op!F584+1)</f>
        <v/>
      </c>
      <c r="G696" s="1006" t="str">
        <f>IF(op!G584=0,"",op!G584)</f>
        <v/>
      </c>
      <c r="H696" s="395" t="str">
        <f>IF(op!H584="","",op!H584)</f>
        <v/>
      </c>
      <c r="I696" s="1007" t="str">
        <f t="shared" si="375"/>
        <v/>
      </c>
      <c r="J696" s="1008" t="str">
        <f>IF(op!J584="","",op!J584)</f>
        <v/>
      </c>
      <c r="K696" s="339"/>
      <c r="L696" s="1260" t="str">
        <f>IF(op!L584="","",op!L584)</f>
        <v/>
      </c>
      <c r="M696" s="1260" t="str">
        <f>IF(op!M584="","",op!M584)</f>
        <v/>
      </c>
      <c r="N696" s="1009" t="str">
        <f t="shared" si="389"/>
        <v/>
      </c>
      <c r="O696" s="1010" t="str">
        <f t="shared" si="390"/>
        <v/>
      </c>
      <c r="P696" s="1011" t="str">
        <f t="shared" si="391"/>
        <v/>
      </c>
      <c r="Q696" s="590" t="str">
        <f t="shared" si="376"/>
        <v/>
      </c>
      <c r="R696" s="1012" t="str">
        <f t="shared" si="392"/>
        <v/>
      </c>
      <c r="S696" s="1013">
        <f t="shared" si="377"/>
        <v>0</v>
      </c>
      <c r="T696" s="339"/>
      <c r="X696" s="994" t="str">
        <f t="shared" si="378"/>
        <v/>
      </c>
      <c r="Y696" s="1015">
        <f t="shared" si="393"/>
        <v>0.6</v>
      </c>
      <c r="Z696" s="1016" t="e">
        <f t="shared" si="394"/>
        <v>#VALUE!</v>
      </c>
      <c r="AA696" s="1016" t="e">
        <f t="shared" si="395"/>
        <v>#VALUE!</v>
      </c>
      <c r="AB696" s="1016" t="e">
        <f t="shared" si="396"/>
        <v>#VALUE!</v>
      </c>
      <c r="AC696" s="1017" t="e">
        <f t="shared" si="379"/>
        <v>#VALUE!</v>
      </c>
      <c r="AD696" s="1018">
        <f t="shared" si="380"/>
        <v>0</v>
      </c>
      <c r="AE696" s="1015">
        <f>IF(H696&gt;8,tab!D$168,tab!D$171)</f>
        <v>0.5</v>
      </c>
      <c r="AF696" s="1018">
        <f t="shared" si="381"/>
        <v>0</v>
      </c>
      <c r="AG696" s="994">
        <f t="shared" si="382"/>
        <v>0</v>
      </c>
      <c r="AH696" s="1019" t="e">
        <f t="shared" si="383"/>
        <v>#VALUE!</v>
      </c>
      <c r="AI696" s="863" t="e">
        <f t="shared" si="384"/>
        <v>#VALUE!</v>
      </c>
      <c r="AJ696" s="562">
        <f t="shared" si="385"/>
        <v>30</v>
      </c>
      <c r="AK696" s="562">
        <f t="shared" si="386"/>
        <v>30</v>
      </c>
      <c r="AL696" s="1020">
        <f t="shared" si="387"/>
        <v>0</v>
      </c>
      <c r="AN696" s="561">
        <f t="shared" si="388"/>
        <v>0</v>
      </c>
      <c r="AT696" s="322"/>
      <c r="AU696" s="322"/>
    </row>
    <row r="697" spans="3:47" ht="13.15" customHeight="1" x14ac:dyDescent="0.2">
      <c r="C697" s="386"/>
      <c r="D697" s="1005" t="str">
        <f>IF(op!D585=0,"",op!D585)</f>
        <v/>
      </c>
      <c r="E697" s="1005" t="str">
        <f>IF(op!E585=0,"",op!E585)</f>
        <v/>
      </c>
      <c r="F697" s="395" t="str">
        <f>IF(op!F585="","",op!F585+1)</f>
        <v/>
      </c>
      <c r="G697" s="1006" t="str">
        <f>IF(op!G585=0,"",op!G585)</f>
        <v/>
      </c>
      <c r="H697" s="395" t="str">
        <f>IF(op!H585="","",op!H585)</f>
        <v/>
      </c>
      <c r="I697" s="1007" t="str">
        <f t="shared" si="375"/>
        <v/>
      </c>
      <c r="J697" s="1008" t="str">
        <f>IF(op!J585="","",op!J585)</f>
        <v/>
      </c>
      <c r="K697" s="339"/>
      <c r="L697" s="1260" t="str">
        <f>IF(op!L585="","",op!L585)</f>
        <v/>
      </c>
      <c r="M697" s="1260" t="str">
        <f>IF(op!M585="","",op!M585)</f>
        <v/>
      </c>
      <c r="N697" s="1009" t="str">
        <f t="shared" si="389"/>
        <v/>
      </c>
      <c r="O697" s="1010" t="str">
        <f t="shared" si="390"/>
        <v/>
      </c>
      <c r="P697" s="1011" t="str">
        <f t="shared" si="391"/>
        <v/>
      </c>
      <c r="Q697" s="590" t="str">
        <f t="shared" si="376"/>
        <v/>
      </c>
      <c r="R697" s="1012" t="str">
        <f t="shared" si="392"/>
        <v/>
      </c>
      <c r="S697" s="1013">
        <f t="shared" si="377"/>
        <v>0</v>
      </c>
      <c r="T697" s="339"/>
      <c r="X697" s="994" t="str">
        <f t="shared" si="378"/>
        <v/>
      </c>
      <c r="Y697" s="1015">
        <f t="shared" si="393"/>
        <v>0.6</v>
      </c>
      <c r="Z697" s="1016" t="e">
        <f t="shared" si="394"/>
        <v>#VALUE!</v>
      </c>
      <c r="AA697" s="1016" t="e">
        <f t="shared" si="395"/>
        <v>#VALUE!</v>
      </c>
      <c r="AB697" s="1016" t="e">
        <f t="shared" si="396"/>
        <v>#VALUE!</v>
      </c>
      <c r="AC697" s="1017" t="e">
        <f t="shared" si="379"/>
        <v>#VALUE!</v>
      </c>
      <c r="AD697" s="1018">
        <f t="shared" si="380"/>
        <v>0</v>
      </c>
      <c r="AE697" s="1015">
        <f>IF(H697&gt;8,tab!D$168,tab!D$171)</f>
        <v>0.5</v>
      </c>
      <c r="AF697" s="1018">
        <f t="shared" si="381"/>
        <v>0</v>
      </c>
      <c r="AG697" s="994">
        <f t="shared" si="382"/>
        <v>0</v>
      </c>
      <c r="AH697" s="1019" t="e">
        <f t="shared" si="383"/>
        <v>#VALUE!</v>
      </c>
      <c r="AI697" s="863" t="e">
        <f t="shared" si="384"/>
        <v>#VALUE!</v>
      </c>
      <c r="AJ697" s="562">
        <f t="shared" si="385"/>
        <v>30</v>
      </c>
      <c r="AK697" s="562">
        <f t="shared" si="386"/>
        <v>30</v>
      </c>
      <c r="AL697" s="1020">
        <f t="shared" si="387"/>
        <v>0</v>
      </c>
      <c r="AN697" s="561">
        <f t="shared" si="388"/>
        <v>0</v>
      </c>
      <c r="AT697" s="322"/>
      <c r="AU697" s="322"/>
    </row>
    <row r="698" spans="3:47" ht="13.15" customHeight="1" x14ac:dyDescent="0.2">
      <c r="C698" s="386"/>
      <c r="D698" s="1005" t="str">
        <f>IF(op!D586=0,"",op!D586)</f>
        <v/>
      </c>
      <c r="E698" s="1005" t="str">
        <f>IF(op!E586=0,"",op!E586)</f>
        <v/>
      </c>
      <c r="F698" s="395" t="str">
        <f>IF(op!F586="","",op!F586+1)</f>
        <v/>
      </c>
      <c r="G698" s="1006" t="str">
        <f>IF(op!G586=0,"",op!G586)</f>
        <v/>
      </c>
      <c r="H698" s="395" t="str">
        <f>IF(op!H586="","",op!H586)</f>
        <v/>
      </c>
      <c r="I698" s="1007" t="str">
        <f t="shared" si="375"/>
        <v/>
      </c>
      <c r="J698" s="1008" t="str">
        <f>IF(op!J586="","",op!J586)</f>
        <v/>
      </c>
      <c r="K698" s="339"/>
      <c r="L698" s="1260" t="str">
        <f>IF(op!L586="","",op!L586)</f>
        <v/>
      </c>
      <c r="M698" s="1260" t="str">
        <f>IF(op!M586="","",op!M586)</f>
        <v/>
      </c>
      <c r="N698" s="1009" t="str">
        <f t="shared" si="389"/>
        <v/>
      </c>
      <c r="O698" s="1010" t="str">
        <f t="shared" si="390"/>
        <v/>
      </c>
      <c r="P698" s="1011" t="str">
        <f t="shared" si="391"/>
        <v/>
      </c>
      <c r="Q698" s="590" t="str">
        <f t="shared" si="376"/>
        <v/>
      </c>
      <c r="R698" s="1012" t="str">
        <f t="shared" si="392"/>
        <v/>
      </c>
      <c r="S698" s="1013">
        <f t="shared" si="377"/>
        <v>0</v>
      </c>
      <c r="T698" s="339"/>
      <c r="X698" s="994" t="str">
        <f t="shared" si="378"/>
        <v/>
      </c>
      <c r="Y698" s="1015">
        <f t="shared" si="393"/>
        <v>0.6</v>
      </c>
      <c r="Z698" s="1016" t="e">
        <f t="shared" si="394"/>
        <v>#VALUE!</v>
      </c>
      <c r="AA698" s="1016" t="e">
        <f t="shared" si="395"/>
        <v>#VALUE!</v>
      </c>
      <c r="AB698" s="1016" t="e">
        <f t="shared" si="396"/>
        <v>#VALUE!</v>
      </c>
      <c r="AC698" s="1017" t="e">
        <f t="shared" si="379"/>
        <v>#VALUE!</v>
      </c>
      <c r="AD698" s="1018">
        <f t="shared" si="380"/>
        <v>0</v>
      </c>
      <c r="AE698" s="1015">
        <f>IF(H698&gt;8,tab!D$168,tab!D$171)</f>
        <v>0.5</v>
      </c>
      <c r="AF698" s="1018">
        <f t="shared" si="381"/>
        <v>0</v>
      </c>
      <c r="AG698" s="994">
        <f t="shared" si="382"/>
        <v>0</v>
      </c>
      <c r="AH698" s="1019" t="e">
        <f t="shared" si="383"/>
        <v>#VALUE!</v>
      </c>
      <c r="AI698" s="863" t="e">
        <f t="shared" si="384"/>
        <v>#VALUE!</v>
      </c>
      <c r="AJ698" s="562">
        <f t="shared" si="385"/>
        <v>30</v>
      </c>
      <c r="AK698" s="562">
        <f t="shared" si="386"/>
        <v>30</v>
      </c>
      <c r="AL698" s="1020">
        <f t="shared" si="387"/>
        <v>0</v>
      </c>
      <c r="AN698" s="561">
        <f t="shared" si="388"/>
        <v>0</v>
      </c>
      <c r="AT698" s="322"/>
      <c r="AU698" s="322"/>
    </row>
    <row r="699" spans="3:47" ht="13.15" customHeight="1" x14ac:dyDescent="0.2">
      <c r="C699" s="386"/>
      <c r="D699" s="1005" t="str">
        <f>IF(op!D587=0,"",op!D587)</f>
        <v/>
      </c>
      <c r="E699" s="1005" t="str">
        <f>IF(op!E587=0,"",op!E587)</f>
        <v/>
      </c>
      <c r="F699" s="395" t="str">
        <f>IF(op!F587="","",op!F587+1)</f>
        <v/>
      </c>
      <c r="G699" s="1006" t="str">
        <f>IF(op!G587=0,"",op!G587)</f>
        <v/>
      </c>
      <c r="H699" s="395" t="str">
        <f>IF(op!H587="","",op!H587)</f>
        <v/>
      </c>
      <c r="I699" s="1007" t="str">
        <f t="shared" si="375"/>
        <v/>
      </c>
      <c r="J699" s="1008" t="str">
        <f>IF(op!J587="","",op!J587)</f>
        <v/>
      </c>
      <c r="K699" s="339"/>
      <c r="L699" s="1260" t="str">
        <f>IF(op!L587="","",op!L587)</f>
        <v/>
      </c>
      <c r="M699" s="1260" t="str">
        <f>IF(op!M587="","",op!M587)</f>
        <v/>
      </c>
      <c r="N699" s="1009" t="str">
        <f t="shared" si="389"/>
        <v/>
      </c>
      <c r="O699" s="1010" t="str">
        <f t="shared" si="390"/>
        <v/>
      </c>
      <c r="P699" s="1011" t="str">
        <f t="shared" si="391"/>
        <v/>
      </c>
      <c r="Q699" s="590" t="str">
        <f t="shared" si="376"/>
        <v/>
      </c>
      <c r="R699" s="1012" t="str">
        <f t="shared" si="392"/>
        <v/>
      </c>
      <c r="S699" s="1013">
        <f t="shared" si="377"/>
        <v>0</v>
      </c>
      <c r="T699" s="339"/>
      <c r="X699" s="994" t="str">
        <f t="shared" si="378"/>
        <v/>
      </c>
      <c r="Y699" s="1015">
        <f t="shared" si="393"/>
        <v>0.6</v>
      </c>
      <c r="Z699" s="1016" t="e">
        <f t="shared" si="394"/>
        <v>#VALUE!</v>
      </c>
      <c r="AA699" s="1016" t="e">
        <f t="shared" si="395"/>
        <v>#VALUE!</v>
      </c>
      <c r="AB699" s="1016" t="e">
        <f t="shared" si="396"/>
        <v>#VALUE!</v>
      </c>
      <c r="AC699" s="1017" t="e">
        <f t="shared" si="379"/>
        <v>#VALUE!</v>
      </c>
      <c r="AD699" s="1018">
        <f t="shared" si="380"/>
        <v>0</v>
      </c>
      <c r="AE699" s="1015">
        <f>IF(H699&gt;8,tab!D$168,tab!D$171)</f>
        <v>0.5</v>
      </c>
      <c r="AF699" s="1018">
        <f t="shared" si="381"/>
        <v>0</v>
      </c>
      <c r="AG699" s="994">
        <f t="shared" si="382"/>
        <v>0</v>
      </c>
      <c r="AH699" s="1019" t="e">
        <f t="shared" si="383"/>
        <v>#VALUE!</v>
      </c>
      <c r="AI699" s="863" t="e">
        <f t="shared" si="384"/>
        <v>#VALUE!</v>
      </c>
      <c r="AJ699" s="562">
        <f t="shared" si="385"/>
        <v>30</v>
      </c>
      <c r="AK699" s="562">
        <f t="shared" si="386"/>
        <v>30</v>
      </c>
      <c r="AL699" s="1020">
        <f t="shared" si="387"/>
        <v>0</v>
      </c>
      <c r="AN699" s="561">
        <f t="shared" si="388"/>
        <v>0</v>
      </c>
      <c r="AT699" s="322"/>
      <c r="AU699" s="322"/>
    </row>
    <row r="700" spans="3:47" ht="13.15" customHeight="1" x14ac:dyDescent="0.2">
      <c r="C700" s="386"/>
      <c r="D700" s="1005" t="str">
        <f>IF(op!D588=0,"",op!D588)</f>
        <v/>
      </c>
      <c r="E700" s="1005" t="str">
        <f>IF(op!E588=0,"",op!E588)</f>
        <v/>
      </c>
      <c r="F700" s="395" t="str">
        <f>IF(op!F588="","",op!F588+1)</f>
        <v/>
      </c>
      <c r="G700" s="1006" t="str">
        <f>IF(op!G588=0,"",op!G588)</f>
        <v/>
      </c>
      <c r="H700" s="395" t="str">
        <f>IF(op!H588="","",op!H588)</f>
        <v/>
      </c>
      <c r="I700" s="1007" t="str">
        <f t="shared" si="375"/>
        <v/>
      </c>
      <c r="J700" s="1008" t="str">
        <f>IF(op!J588="","",op!J588)</f>
        <v/>
      </c>
      <c r="K700" s="339"/>
      <c r="L700" s="1260" t="str">
        <f>IF(op!L588="","",op!L588)</f>
        <v/>
      </c>
      <c r="M700" s="1260" t="str">
        <f>IF(op!M588="","",op!M588)</f>
        <v/>
      </c>
      <c r="N700" s="1009" t="str">
        <f t="shared" si="389"/>
        <v/>
      </c>
      <c r="O700" s="1010" t="str">
        <f t="shared" si="390"/>
        <v/>
      </c>
      <c r="P700" s="1011" t="str">
        <f t="shared" si="391"/>
        <v/>
      </c>
      <c r="Q700" s="590" t="str">
        <f t="shared" si="376"/>
        <v/>
      </c>
      <c r="R700" s="1012" t="str">
        <f t="shared" si="392"/>
        <v/>
      </c>
      <c r="S700" s="1013">
        <f t="shared" si="377"/>
        <v>0</v>
      </c>
      <c r="T700" s="339"/>
      <c r="X700" s="994" t="str">
        <f t="shared" si="378"/>
        <v/>
      </c>
      <c r="Y700" s="1015">
        <f t="shared" si="393"/>
        <v>0.6</v>
      </c>
      <c r="Z700" s="1016" t="e">
        <f t="shared" si="394"/>
        <v>#VALUE!</v>
      </c>
      <c r="AA700" s="1016" t="e">
        <f t="shared" si="395"/>
        <v>#VALUE!</v>
      </c>
      <c r="AB700" s="1016" t="e">
        <f t="shared" si="396"/>
        <v>#VALUE!</v>
      </c>
      <c r="AC700" s="1017" t="e">
        <f t="shared" si="379"/>
        <v>#VALUE!</v>
      </c>
      <c r="AD700" s="1018">
        <f t="shared" si="380"/>
        <v>0</v>
      </c>
      <c r="AE700" s="1015">
        <f>IF(H700&gt;8,tab!D$168,tab!D$171)</f>
        <v>0.5</v>
      </c>
      <c r="AF700" s="1018">
        <f t="shared" si="381"/>
        <v>0</v>
      </c>
      <c r="AG700" s="994">
        <f t="shared" si="382"/>
        <v>0</v>
      </c>
      <c r="AH700" s="1019" t="e">
        <f t="shared" si="383"/>
        <v>#VALUE!</v>
      </c>
      <c r="AI700" s="863" t="e">
        <f t="shared" si="384"/>
        <v>#VALUE!</v>
      </c>
      <c r="AJ700" s="562">
        <f t="shared" si="385"/>
        <v>30</v>
      </c>
      <c r="AK700" s="562">
        <f t="shared" si="386"/>
        <v>30</v>
      </c>
      <c r="AL700" s="1020">
        <f t="shared" si="387"/>
        <v>0</v>
      </c>
      <c r="AN700" s="561">
        <f t="shared" si="388"/>
        <v>0</v>
      </c>
      <c r="AT700" s="322"/>
      <c r="AU700" s="322"/>
    </row>
    <row r="701" spans="3:47" ht="13.15" customHeight="1" x14ac:dyDescent="0.2">
      <c r="C701" s="386"/>
      <c r="D701" s="1005" t="str">
        <f>IF(op!D589=0,"",op!D589)</f>
        <v/>
      </c>
      <c r="E701" s="1005" t="str">
        <f>IF(op!E589=0,"",op!E589)</f>
        <v/>
      </c>
      <c r="F701" s="395" t="str">
        <f>IF(op!F589="","",op!F589+1)</f>
        <v/>
      </c>
      <c r="G701" s="1006" t="str">
        <f>IF(op!G589=0,"",op!G589)</f>
        <v/>
      </c>
      <c r="H701" s="395" t="str">
        <f>IF(op!H589="","",op!H589)</f>
        <v/>
      </c>
      <c r="I701" s="1007" t="str">
        <f t="shared" si="375"/>
        <v/>
      </c>
      <c r="J701" s="1008" t="str">
        <f>IF(op!J589="","",op!J589)</f>
        <v/>
      </c>
      <c r="K701" s="339"/>
      <c r="L701" s="1260" t="str">
        <f>IF(op!L589="","",op!L589)</f>
        <v/>
      </c>
      <c r="M701" s="1260" t="str">
        <f>IF(op!M589="","",op!M589)</f>
        <v/>
      </c>
      <c r="N701" s="1009" t="str">
        <f t="shared" si="389"/>
        <v/>
      </c>
      <c r="O701" s="1010" t="str">
        <f t="shared" si="390"/>
        <v/>
      </c>
      <c r="P701" s="1011" t="str">
        <f t="shared" si="391"/>
        <v/>
      </c>
      <c r="Q701" s="590" t="str">
        <f t="shared" si="376"/>
        <v/>
      </c>
      <c r="R701" s="1012" t="str">
        <f t="shared" si="392"/>
        <v/>
      </c>
      <c r="S701" s="1013">
        <f t="shared" si="377"/>
        <v>0</v>
      </c>
      <c r="T701" s="339"/>
      <c r="X701" s="994" t="str">
        <f t="shared" si="378"/>
        <v/>
      </c>
      <c r="Y701" s="1015">
        <f t="shared" si="393"/>
        <v>0.6</v>
      </c>
      <c r="Z701" s="1016" t="e">
        <f t="shared" si="394"/>
        <v>#VALUE!</v>
      </c>
      <c r="AA701" s="1016" t="e">
        <f t="shared" si="395"/>
        <v>#VALUE!</v>
      </c>
      <c r="AB701" s="1016" t="e">
        <f t="shared" si="396"/>
        <v>#VALUE!</v>
      </c>
      <c r="AC701" s="1017" t="e">
        <f t="shared" si="379"/>
        <v>#VALUE!</v>
      </c>
      <c r="AD701" s="1018">
        <f t="shared" si="380"/>
        <v>0</v>
      </c>
      <c r="AE701" s="1015">
        <f>IF(H701&gt;8,tab!D$168,tab!D$171)</f>
        <v>0.5</v>
      </c>
      <c r="AF701" s="1018">
        <f t="shared" si="381"/>
        <v>0</v>
      </c>
      <c r="AG701" s="994">
        <f t="shared" si="382"/>
        <v>0</v>
      </c>
      <c r="AH701" s="1019" t="e">
        <f t="shared" si="383"/>
        <v>#VALUE!</v>
      </c>
      <c r="AI701" s="863" t="e">
        <f t="shared" si="384"/>
        <v>#VALUE!</v>
      </c>
      <c r="AJ701" s="562">
        <f t="shared" si="385"/>
        <v>30</v>
      </c>
      <c r="AK701" s="562">
        <f t="shared" si="386"/>
        <v>30</v>
      </c>
      <c r="AL701" s="1020">
        <f t="shared" si="387"/>
        <v>0</v>
      </c>
      <c r="AN701" s="561">
        <f t="shared" si="388"/>
        <v>0</v>
      </c>
      <c r="AT701" s="322"/>
      <c r="AU701" s="322"/>
    </row>
    <row r="702" spans="3:47" ht="13.15" customHeight="1" x14ac:dyDescent="0.2">
      <c r="C702" s="386"/>
      <c r="D702" s="1005" t="str">
        <f>IF(op!D590=0,"",op!D590)</f>
        <v/>
      </c>
      <c r="E702" s="1005" t="str">
        <f>IF(op!E590=0,"",op!E590)</f>
        <v/>
      </c>
      <c r="F702" s="395" t="str">
        <f>IF(op!F590="","",op!F590+1)</f>
        <v/>
      </c>
      <c r="G702" s="1006" t="str">
        <f>IF(op!G590=0,"",op!G590)</f>
        <v/>
      </c>
      <c r="H702" s="395" t="str">
        <f>IF(op!H590="","",op!H590)</f>
        <v/>
      </c>
      <c r="I702" s="1007" t="str">
        <f t="shared" si="375"/>
        <v/>
      </c>
      <c r="J702" s="1008" t="str">
        <f>IF(op!J590="","",op!J590)</f>
        <v/>
      </c>
      <c r="K702" s="339"/>
      <c r="L702" s="1260" t="str">
        <f>IF(op!L590="","",op!L590)</f>
        <v/>
      </c>
      <c r="M702" s="1260" t="str">
        <f>IF(op!M590="","",op!M590)</f>
        <v/>
      </c>
      <c r="N702" s="1009" t="str">
        <f t="shared" si="389"/>
        <v/>
      </c>
      <c r="O702" s="1010" t="str">
        <f t="shared" si="390"/>
        <v/>
      </c>
      <c r="P702" s="1011" t="str">
        <f t="shared" si="391"/>
        <v/>
      </c>
      <c r="Q702" s="590" t="str">
        <f t="shared" si="376"/>
        <v/>
      </c>
      <c r="R702" s="1012" t="str">
        <f t="shared" si="392"/>
        <v/>
      </c>
      <c r="S702" s="1013">
        <f t="shared" si="377"/>
        <v>0</v>
      </c>
      <c r="T702" s="339"/>
      <c r="X702" s="994" t="str">
        <f t="shared" si="378"/>
        <v/>
      </c>
      <c r="Y702" s="1015">
        <f t="shared" si="393"/>
        <v>0.6</v>
      </c>
      <c r="Z702" s="1016" t="e">
        <f t="shared" si="394"/>
        <v>#VALUE!</v>
      </c>
      <c r="AA702" s="1016" t="e">
        <f t="shared" si="395"/>
        <v>#VALUE!</v>
      </c>
      <c r="AB702" s="1016" t="e">
        <f t="shared" si="396"/>
        <v>#VALUE!</v>
      </c>
      <c r="AC702" s="1017" t="e">
        <f t="shared" si="379"/>
        <v>#VALUE!</v>
      </c>
      <c r="AD702" s="1018">
        <f t="shared" si="380"/>
        <v>0</v>
      </c>
      <c r="AE702" s="1015">
        <f>IF(H702&gt;8,tab!D$168,tab!D$171)</f>
        <v>0.5</v>
      </c>
      <c r="AF702" s="1018">
        <f t="shared" si="381"/>
        <v>0</v>
      </c>
      <c r="AG702" s="994">
        <f t="shared" si="382"/>
        <v>0</v>
      </c>
      <c r="AH702" s="1019" t="e">
        <f t="shared" si="383"/>
        <v>#VALUE!</v>
      </c>
      <c r="AI702" s="863" t="e">
        <f t="shared" si="384"/>
        <v>#VALUE!</v>
      </c>
      <c r="AJ702" s="562">
        <f t="shared" si="385"/>
        <v>30</v>
      </c>
      <c r="AK702" s="562">
        <f t="shared" si="386"/>
        <v>30</v>
      </c>
      <c r="AL702" s="1020">
        <f t="shared" si="387"/>
        <v>0</v>
      </c>
      <c r="AN702" s="561">
        <f t="shared" si="388"/>
        <v>0</v>
      </c>
      <c r="AT702" s="322"/>
      <c r="AU702" s="322"/>
    </row>
    <row r="703" spans="3:47" ht="13.15" customHeight="1" x14ac:dyDescent="0.2">
      <c r="C703" s="386"/>
      <c r="D703" s="1005" t="str">
        <f>IF(op!D591=0,"",op!D591)</f>
        <v/>
      </c>
      <c r="E703" s="1005" t="str">
        <f>IF(op!E591=0,"",op!E591)</f>
        <v/>
      </c>
      <c r="F703" s="395" t="str">
        <f>IF(op!F591="","",op!F591+1)</f>
        <v/>
      </c>
      <c r="G703" s="1006" t="str">
        <f>IF(op!G591=0,"",op!G591)</f>
        <v/>
      </c>
      <c r="H703" s="395" t="str">
        <f>IF(op!H591="","",op!H591)</f>
        <v/>
      </c>
      <c r="I703" s="1007" t="str">
        <f t="shared" si="375"/>
        <v/>
      </c>
      <c r="J703" s="1008" t="str">
        <f>IF(op!J591="","",op!J591)</f>
        <v/>
      </c>
      <c r="K703" s="339"/>
      <c r="L703" s="1260" t="str">
        <f>IF(op!L591="","",op!L591)</f>
        <v/>
      </c>
      <c r="M703" s="1260" t="str">
        <f>IF(op!M591="","",op!M591)</f>
        <v/>
      </c>
      <c r="N703" s="1009" t="str">
        <f t="shared" si="389"/>
        <v/>
      </c>
      <c r="O703" s="1010" t="str">
        <f t="shared" si="390"/>
        <v/>
      </c>
      <c r="P703" s="1011" t="str">
        <f t="shared" si="391"/>
        <v/>
      </c>
      <c r="Q703" s="590" t="str">
        <f t="shared" si="376"/>
        <v/>
      </c>
      <c r="R703" s="1012" t="str">
        <f t="shared" si="392"/>
        <v/>
      </c>
      <c r="S703" s="1013">
        <f t="shared" si="377"/>
        <v>0</v>
      </c>
      <c r="T703" s="339"/>
      <c r="X703" s="994" t="str">
        <f t="shared" si="378"/>
        <v/>
      </c>
      <c r="Y703" s="1015">
        <f t="shared" si="393"/>
        <v>0.6</v>
      </c>
      <c r="Z703" s="1016" t="e">
        <f t="shared" si="394"/>
        <v>#VALUE!</v>
      </c>
      <c r="AA703" s="1016" t="e">
        <f t="shared" si="395"/>
        <v>#VALUE!</v>
      </c>
      <c r="AB703" s="1016" t="e">
        <f t="shared" si="396"/>
        <v>#VALUE!</v>
      </c>
      <c r="AC703" s="1017" t="e">
        <f t="shared" si="379"/>
        <v>#VALUE!</v>
      </c>
      <c r="AD703" s="1018">
        <f t="shared" si="380"/>
        <v>0</v>
      </c>
      <c r="AE703" s="1015">
        <f>IF(H703&gt;8,tab!D$168,tab!D$171)</f>
        <v>0.5</v>
      </c>
      <c r="AF703" s="1018">
        <f t="shared" si="381"/>
        <v>0</v>
      </c>
      <c r="AG703" s="994">
        <f t="shared" si="382"/>
        <v>0</v>
      </c>
      <c r="AH703" s="1019" t="e">
        <f t="shared" si="383"/>
        <v>#VALUE!</v>
      </c>
      <c r="AI703" s="863" t="e">
        <f t="shared" si="384"/>
        <v>#VALUE!</v>
      </c>
      <c r="AJ703" s="562">
        <f t="shared" si="385"/>
        <v>30</v>
      </c>
      <c r="AK703" s="562">
        <f t="shared" si="386"/>
        <v>30</v>
      </c>
      <c r="AL703" s="1020">
        <f t="shared" si="387"/>
        <v>0</v>
      </c>
      <c r="AN703" s="561">
        <f t="shared" si="388"/>
        <v>0</v>
      </c>
      <c r="AT703" s="322"/>
      <c r="AU703" s="322"/>
    </row>
    <row r="704" spans="3:47" ht="13.15" customHeight="1" x14ac:dyDescent="0.2">
      <c r="C704" s="386"/>
      <c r="D704" s="1005" t="str">
        <f>IF(op!D592=0,"",op!D592)</f>
        <v/>
      </c>
      <c r="E704" s="1005" t="str">
        <f>IF(op!E592=0,"",op!E592)</f>
        <v/>
      </c>
      <c r="F704" s="395" t="str">
        <f>IF(op!F592="","",op!F592+1)</f>
        <v/>
      </c>
      <c r="G704" s="1006" t="str">
        <f>IF(op!G592=0,"",op!G592)</f>
        <v/>
      </c>
      <c r="H704" s="395" t="str">
        <f>IF(op!H592="","",op!H592)</f>
        <v/>
      </c>
      <c r="I704" s="1007" t="str">
        <f t="shared" si="375"/>
        <v/>
      </c>
      <c r="J704" s="1008" t="str">
        <f>IF(op!J592="","",op!J592)</f>
        <v/>
      </c>
      <c r="K704" s="339"/>
      <c r="L704" s="1260" t="str">
        <f>IF(op!L592="","",op!L592)</f>
        <v/>
      </c>
      <c r="M704" s="1260" t="str">
        <f>IF(op!M592="","",op!M592)</f>
        <v/>
      </c>
      <c r="N704" s="1009" t="str">
        <f t="shared" si="389"/>
        <v/>
      </c>
      <c r="O704" s="1010" t="str">
        <f t="shared" si="390"/>
        <v/>
      </c>
      <c r="P704" s="1011" t="str">
        <f t="shared" si="391"/>
        <v/>
      </c>
      <c r="Q704" s="590" t="str">
        <f t="shared" si="376"/>
        <v/>
      </c>
      <c r="R704" s="1012" t="str">
        <f t="shared" si="392"/>
        <v/>
      </c>
      <c r="S704" s="1013">
        <f t="shared" si="377"/>
        <v>0</v>
      </c>
      <c r="T704" s="339"/>
      <c r="X704" s="994" t="str">
        <f t="shared" si="378"/>
        <v/>
      </c>
      <c r="Y704" s="1015">
        <f t="shared" si="393"/>
        <v>0.6</v>
      </c>
      <c r="Z704" s="1016" t="e">
        <f t="shared" si="394"/>
        <v>#VALUE!</v>
      </c>
      <c r="AA704" s="1016" t="e">
        <f t="shared" si="395"/>
        <v>#VALUE!</v>
      </c>
      <c r="AB704" s="1016" t="e">
        <f t="shared" si="396"/>
        <v>#VALUE!</v>
      </c>
      <c r="AC704" s="1017" t="e">
        <f t="shared" si="379"/>
        <v>#VALUE!</v>
      </c>
      <c r="AD704" s="1018">
        <f t="shared" si="380"/>
        <v>0</v>
      </c>
      <c r="AE704" s="1015">
        <f>IF(H704&gt;8,tab!D$168,tab!D$171)</f>
        <v>0.5</v>
      </c>
      <c r="AF704" s="1018">
        <f t="shared" si="381"/>
        <v>0</v>
      </c>
      <c r="AG704" s="994">
        <f t="shared" si="382"/>
        <v>0</v>
      </c>
      <c r="AH704" s="1019" t="e">
        <f t="shared" si="383"/>
        <v>#VALUE!</v>
      </c>
      <c r="AI704" s="863" t="e">
        <f t="shared" si="384"/>
        <v>#VALUE!</v>
      </c>
      <c r="AJ704" s="562">
        <f t="shared" si="385"/>
        <v>30</v>
      </c>
      <c r="AK704" s="562">
        <f t="shared" si="386"/>
        <v>30</v>
      </c>
      <c r="AL704" s="1020">
        <f t="shared" si="387"/>
        <v>0</v>
      </c>
      <c r="AN704" s="561">
        <f t="shared" si="388"/>
        <v>0</v>
      </c>
      <c r="AT704" s="322"/>
      <c r="AU704" s="322"/>
    </row>
    <row r="705" spans="3:47" ht="13.15" customHeight="1" x14ac:dyDescent="0.2">
      <c r="C705" s="386"/>
      <c r="D705" s="1005" t="str">
        <f>IF(op!D593=0,"",op!D593)</f>
        <v/>
      </c>
      <c r="E705" s="1005" t="str">
        <f>IF(op!E593=0,"",op!E593)</f>
        <v/>
      </c>
      <c r="F705" s="395" t="str">
        <f>IF(op!F593="","",op!F593+1)</f>
        <v/>
      </c>
      <c r="G705" s="1006" t="str">
        <f>IF(op!G593=0,"",op!G593)</f>
        <v/>
      </c>
      <c r="H705" s="395" t="str">
        <f>IF(op!H593="","",op!H593)</f>
        <v/>
      </c>
      <c r="I705" s="1007" t="str">
        <f t="shared" si="375"/>
        <v/>
      </c>
      <c r="J705" s="1008" t="str">
        <f>IF(op!J593="","",op!J593)</f>
        <v/>
      </c>
      <c r="K705" s="339"/>
      <c r="L705" s="1260" t="str">
        <f>IF(op!L593="","",op!L593)</f>
        <v/>
      </c>
      <c r="M705" s="1260" t="str">
        <f>IF(op!M593="","",op!M593)</f>
        <v/>
      </c>
      <c r="N705" s="1009" t="str">
        <f t="shared" si="389"/>
        <v/>
      </c>
      <c r="O705" s="1010" t="str">
        <f t="shared" si="390"/>
        <v/>
      </c>
      <c r="P705" s="1011" t="str">
        <f t="shared" si="391"/>
        <v/>
      </c>
      <c r="Q705" s="590" t="str">
        <f t="shared" si="376"/>
        <v/>
      </c>
      <c r="R705" s="1012" t="str">
        <f t="shared" si="392"/>
        <v/>
      </c>
      <c r="S705" s="1013">
        <f t="shared" si="377"/>
        <v>0</v>
      </c>
      <c r="T705" s="339"/>
      <c r="X705" s="994" t="str">
        <f t="shared" si="378"/>
        <v/>
      </c>
      <c r="Y705" s="1015">
        <f t="shared" si="393"/>
        <v>0.6</v>
      </c>
      <c r="Z705" s="1016" t="e">
        <f t="shared" si="394"/>
        <v>#VALUE!</v>
      </c>
      <c r="AA705" s="1016" t="e">
        <f t="shared" si="395"/>
        <v>#VALUE!</v>
      </c>
      <c r="AB705" s="1016" t="e">
        <f t="shared" si="396"/>
        <v>#VALUE!</v>
      </c>
      <c r="AC705" s="1017" t="e">
        <f t="shared" si="379"/>
        <v>#VALUE!</v>
      </c>
      <c r="AD705" s="1018">
        <f t="shared" si="380"/>
        <v>0</v>
      </c>
      <c r="AE705" s="1015">
        <f>IF(H705&gt;8,tab!D$168,tab!D$171)</f>
        <v>0.5</v>
      </c>
      <c r="AF705" s="1018">
        <f t="shared" si="381"/>
        <v>0</v>
      </c>
      <c r="AG705" s="994">
        <f t="shared" si="382"/>
        <v>0</v>
      </c>
      <c r="AH705" s="1019" t="e">
        <f t="shared" si="383"/>
        <v>#VALUE!</v>
      </c>
      <c r="AI705" s="863" t="e">
        <f t="shared" si="384"/>
        <v>#VALUE!</v>
      </c>
      <c r="AJ705" s="562">
        <f t="shared" si="385"/>
        <v>30</v>
      </c>
      <c r="AK705" s="562">
        <f t="shared" si="386"/>
        <v>30</v>
      </c>
      <c r="AL705" s="1020">
        <f t="shared" si="387"/>
        <v>0</v>
      </c>
      <c r="AN705" s="561">
        <f t="shared" si="388"/>
        <v>0</v>
      </c>
      <c r="AT705" s="322"/>
      <c r="AU705" s="322"/>
    </row>
    <row r="706" spans="3:47" ht="13.15" customHeight="1" x14ac:dyDescent="0.2">
      <c r="C706" s="386"/>
      <c r="D706" s="1005" t="str">
        <f>IF(op!D594=0,"",op!D594)</f>
        <v/>
      </c>
      <c r="E706" s="1005" t="str">
        <f>IF(op!E594=0,"",op!E594)</f>
        <v/>
      </c>
      <c r="F706" s="395" t="str">
        <f>IF(op!F594="","",op!F594+1)</f>
        <v/>
      </c>
      <c r="G706" s="1006" t="str">
        <f>IF(op!G594=0,"",op!G594)</f>
        <v/>
      </c>
      <c r="H706" s="395" t="str">
        <f>IF(op!H594="","",op!H594)</f>
        <v/>
      </c>
      <c r="I706" s="1007" t="str">
        <f t="shared" si="375"/>
        <v/>
      </c>
      <c r="J706" s="1008" t="str">
        <f>IF(op!J594="","",op!J594)</f>
        <v/>
      </c>
      <c r="K706" s="339"/>
      <c r="L706" s="1260" t="str">
        <f>IF(op!L594="","",op!L594)</f>
        <v/>
      </c>
      <c r="M706" s="1260" t="str">
        <f>IF(op!M594="","",op!M594)</f>
        <v/>
      </c>
      <c r="N706" s="1009" t="str">
        <f t="shared" si="389"/>
        <v/>
      </c>
      <c r="O706" s="1010" t="str">
        <f t="shared" si="390"/>
        <v/>
      </c>
      <c r="P706" s="1011" t="str">
        <f t="shared" si="391"/>
        <v/>
      </c>
      <c r="Q706" s="590" t="str">
        <f t="shared" si="376"/>
        <v/>
      </c>
      <c r="R706" s="1012" t="str">
        <f t="shared" si="392"/>
        <v/>
      </c>
      <c r="S706" s="1013">
        <f t="shared" si="377"/>
        <v>0</v>
      </c>
      <c r="T706" s="339"/>
      <c r="X706" s="994" t="str">
        <f t="shared" si="378"/>
        <v/>
      </c>
      <c r="Y706" s="1015">
        <f t="shared" si="393"/>
        <v>0.6</v>
      </c>
      <c r="Z706" s="1016" t="e">
        <f t="shared" si="394"/>
        <v>#VALUE!</v>
      </c>
      <c r="AA706" s="1016" t="e">
        <f t="shared" si="395"/>
        <v>#VALUE!</v>
      </c>
      <c r="AB706" s="1016" t="e">
        <f t="shared" si="396"/>
        <v>#VALUE!</v>
      </c>
      <c r="AC706" s="1017" t="e">
        <f t="shared" si="379"/>
        <v>#VALUE!</v>
      </c>
      <c r="AD706" s="1018">
        <f t="shared" si="380"/>
        <v>0</v>
      </c>
      <c r="AE706" s="1015">
        <f>IF(H706&gt;8,tab!D$168,tab!D$171)</f>
        <v>0.5</v>
      </c>
      <c r="AF706" s="1018">
        <f t="shared" si="381"/>
        <v>0</v>
      </c>
      <c r="AG706" s="994">
        <f t="shared" si="382"/>
        <v>0</v>
      </c>
      <c r="AH706" s="1019" t="e">
        <f t="shared" si="383"/>
        <v>#VALUE!</v>
      </c>
      <c r="AI706" s="863" t="e">
        <f t="shared" si="384"/>
        <v>#VALUE!</v>
      </c>
      <c r="AJ706" s="562">
        <f t="shared" si="385"/>
        <v>30</v>
      </c>
      <c r="AK706" s="562">
        <f t="shared" si="386"/>
        <v>30</v>
      </c>
      <c r="AL706" s="1020">
        <f t="shared" si="387"/>
        <v>0</v>
      </c>
      <c r="AN706" s="561">
        <f t="shared" si="388"/>
        <v>0</v>
      </c>
      <c r="AT706" s="322"/>
      <c r="AU706" s="322"/>
    </row>
    <row r="707" spans="3:47" ht="13.15" customHeight="1" x14ac:dyDescent="0.2">
      <c r="C707" s="386"/>
      <c r="D707" s="1005" t="str">
        <f>IF(op!D595=0,"",op!D595)</f>
        <v/>
      </c>
      <c r="E707" s="1005" t="str">
        <f>IF(op!E595=0,"",op!E595)</f>
        <v/>
      </c>
      <c r="F707" s="395" t="str">
        <f>IF(op!F595="","",op!F595+1)</f>
        <v/>
      </c>
      <c r="G707" s="1006" t="str">
        <f>IF(op!G595=0,"",op!G595)</f>
        <v/>
      </c>
      <c r="H707" s="395" t="str">
        <f>IF(op!H595="","",op!H595)</f>
        <v/>
      </c>
      <c r="I707" s="1007" t="str">
        <f t="shared" si="375"/>
        <v/>
      </c>
      <c r="J707" s="1008" t="str">
        <f>IF(op!J595="","",op!J595)</f>
        <v/>
      </c>
      <c r="K707" s="339"/>
      <c r="L707" s="1260" t="str">
        <f>IF(op!L595="","",op!L595)</f>
        <v/>
      </c>
      <c r="M707" s="1260" t="str">
        <f>IF(op!M595="","",op!M595)</f>
        <v/>
      </c>
      <c r="N707" s="1009" t="str">
        <f t="shared" si="389"/>
        <v/>
      </c>
      <c r="O707" s="1010" t="str">
        <f t="shared" si="390"/>
        <v/>
      </c>
      <c r="P707" s="1011" t="str">
        <f t="shared" si="391"/>
        <v/>
      </c>
      <c r="Q707" s="590" t="str">
        <f t="shared" si="376"/>
        <v/>
      </c>
      <c r="R707" s="1012" t="str">
        <f t="shared" si="392"/>
        <v/>
      </c>
      <c r="S707" s="1013">
        <f t="shared" si="377"/>
        <v>0</v>
      </c>
      <c r="T707" s="339"/>
      <c r="X707" s="994" t="str">
        <f t="shared" si="378"/>
        <v/>
      </c>
      <c r="Y707" s="1015">
        <f t="shared" si="393"/>
        <v>0.6</v>
      </c>
      <c r="Z707" s="1016" t="e">
        <f t="shared" si="394"/>
        <v>#VALUE!</v>
      </c>
      <c r="AA707" s="1016" t="e">
        <f t="shared" si="395"/>
        <v>#VALUE!</v>
      </c>
      <c r="AB707" s="1016" t="e">
        <f t="shared" si="396"/>
        <v>#VALUE!</v>
      </c>
      <c r="AC707" s="1017" t="e">
        <f t="shared" si="379"/>
        <v>#VALUE!</v>
      </c>
      <c r="AD707" s="1018">
        <f t="shared" si="380"/>
        <v>0</v>
      </c>
      <c r="AE707" s="1015">
        <f>IF(H707&gt;8,tab!D$168,tab!D$171)</f>
        <v>0.5</v>
      </c>
      <c r="AF707" s="1018">
        <f t="shared" si="381"/>
        <v>0</v>
      </c>
      <c r="AG707" s="994">
        <f t="shared" si="382"/>
        <v>0</v>
      </c>
      <c r="AH707" s="1019" t="e">
        <f t="shared" si="383"/>
        <v>#VALUE!</v>
      </c>
      <c r="AI707" s="863" t="e">
        <f t="shared" si="384"/>
        <v>#VALUE!</v>
      </c>
      <c r="AJ707" s="562">
        <f t="shared" si="385"/>
        <v>30</v>
      </c>
      <c r="AK707" s="562">
        <f t="shared" si="386"/>
        <v>30</v>
      </c>
      <c r="AL707" s="1020">
        <f t="shared" si="387"/>
        <v>0</v>
      </c>
      <c r="AN707" s="561">
        <f t="shared" si="388"/>
        <v>0</v>
      </c>
      <c r="AT707" s="322"/>
      <c r="AU707" s="322"/>
    </row>
    <row r="708" spans="3:47" ht="13.15" customHeight="1" x14ac:dyDescent="0.2">
      <c r="C708" s="386"/>
      <c r="D708" s="1005" t="str">
        <f>IF(op!D596=0,"",op!D596)</f>
        <v/>
      </c>
      <c r="E708" s="1005" t="str">
        <f>IF(op!E596=0,"",op!E596)</f>
        <v/>
      </c>
      <c r="F708" s="395" t="str">
        <f>IF(op!F596="","",op!F596+1)</f>
        <v/>
      </c>
      <c r="G708" s="1006" t="str">
        <f>IF(op!G596=0,"",op!G596)</f>
        <v/>
      </c>
      <c r="H708" s="395" t="str">
        <f>IF(op!H596="","",op!H596)</f>
        <v/>
      </c>
      <c r="I708" s="1007" t="str">
        <f t="shared" si="375"/>
        <v/>
      </c>
      <c r="J708" s="1008" t="str">
        <f>IF(op!J596="","",op!J596)</f>
        <v/>
      </c>
      <c r="K708" s="339"/>
      <c r="L708" s="1260" t="str">
        <f>IF(op!L596="","",op!L596)</f>
        <v/>
      </c>
      <c r="M708" s="1260" t="str">
        <f>IF(op!M596="","",op!M596)</f>
        <v/>
      </c>
      <c r="N708" s="1009" t="str">
        <f t="shared" si="389"/>
        <v/>
      </c>
      <c r="O708" s="1010" t="str">
        <f t="shared" si="390"/>
        <v/>
      </c>
      <c r="P708" s="1011" t="str">
        <f t="shared" si="391"/>
        <v/>
      </c>
      <c r="Q708" s="590" t="str">
        <f t="shared" si="376"/>
        <v/>
      </c>
      <c r="R708" s="1012" t="str">
        <f t="shared" si="392"/>
        <v/>
      </c>
      <c r="S708" s="1013">
        <f t="shared" si="377"/>
        <v>0</v>
      </c>
      <c r="T708" s="339"/>
      <c r="X708" s="994" t="str">
        <f t="shared" si="378"/>
        <v/>
      </c>
      <c r="Y708" s="1015">
        <f t="shared" si="393"/>
        <v>0.6</v>
      </c>
      <c r="Z708" s="1016" t="e">
        <f t="shared" si="394"/>
        <v>#VALUE!</v>
      </c>
      <c r="AA708" s="1016" t="e">
        <f t="shared" si="395"/>
        <v>#VALUE!</v>
      </c>
      <c r="AB708" s="1016" t="e">
        <f t="shared" si="396"/>
        <v>#VALUE!</v>
      </c>
      <c r="AC708" s="1017" t="e">
        <f t="shared" si="379"/>
        <v>#VALUE!</v>
      </c>
      <c r="AD708" s="1018">
        <f t="shared" si="380"/>
        <v>0</v>
      </c>
      <c r="AE708" s="1015">
        <f>IF(H708&gt;8,tab!D$168,tab!D$171)</f>
        <v>0.5</v>
      </c>
      <c r="AF708" s="1018">
        <f t="shared" si="381"/>
        <v>0</v>
      </c>
      <c r="AG708" s="994">
        <f t="shared" si="382"/>
        <v>0</v>
      </c>
      <c r="AH708" s="1019" t="e">
        <f t="shared" si="383"/>
        <v>#VALUE!</v>
      </c>
      <c r="AI708" s="863" t="e">
        <f t="shared" si="384"/>
        <v>#VALUE!</v>
      </c>
      <c r="AJ708" s="562">
        <f t="shared" si="385"/>
        <v>30</v>
      </c>
      <c r="AK708" s="562">
        <f t="shared" si="386"/>
        <v>30</v>
      </c>
      <c r="AL708" s="1020">
        <f t="shared" si="387"/>
        <v>0</v>
      </c>
      <c r="AN708" s="561">
        <f t="shared" si="388"/>
        <v>0</v>
      </c>
      <c r="AT708" s="322"/>
      <c r="AU708" s="322"/>
    </row>
    <row r="709" spans="3:47" ht="13.15" customHeight="1" x14ac:dyDescent="0.2">
      <c r="C709" s="386"/>
      <c r="D709" s="1005" t="str">
        <f>IF(op!D597=0,"",op!D597)</f>
        <v/>
      </c>
      <c r="E709" s="1005" t="str">
        <f>IF(op!E597=0,"",op!E597)</f>
        <v/>
      </c>
      <c r="F709" s="395" t="str">
        <f>IF(op!F597="","",op!F597+1)</f>
        <v/>
      </c>
      <c r="G709" s="1006" t="str">
        <f>IF(op!G597=0,"",op!G597)</f>
        <v/>
      </c>
      <c r="H709" s="395" t="str">
        <f>IF(op!H597="","",op!H597)</f>
        <v/>
      </c>
      <c r="I709" s="1007" t="str">
        <f t="shared" si="375"/>
        <v/>
      </c>
      <c r="J709" s="1008" t="str">
        <f>IF(op!J597="","",op!J597)</f>
        <v/>
      </c>
      <c r="K709" s="339"/>
      <c r="L709" s="1260" t="str">
        <f>IF(op!L597="","",op!L597)</f>
        <v/>
      </c>
      <c r="M709" s="1260" t="str">
        <f>IF(op!M597="","",op!M597)</f>
        <v/>
      </c>
      <c r="N709" s="1009" t="str">
        <f t="shared" si="389"/>
        <v/>
      </c>
      <c r="O709" s="1010" t="str">
        <f t="shared" si="390"/>
        <v/>
      </c>
      <c r="P709" s="1011" t="str">
        <f t="shared" si="391"/>
        <v/>
      </c>
      <c r="Q709" s="590" t="str">
        <f t="shared" si="376"/>
        <v/>
      </c>
      <c r="R709" s="1012" t="str">
        <f t="shared" si="392"/>
        <v/>
      </c>
      <c r="S709" s="1013">
        <f t="shared" si="377"/>
        <v>0</v>
      </c>
      <c r="T709" s="339"/>
      <c r="X709" s="994" t="str">
        <f t="shared" si="378"/>
        <v/>
      </c>
      <c r="Y709" s="1015">
        <f t="shared" si="393"/>
        <v>0.6</v>
      </c>
      <c r="Z709" s="1016" t="e">
        <f t="shared" si="394"/>
        <v>#VALUE!</v>
      </c>
      <c r="AA709" s="1016" t="e">
        <f t="shared" si="395"/>
        <v>#VALUE!</v>
      </c>
      <c r="AB709" s="1016" t="e">
        <f t="shared" si="396"/>
        <v>#VALUE!</v>
      </c>
      <c r="AC709" s="1017" t="e">
        <f t="shared" si="379"/>
        <v>#VALUE!</v>
      </c>
      <c r="AD709" s="1018">
        <f t="shared" si="380"/>
        <v>0</v>
      </c>
      <c r="AE709" s="1015">
        <f>IF(H709&gt;8,tab!D$168,tab!D$171)</f>
        <v>0.5</v>
      </c>
      <c r="AF709" s="1018">
        <f t="shared" si="381"/>
        <v>0</v>
      </c>
      <c r="AG709" s="994">
        <f t="shared" si="382"/>
        <v>0</v>
      </c>
      <c r="AH709" s="1019" t="e">
        <f t="shared" si="383"/>
        <v>#VALUE!</v>
      </c>
      <c r="AI709" s="863" t="e">
        <f t="shared" si="384"/>
        <v>#VALUE!</v>
      </c>
      <c r="AJ709" s="562">
        <f t="shared" si="385"/>
        <v>30</v>
      </c>
      <c r="AK709" s="562">
        <f t="shared" si="386"/>
        <v>30</v>
      </c>
      <c r="AL709" s="1020">
        <f t="shared" si="387"/>
        <v>0</v>
      </c>
      <c r="AN709" s="561">
        <f t="shared" si="388"/>
        <v>0</v>
      </c>
      <c r="AT709" s="322"/>
      <c r="AU709" s="322"/>
    </row>
    <row r="710" spans="3:47" ht="13.15" customHeight="1" x14ac:dyDescent="0.2">
      <c r="C710" s="386"/>
      <c r="D710" s="1005" t="str">
        <f>IF(op!D598=0,"",op!D598)</f>
        <v/>
      </c>
      <c r="E710" s="1005" t="str">
        <f>IF(op!E598=0,"",op!E598)</f>
        <v/>
      </c>
      <c r="F710" s="395" t="str">
        <f>IF(op!F598="","",op!F598+1)</f>
        <v/>
      </c>
      <c r="G710" s="1006" t="str">
        <f>IF(op!G598=0,"",op!G598)</f>
        <v/>
      </c>
      <c r="H710" s="395" t="str">
        <f>IF(op!H598="","",op!H598)</f>
        <v/>
      </c>
      <c r="I710" s="1007" t="str">
        <f t="shared" si="375"/>
        <v/>
      </c>
      <c r="J710" s="1008" t="str">
        <f>IF(op!J598="","",op!J598)</f>
        <v/>
      </c>
      <c r="K710" s="339"/>
      <c r="L710" s="1260" t="str">
        <f>IF(op!L598="","",op!L598)</f>
        <v/>
      </c>
      <c r="M710" s="1260" t="str">
        <f>IF(op!M598="","",op!M598)</f>
        <v/>
      </c>
      <c r="N710" s="1009" t="str">
        <f t="shared" si="389"/>
        <v/>
      </c>
      <c r="O710" s="1010" t="str">
        <f t="shared" si="390"/>
        <v/>
      </c>
      <c r="P710" s="1011" t="str">
        <f t="shared" si="391"/>
        <v/>
      </c>
      <c r="Q710" s="590" t="str">
        <f t="shared" si="376"/>
        <v/>
      </c>
      <c r="R710" s="1012" t="str">
        <f t="shared" si="392"/>
        <v/>
      </c>
      <c r="S710" s="1013">
        <f t="shared" si="377"/>
        <v>0</v>
      </c>
      <c r="T710" s="339"/>
      <c r="X710" s="994" t="str">
        <f t="shared" si="378"/>
        <v/>
      </c>
      <c r="Y710" s="1015">
        <f t="shared" si="393"/>
        <v>0.6</v>
      </c>
      <c r="Z710" s="1016" t="e">
        <f t="shared" si="394"/>
        <v>#VALUE!</v>
      </c>
      <c r="AA710" s="1016" t="e">
        <f t="shared" si="395"/>
        <v>#VALUE!</v>
      </c>
      <c r="AB710" s="1016" t="e">
        <f t="shared" si="396"/>
        <v>#VALUE!</v>
      </c>
      <c r="AC710" s="1017" t="e">
        <f t="shared" si="379"/>
        <v>#VALUE!</v>
      </c>
      <c r="AD710" s="1018">
        <f t="shared" si="380"/>
        <v>0</v>
      </c>
      <c r="AE710" s="1015">
        <f>IF(H710&gt;8,tab!D$168,tab!D$171)</f>
        <v>0.5</v>
      </c>
      <c r="AF710" s="1018">
        <f t="shared" si="381"/>
        <v>0</v>
      </c>
      <c r="AG710" s="994">
        <f t="shared" si="382"/>
        <v>0</v>
      </c>
      <c r="AH710" s="1019" t="e">
        <f t="shared" si="383"/>
        <v>#VALUE!</v>
      </c>
      <c r="AI710" s="863" t="e">
        <f t="shared" si="384"/>
        <v>#VALUE!</v>
      </c>
      <c r="AJ710" s="562">
        <f t="shared" si="385"/>
        <v>30</v>
      </c>
      <c r="AK710" s="562">
        <f t="shared" si="386"/>
        <v>30</v>
      </c>
      <c r="AL710" s="1020">
        <f t="shared" si="387"/>
        <v>0</v>
      </c>
      <c r="AN710" s="561">
        <f t="shared" si="388"/>
        <v>0</v>
      </c>
      <c r="AT710" s="322"/>
      <c r="AU710" s="322"/>
    </row>
    <row r="711" spans="3:47" ht="13.15" customHeight="1" x14ac:dyDescent="0.2">
      <c r="C711" s="386"/>
      <c r="D711" s="1005" t="str">
        <f>IF(op!D599=0,"",op!D599)</f>
        <v/>
      </c>
      <c r="E711" s="1005" t="str">
        <f>IF(op!E599=0,"",op!E599)</f>
        <v/>
      </c>
      <c r="F711" s="395" t="str">
        <f>IF(op!F599="","",op!F599+1)</f>
        <v/>
      </c>
      <c r="G711" s="1006" t="str">
        <f>IF(op!G599=0,"",op!G599)</f>
        <v/>
      </c>
      <c r="H711" s="395" t="str">
        <f>IF(op!H599="","",op!H599)</f>
        <v/>
      </c>
      <c r="I711" s="1007" t="str">
        <f t="shared" si="375"/>
        <v/>
      </c>
      <c r="J711" s="1008" t="str">
        <f>IF(op!J599="","",op!J599)</f>
        <v/>
      </c>
      <c r="K711" s="339"/>
      <c r="L711" s="1260" t="str">
        <f>IF(op!L599="","",op!L599)</f>
        <v/>
      </c>
      <c r="M711" s="1260" t="str">
        <f>IF(op!M599="","",op!M599)</f>
        <v/>
      </c>
      <c r="N711" s="1009" t="str">
        <f t="shared" si="389"/>
        <v/>
      </c>
      <c r="O711" s="1010" t="str">
        <f t="shared" si="390"/>
        <v/>
      </c>
      <c r="P711" s="1011" t="str">
        <f t="shared" si="391"/>
        <v/>
      </c>
      <c r="Q711" s="590" t="str">
        <f t="shared" si="376"/>
        <v/>
      </c>
      <c r="R711" s="1012" t="str">
        <f t="shared" si="392"/>
        <v/>
      </c>
      <c r="S711" s="1013">
        <f t="shared" si="377"/>
        <v>0</v>
      </c>
      <c r="T711" s="339"/>
      <c r="X711" s="994" t="str">
        <f t="shared" si="378"/>
        <v/>
      </c>
      <c r="Y711" s="1015">
        <f t="shared" si="393"/>
        <v>0.6</v>
      </c>
      <c r="Z711" s="1016" t="e">
        <f t="shared" si="394"/>
        <v>#VALUE!</v>
      </c>
      <c r="AA711" s="1016" t="e">
        <f t="shared" si="395"/>
        <v>#VALUE!</v>
      </c>
      <c r="AB711" s="1016" t="e">
        <f t="shared" si="396"/>
        <v>#VALUE!</v>
      </c>
      <c r="AC711" s="1017" t="e">
        <f t="shared" si="379"/>
        <v>#VALUE!</v>
      </c>
      <c r="AD711" s="1018">
        <f t="shared" si="380"/>
        <v>0</v>
      </c>
      <c r="AE711" s="1015">
        <f>IF(H711&gt;8,tab!D$168,tab!D$171)</f>
        <v>0.5</v>
      </c>
      <c r="AF711" s="1018">
        <f t="shared" si="381"/>
        <v>0</v>
      </c>
      <c r="AG711" s="994">
        <f t="shared" si="382"/>
        <v>0</v>
      </c>
      <c r="AH711" s="1019" t="e">
        <f t="shared" si="383"/>
        <v>#VALUE!</v>
      </c>
      <c r="AI711" s="863" t="e">
        <f t="shared" si="384"/>
        <v>#VALUE!</v>
      </c>
      <c r="AJ711" s="562">
        <f t="shared" si="385"/>
        <v>30</v>
      </c>
      <c r="AK711" s="562">
        <f t="shared" si="386"/>
        <v>30</v>
      </c>
      <c r="AL711" s="1020">
        <f t="shared" si="387"/>
        <v>0</v>
      </c>
      <c r="AN711" s="561">
        <f t="shared" si="388"/>
        <v>0</v>
      </c>
      <c r="AT711" s="322"/>
      <c r="AU711" s="322"/>
    </row>
    <row r="712" spans="3:47" ht="13.15" customHeight="1" x14ac:dyDescent="0.2">
      <c r="C712" s="386"/>
      <c r="D712" s="1005" t="str">
        <f>IF(op!D600=0,"",op!D600)</f>
        <v/>
      </c>
      <c r="E712" s="1005" t="str">
        <f>IF(op!E600=0,"",op!E600)</f>
        <v/>
      </c>
      <c r="F712" s="395" t="str">
        <f>IF(op!F600="","",op!F600+1)</f>
        <v/>
      </c>
      <c r="G712" s="1006" t="str">
        <f>IF(op!G600=0,"",op!G600)</f>
        <v/>
      </c>
      <c r="H712" s="395" t="str">
        <f>IF(op!H600="","",op!H600)</f>
        <v/>
      </c>
      <c r="I712" s="1007" t="str">
        <f t="shared" si="375"/>
        <v/>
      </c>
      <c r="J712" s="1008" t="str">
        <f>IF(op!J600="","",op!J600)</f>
        <v/>
      </c>
      <c r="K712" s="339"/>
      <c r="L712" s="1260" t="str">
        <f>IF(op!L600="","",op!L600)</f>
        <v/>
      </c>
      <c r="M712" s="1260" t="str">
        <f>IF(op!M600="","",op!M600)</f>
        <v/>
      </c>
      <c r="N712" s="1009" t="str">
        <f t="shared" si="389"/>
        <v/>
      </c>
      <c r="O712" s="1010" t="str">
        <f t="shared" si="390"/>
        <v/>
      </c>
      <c r="P712" s="1011" t="str">
        <f t="shared" si="391"/>
        <v/>
      </c>
      <c r="Q712" s="590" t="str">
        <f t="shared" si="376"/>
        <v/>
      </c>
      <c r="R712" s="1012" t="str">
        <f t="shared" si="392"/>
        <v/>
      </c>
      <c r="S712" s="1013">
        <f t="shared" si="377"/>
        <v>0</v>
      </c>
      <c r="T712" s="339"/>
      <c r="X712" s="994" t="str">
        <f t="shared" si="378"/>
        <v/>
      </c>
      <c r="Y712" s="1015">
        <f t="shared" si="393"/>
        <v>0.6</v>
      </c>
      <c r="Z712" s="1016" t="e">
        <f t="shared" si="394"/>
        <v>#VALUE!</v>
      </c>
      <c r="AA712" s="1016" t="e">
        <f t="shared" si="395"/>
        <v>#VALUE!</v>
      </c>
      <c r="AB712" s="1016" t="e">
        <f t="shared" si="396"/>
        <v>#VALUE!</v>
      </c>
      <c r="AC712" s="1017" t="e">
        <f t="shared" si="379"/>
        <v>#VALUE!</v>
      </c>
      <c r="AD712" s="1018">
        <f t="shared" si="380"/>
        <v>0</v>
      </c>
      <c r="AE712" s="1015">
        <f>IF(H712&gt;8,tab!D$168,tab!D$171)</f>
        <v>0.5</v>
      </c>
      <c r="AF712" s="1018">
        <f t="shared" si="381"/>
        <v>0</v>
      </c>
      <c r="AG712" s="994">
        <f t="shared" si="382"/>
        <v>0</v>
      </c>
      <c r="AH712" s="1019" t="e">
        <f t="shared" si="383"/>
        <v>#VALUE!</v>
      </c>
      <c r="AI712" s="863" t="e">
        <f t="shared" si="384"/>
        <v>#VALUE!</v>
      </c>
      <c r="AJ712" s="562">
        <f t="shared" si="385"/>
        <v>30</v>
      </c>
      <c r="AK712" s="562">
        <f t="shared" si="386"/>
        <v>30</v>
      </c>
      <c r="AL712" s="1020">
        <f t="shared" si="387"/>
        <v>0</v>
      </c>
      <c r="AN712" s="561">
        <f t="shared" si="388"/>
        <v>0</v>
      </c>
      <c r="AT712" s="322"/>
      <c r="AU712" s="322"/>
    </row>
    <row r="713" spans="3:47" ht="13.15" customHeight="1" x14ac:dyDescent="0.2">
      <c r="C713" s="386"/>
      <c r="D713" s="1005" t="str">
        <f>IF(op!D601=0,"",op!D601)</f>
        <v/>
      </c>
      <c r="E713" s="1005" t="str">
        <f>IF(op!E601=0,"",op!E601)</f>
        <v/>
      </c>
      <c r="F713" s="395" t="str">
        <f>IF(op!F601="","",op!F601+1)</f>
        <v/>
      </c>
      <c r="G713" s="1006" t="str">
        <f>IF(op!G601=0,"",op!G601)</f>
        <v/>
      </c>
      <c r="H713" s="395" t="str">
        <f>IF(op!H601="","",op!H601)</f>
        <v/>
      </c>
      <c r="I713" s="1007" t="str">
        <f t="shared" si="375"/>
        <v/>
      </c>
      <c r="J713" s="1008" t="str">
        <f>IF(op!J601="","",op!J601)</f>
        <v/>
      </c>
      <c r="K713" s="339"/>
      <c r="L713" s="1260" t="str">
        <f>IF(op!L601="","",op!L601)</f>
        <v/>
      </c>
      <c r="M713" s="1260" t="str">
        <f>IF(op!M601="","",op!M601)</f>
        <v/>
      </c>
      <c r="N713" s="1009" t="str">
        <f t="shared" si="389"/>
        <v/>
      </c>
      <c r="O713" s="1010" t="str">
        <f t="shared" si="390"/>
        <v/>
      </c>
      <c r="P713" s="1011" t="str">
        <f t="shared" si="391"/>
        <v/>
      </c>
      <c r="Q713" s="590" t="str">
        <f t="shared" si="376"/>
        <v/>
      </c>
      <c r="R713" s="1012" t="str">
        <f t="shared" si="392"/>
        <v/>
      </c>
      <c r="S713" s="1013">
        <f t="shared" si="377"/>
        <v>0</v>
      </c>
      <c r="T713" s="339"/>
      <c r="X713" s="994" t="str">
        <f t="shared" si="378"/>
        <v/>
      </c>
      <c r="Y713" s="1015">
        <f t="shared" si="393"/>
        <v>0.6</v>
      </c>
      <c r="Z713" s="1016" t="e">
        <f t="shared" si="394"/>
        <v>#VALUE!</v>
      </c>
      <c r="AA713" s="1016" t="e">
        <f t="shared" si="395"/>
        <v>#VALUE!</v>
      </c>
      <c r="AB713" s="1016" t="e">
        <f t="shared" si="396"/>
        <v>#VALUE!</v>
      </c>
      <c r="AC713" s="1017" t="e">
        <f t="shared" si="379"/>
        <v>#VALUE!</v>
      </c>
      <c r="AD713" s="1018">
        <f t="shared" si="380"/>
        <v>0</v>
      </c>
      <c r="AE713" s="1015">
        <f>IF(H713&gt;8,tab!D$168,tab!D$171)</f>
        <v>0.5</v>
      </c>
      <c r="AF713" s="1018">
        <f t="shared" si="381"/>
        <v>0</v>
      </c>
      <c r="AG713" s="994">
        <f t="shared" si="382"/>
        <v>0</v>
      </c>
      <c r="AH713" s="1019" t="e">
        <f t="shared" si="383"/>
        <v>#VALUE!</v>
      </c>
      <c r="AI713" s="863" t="e">
        <f t="shared" si="384"/>
        <v>#VALUE!</v>
      </c>
      <c r="AJ713" s="562">
        <f t="shared" si="385"/>
        <v>30</v>
      </c>
      <c r="AK713" s="562">
        <f t="shared" si="386"/>
        <v>30</v>
      </c>
      <c r="AL713" s="1020">
        <f t="shared" si="387"/>
        <v>0</v>
      </c>
      <c r="AN713" s="561">
        <f t="shared" si="388"/>
        <v>0</v>
      </c>
      <c r="AT713" s="322"/>
      <c r="AU713" s="322"/>
    </row>
    <row r="714" spans="3:47" ht="13.15" customHeight="1" x14ac:dyDescent="0.2">
      <c r="C714" s="386"/>
      <c r="D714" s="1005" t="str">
        <f>IF(op!D602=0,"",op!D602)</f>
        <v/>
      </c>
      <c r="E714" s="1005" t="str">
        <f>IF(op!E602=0,"",op!E602)</f>
        <v/>
      </c>
      <c r="F714" s="395" t="str">
        <f>IF(op!F602="","",op!F602+1)</f>
        <v/>
      </c>
      <c r="G714" s="1006" t="str">
        <f>IF(op!G602=0,"",op!G602)</f>
        <v/>
      </c>
      <c r="H714" s="395" t="str">
        <f>IF(op!H602="","",op!H602)</f>
        <v/>
      </c>
      <c r="I714" s="1007" t="str">
        <f t="shared" si="375"/>
        <v/>
      </c>
      <c r="J714" s="1008" t="str">
        <f>IF(op!J602="","",op!J602)</f>
        <v/>
      </c>
      <c r="K714" s="339"/>
      <c r="L714" s="1260" t="str">
        <f>IF(op!L602="","",op!L602)</f>
        <v/>
      </c>
      <c r="M714" s="1260" t="str">
        <f>IF(op!M602="","",op!M602)</f>
        <v/>
      </c>
      <c r="N714" s="1009" t="str">
        <f t="shared" si="389"/>
        <v/>
      </c>
      <c r="O714" s="1010" t="str">
        <f t="shared" si="390"/>
        <v/>
      </c>
      <c r="P714" s="1011" t="str">
        <f t="shared" si="391"/>
        <v/>
      </c>
      <c r="Q714" s="590" t="str">
        <f t="shared" si="376"/>
        <v/>
      </c>
      <c r="R714" s="1012" t="str">
        <f t="shared" si="392"/>
        <v/>
      </c>
      <c r="S714" s="1013">
        <f t="shared" si="377"/>
        <v>0</v>
      </c>
      <c r="T714" s="339"/>
      <c r="X714" s="994" t="str">
        <f t="shared" si="378"/>
        <v/>
      </c>
      <c r="Y714" s="1015">
        <f t="shared" si="393"/>
        <v>0.6</v>
      </c>
      <c r="Z714" s="1016" t="e">
        <f t="shared" si="394"/>
        <v>#VALUE!</v>
      </c>
      <c r="AA714" s="1016" t="e">
        <f t="shared" si="395"/>
        <v>#VALUE!</v>
      </c>
      <c r="AB714" s="1016" t="e">
        <f t="shared" si="396"/>
        <v>#VALUE!</v>
      </c>
      <c r="AC714" s="1017" t="e">
        <f t="shared" si="379"/>
        <v>#VALUE!</v>
      </c>
      <c r="AD714" s="1018">
        <f t="shared" si="380"/>
        <v>0</v>
      </c>
      <c r="AE714" s="1015">
        <f>IF(H714&gt;8,tab!D$168,tab!D$171)</f>
        <v>0.5</v>
      </c>
      <c r="AF714" s="1018">
        <f t="shared" si="381"/>
        <v>0</v>
      </c>
      <c r="AG714" s="994">
        <f t="shared" si="382"/>
        <v>0</v>
      </c>
      <c r="AH714" s="1019" t="e">
        <f t="shared" si="383"/>
        <v>#VALUE!</v>
      </c>
      <c r="AI714" s="863" t="e">
        <f t="shared" si="384"/>
        <v>#VALUE!</v>
      </c>
      <c r="AJ714" s="562">
        <f t="shared" si="385"/>
        <v>30</v>
      </c>
      <c r="AK714" s="562">
        <f t="shared" si="386"/>
        <v>30</v>
      </c>
      <c r="AL714" s="1020">
        <f t="shared" si="387"/>
        <v>0</v>
      </c>
      <c r="AN714" s="561">
        <f t="shared" si="388"/>
        <v>0</v>
      </c>
      <c r="AT714" s="322"/>
      <c r="AU714" s="322"/>
    </row>
    <row r="715" spans="3:47" ht="13.15" customHeight="1" x14ac:dyDescent="0.2">
      <c r="C715" s="386"/>
      <c r="D715" s="1005" t="str">
        <f>IF(op!D603=0,"",op!D603)</f>
        <v/>
      </c>
      <c r="E715" s="1005" t="str">
        <f>IF(op!E603=0,"",op!E603)</f>
        <v/>
      </c>
      <c r="F715" s="395" t="str">
        <f>IF(op!F603="","",op!F603+1)</f>
        <v/>
      </c>
      <c r="G715" s="1006" t="str">
        <f>IF(op!G603=0,"",op!G603)</f>
        <v/>
      </c>
      <c r="H715" s="395" t="str">
        <f>IF(op!H603="","",op!H603)</f>
        <v/>
      </c>
      <c r="I715" s="1007" t="str">
        <f t="shared" si="375"/>
        <v/>
      </c>
      <c r="J715" s="1008" t="str">
        <f>IF(op!J603="","",op!J603)</f>
        <v/>
      </c>
      <c r="K715" s="339"/>
      <c r="L715" s="1260" t="str">
        <f>IF(op!L603="","",op!L603)</f>
        <v/>
      </c>
      <c r="M715" s="1260" t="str">
        <f>IF(op!M603="","",op!M603)</f>
        <v/>
      </c>
      <c r="N715" s="1009" t="str">
        <f t="shared" si="389"/>
        <v/>
      </c>
      <c r="O715" s="1010" t="str">
        <f t="shared" si="390"/>
        <v/>
      </c>
      <c r="P715" s="1011" t="str">
        <f t="shared" si="391"/>
        <v/>
      </c>
      <c r="Q715" s="590" t="str">
        <f t="shared" si="376"/>
        <v/>
      </c>
      <c r="R715" s="1012" t="str">
        <f t="shared" si="392"/>
        <v/>
      </c>
      <c r="S715" s="1013">
        <f t="shared" si="377"/>
        <v>0</v>
      </c>
      <c r="T715" s="339"/>
      <c r="X715" s="994" t="str">
        <f t="shared" si="378"/>
        <v/>
      </c>
      <c r="Y715" s="1015">
        <f t="shared" si="393"/>
        <v>0.6</v>
      </c>
      <c r="Z715" s="1016" t="e">
        <f t="shared" si="394"/>
        <v>#VALUE!</v>
      </c>
      <c r="AA715" s="1016" t="e">
        <f t="shared" si="395"/>
        <v>#VALUE!</v>
      </c>
      <c r="AB715" s="1016" t="e">
        <f t="shared" si="396"/>
        <v>#VALUE!</v>
      </c>
      <c r="AC715" s="1017" t="e">
        <f t="shared" si="379"/>
        <v>#VALUE!</v>
      </c>
      <c r="AD715" s="1018">
        <f t="shared" si="380"/>
        <v>0</v>
      </c>
      <c r="AE715" s="1015">
        <f>IF(H715&gt;8,tab!D$168,tab!D$171)</f>
        <v>0.5</v>
      </c>
      <c r="AF715" s="1018">
        <f t="shared" si="381"/>
        <v>0</v>
      </c>
      <c r="AG715" s="994">
        <f t="shared" si="382"/>
        <v>0</v>
      </c>
      <c r="AH715" s="1019" t="e">
        <f t="shared" si="383"/>
        <v>#VALUE!</v>
      </c>
      <c r="AI715" s="863" t="e">
        <f t="shared" si="384"/>
        <v>#VALUE!</v>
      </c>
      <c r="AJ715" s="562">
        <f t="shared" si="385"/>
        <v>30</v>
      </c>
      <c r="AK715" s="562">
        <f t="shared" si="386"/>
        <v>30</v>
      </c>
      <c r="AL715" s="1020">
        <f t="shared" si="387"/>
        <v>0</v>
      </c>
      <c r="AN715" s="561">
        <f t="shared" si="388"/>
        <v>0</v>
      </c>
      <c r="AT715" s="322"/>
      <c r="AU715" s="322"/>
    </row>
    <row r="716" spans="3:47" ht="13.15" customHeight="1" x14ac:dyDescent="0.2">
      <c r="C716" s="386"/>
      <c r="D716" s="1005" t="str">
        <f>IF(op!D604=0,"",op!D604)</f>
        <v/>
      </c>
      <c r="E716" s="1005" t="str">
        <f>IF(op!E604=0,"",op!E604)</f>
        <v/>
      </c>
      <c r="F716" s="395" t="str">
        <f>IF(op!F604="","",op!F604+1)</f>
        <v/>
      </c>
      <c r="G716" s="1006" t="str">
        <f>IF(op!G604=0,"",op!G604)</f>
        <v/>
      </c>
      <c r="H716" s="395" t="str">
        <f>IF(op!H604="","",op!H604)</f>
        <v/>
      </c>
      <c r="I716" s="1007" t="str">
        <f t="shared" si="375"/>
        <v/>
      </c>
      <c r="J716" s="1008" t="str">
        <f>IF(op!J604="","",op!J604)</f>
        <v/>
      </c>
      <c r="K716" s="339"/>
      <c r="L716" s="1260" t="str">
        <f>IF(op!L604="","",op!L604)</f>
        <v/>
      </c>
      <c r="M716" s="1260" t="str">
        <f>IF(op!M604="","",op!M604)</f>
        <v/>
      </c>
      <c r="N716" s="1009" t="str">
        <f t="shared" si="389"/>
        <v/>
      </c>
      <c r="O716" s="1010" t="str">
        <f t="shared" si="390"/>
        <v/>
      </c>
      <c r="P716" s="1011" t="str">
        <f t="shared" si="391"/>
        <v/>
      </c>
      <c r="Q716" s="590" t="str">
        <f t="shared" si="376"/>
        <v/>
      </c>
      <c r="R716" s="1012" t="str">
        <f t="shared" si="392"/>
        <v/>
      </c>
      <c r="S716" s="1013">
        <f t="shared" si="377"/>
        <v>0</v>
      </c>
      <c r="T716" s="339"/>
      <c r="X716" s="994" t="str">
        <f t="shared" si="378"/>
        <v/>
      </c>
      <c r="Y716" s="1015">
        <f t="shared" si="393"/>
        <v>0.6</v>
      </c>
      <c r="Z716" s="1016" t="e">
        <f t="shared" si="394"/>
        <v>#VALUE!</v>
      </c>
      <c r="AA716" s="1016" t="e">
        <f t="shared" si="395"/>
        <v>#VALUE!</v>
      </c>
      <c r="AB716" s="1016" t="e">
        <f t="shared" si="396"/>
        <v>#VALUE!</v>
      </c>
      <c r="AC716" s="1017" t="e">
        <f t="shared" si="379"/>
        <v>#VALUE!</v>
      </c>
      <c r="AD716" s="1018">
        <f t="shared" si="380"/>
        <v>0</v>
      </c>
      <c r="AE716" s="1015">
        <f>IF(H716&gt;8,tab!D$168,tab!D$171)</f>
        <v>0.5</v>
      </c>
      <c r="AF716" s="1018">
        <f t="shared" si="381"/>
        <v>0</v>
      </c>
      <c r="AG716" s="994">
        <f t="shared" si="382"/>
        <v>0</v>
      </c>
      <c r="AH716" s="1019" t="e">
        <f t="shared" si="383"/>
        <v>#VALUE!</v>
      </c>
      <c r="AI716" s="863" t="e">
        <f t="shared" si="384"/>
        <v>#VALUE!</v>
      </c>
      <c r="AJ716" s="562">
        <f t="shared" si="385"/>
        <v>30</v>
      </c>
      <c r="AK716" s="562">
        <f t="shared" si="386"/>
        <v>30</v>
      </c>
      <c r="AL716" s="1020">
        <f t="shared" si="387"/>
        <v>0</v>
      </c>
      <c r="AN716" s="561">
        <f t="shared" si="388"/>
        <v>0</v>
      </c>
      <c r="AT716" s="322"/>
      <c r="AU716" s="322"/>
    </row>
    <row r="717" spans="3:47" ht="13.15" customHeight="1" x14ac:dyDescent="0.2">
      <c r="C717" s="386"/>
      <c r="D717" s="1005" t="str">
        <f>IF(op!D605=0,"",op!D605)</f>
        <v/>
      </c>
      <c r="E717" s="1005" t="str">
        <f>IF(op!E605=0,"",op!E605)</f>
        <v/>
      </c>
      <c r="F717" s="395" t="str">
        <f>IF(op!F605="","",op!F605+1)</f>
        <v/>
      </c>
      <c r="G717" s="1006" t="str">
        <f>IF(op!G605=0,"",op!G605)</f>
        <v/>
      </c>
      <c r="H717" s="395" t="str">
        <f>IF(op!H605="","",op!H605)</f>
        <v/>
      </c>
      <c r="I717" s="1007" t="str">
        <f t="shared" si="375"/>
        <v/>
      </c>
      <c r="J717" s="1008" t="str">
        <f>IF(op!J605="","",op!J605)</f>
        <v/>
      </c>
      <c r="K717" s="339"/>
      <c r="L717" s="1260" t="str">
        <f>IF(op!L605="","",op!L605)</f>
        <v/>
      </c>
      <c r="M717" s="1260" t="str">
        <f>IF(op!M605="","",op!M605)</f>
        <v/>
      </c>
      <c r="N717" s="1009" t="str">
        <f t="shared" si="389"/>
        <v/>
      </c>
      <c r="O717" s="1010" t="str">
        <f t="shared" si="390"/>
        <v/>
      </c>
      <c r="P717" s="1011" t="str">
        <f t="shared" si="391"/>
        <v/>
      </c>
      <c r="Q717" s="590" t="str">
        <f t="shared" si="376"/>
        <v/>
      </c>
      <c r="R717" s="1012" t="str">
        <f t="shared" si="392"/>
        <v/>
      </c>
      <c r="S717" s="1013">
        <f t="shared" si="377"/>
        <v>0</v>
      </c>
      <c r="T717" s="339"/>
      <c r="X717" s="994" t="str">
        <f t="shared" si="378"/>
        <v/>
      </c>
      <c r="Y717" s="1015">
        <f t="shared" si="393"/>
        <v>0.6</v>
      </c>
      <c r="Z717" s="1016" t="e">
        <f t="shared" si="394"/>
        <v>#VALUE!</v>
      </c>
      <c r="AA717" s="1016" t="e">
        <f t="shared" si="395"/>
        <v>#VALUE!</v>
      </c>
      <c r="AB717" s="1016" t="e">
        <f t="shared" si="396"/>
        <v>#VALUE!</v>
      </c>
      <c r="AC717" s="1017" t="e">
        <f t="shared" si="379"/>
        <v>#VALUE!</v>
      </c>
      <c r="AD717" s="1018">
        <f t="shared" si="380"/>
        <v>0</v>
      </c>
      <c r="AE717" s="1015">
        <f>IF(H717&gt;8,tab!D$168,tab!D$171)</f>
        <v>0.5</v>
      </c>
      <c r="AF717" s="1018">
        <f t="shared" si="381"/>
        <v>0</v>
      </c>
      <c r="AG717" s="994">
        <f t="shared" si="382"/>
        <v>0</v>
      </c>
      <c r="AH717" s="1019" t="e">
        <f t="shared" si="383"/>
        <v>#VALUE!</v>
      </c>
      <c r="AI717" s="863" t="e">
        <f t="shared" si="384"/>
        <v>#VALUE!</v>
      </c>
      <c r="AJ717" s="562">
        <f t="shared" si="385"/>
        <v>30</v>
      </c>
      <c r="AK717" s="562">
        <f t="shared" si="386"/>
        <v>30</v>
      </c>
      <c r="AL717" s="1020">
        <f t="shared" si="387"/>
        <v>0</v>
      </c>
      <c r="AN717" s="561">
        <f t="shared" si="388"/>
        <v>0</v>
      </c>
      <c r="AT717" s="322"/>
      <c r="AU717" s="322"/>
    </row>
    <row r="718" spans="3:47" ht="13.15" customHeight="1" x14ac:dyDescent="0.2">
      <c r="C718" s="386"/>
      <c r="D718" s="1005" t="str">
        <f>IF(op!D606=0,"",op!D606)</f>
        <v/>
      </c>
      <c r="E718" s="1005" t="str">
        <f>IF(op!E606=0,"",op!E606)</f>
        <v/>
      </c>
      <c r="F718" s="395" t="str">
        <f>IF(op!F606="","",op!F606+1)</f>
        <v/>
      </c>
      <c r="G718" s="1006" t="str">
        <f>IF(op!G606=0,"",op!G606)</f>
        <v/>
      </c>
      <c r="H718" s="395" t="str">
        <f>IF(op!H606="","",op!H606)</f>
        <v/>
      </c>
      <c r="I718" s="1007" t="str">
        <f t="shared" si="375"/>
        <v/>
      </c>
      <c r="J718" s="1008" t="str">
        <f>IF(op!J606="","",op!J606)</f>
        <v/>
      </c>
      <c r="K718" s="339"/>
      <c r="L718" s="1260" t="str">
        <f>IF(op!L606="","",op!L606)</f>
        <v/>
      </c>
      <c r="M718" s="1260" t="str">
        <f>IF(op!M606="","",op!M606)</f>
        <v/>
      </c>
      <c r="N718" s="1009" t="str">
        <f t="shared" si="389"/>
        <v/>
      </c>
      <c r="O718" s="1010" t="str">
        <f t="shared" si="390"/>
        <v/>
      </c>
      <c r="P718" s="1011" t="str">
        <f t="shared" si="391"/>
        <v/>
      </c>
      <c r="Q718" s="590" t="str">
        <f t="shared" si="376"/>
        <v/>
      </c>
      <c r="R718" s="1012" t="str">
        <f t="shared" si="392"/>
        <v/>
      </c>
      <c r="S718" s="1013">
        <f t="shared" si="377"/>
        <v>0</v>
      </c>
      <c r="T718" s="339"/>
      <c r="X718" s="994" t="str">
        <f t="shared" si="378"/>
        <v/>
      </c>
      <c r="Y718" s="1015">
        <f t="shared" si="393"/>
        <v>0.6</v>
      </c>
      <c r="Z718" s="1016" t="e">
        <f t="shared" si="394"/>
        <v>#VALUE!</v>
      </c>
      <c r="AA718" s="1016" t="e">
        <f t="shared" si="395"/>
        <v>#VALUE!</v>
      </c>
      <c r="AB718" s="1016" t="e">
        <f t="shared" si="396"/>
        <v>#VALUE!</v>
      </c>
      <c r="AC718" s="1017" t="e">
        <f t="shared" si="379"/>
        <v>#VALUE!</v>
      </c>
      <c r="AD718" s="1018">
        <f t="shared" si="380"/>
        <v>0</v>
      </c>
      <c r="AE718" s="1015">
        <f>IF(H718&gt;8,tab!D$168,tab!D$171)</f>
        <v>0.5</v>
      </c>
      <c r="AF718" s="1018">
        <f t="shared" si="381"/>
        <v>0</v>
      </c>
      <c r="AG718" s="994">
        <f t="shared" si="382"/>
        <v>0</v>
      </c>
      <c r="AH718" s="1019" t="e">
        <f t="shared" si="383"/>
        <v>#VALUE!</v>
      </c>
      <c r="AI718" s="863" t="e">
        <f t="shared" si="384"/>
        <v>#VALUE!</v>
      </c>
      <c r="AJ718" s="562">
        <f t="shared" si="385"/>
        <v>30</v>
      </c>
      <c r="AK718" s="562">
        <f t="shared" si="386"/>
        <v>30</v>
      </c>
      <c r="AL718" s="1020">
        <f t="shared" si="387"/>
        <v>0</v>
      </c>
      <c r="AN718" s="561">
        <f t="shared" si="388"/>
        <v>0</v>
      </c>
      <c r="AT718" s="322"/>
      <c r="AU718" s="322"/>
    </row>
    <row r="719" spans="3:47" ht="13.15" customHeight="1" x14ac:dyDescent="0.2">
      <c r="C719" s="386"/>
      <c r="D719" s="1005" t="str">
        <f>IF(op!D607=0,"",op!D607)</f>
        <v/>
      </c>
      <c r="E719" s="1005" t="str">
        <f>IF(op!E607=0,"",op!E607)</f>
        <v/>
      </c>
      <c r="F719" s="395" t="str">
        <f>IF(op!F607="","",op!F607+1)</f>
        <v/>
      </c>
      <c r="G719" s="1006" t="str">
        <f>IF(op!G607=0,"",op!G607)</f>
        <v/>
      </c>
      <c r="H719" s="395" t="str">
        <f>IF(op!H607="","",op!H607)</f>
        <v/>
      </c>
      <c r="I719" s="1007" t="str">
        <f t="shared" si="375"/>
        <v/>
      </c>
      <c r="J719" s="1008" t="str">
        <f>IF(op!J607="","",op!J607)</f>
        <v/>
      </c>
      <c r="K719" s="339"/>
      <c r="L719" s="1260" t="str">
        <f>IF(op!L607="","",op!L607)</f>
        <v/>
      </c>
      <c r="M719" s="1260" t="str">
        <f>IF(op!M607="","",op!M607)</f>
        <v/>
      </c>
      <c r="N719" s="1009" t="str">
        <f t="shared" si="389"/>
        <v/>
      </c>
      <c r="O719" s="1010" t="str">
        <f t="shared" si="390"/>
        <v/>
      </c>
      <c r="P719" s="1011" t="str">
        <f t="shared" si="391"/>
        <v/>
      </c>
      <c r="Q719" s="590" t="str">
        <f t="shared" si="376"/>
        <v/>
      </c>
      <c r="R719" s="1012" t="str">
        <f t="shared" si="392"/>
        <v/>
      </c>
      <c r="S719" s="1013">
        <f t="shared" si="377"/>
        <v>0</v>
      </c>
      <c r="T719" s="339"/>
      <c r="X719" s="994" t="str">
        <f t="shared" si="378"/>
        <v/>
      </c>
      <c r="Y719" s="1015">
        <f t="shared" si="393"/>
        <v>0.6</v>
      </c>
      <c r="Z719" s="1016" t="e">
        <f t="shared" si="394"/>
        <v>#VALUE!</v>
      </c>
      <c r="AA719" s="1016" t="e">
        <f t="shared" si="395"/>
        <v>#VALUE!</v>
      </c>
      <c r="AB719" s="1016" t="e">
        <f t="shared" si="396"/>
        <v>#VALUE!</v>
      </c>
      <c r="AC719" s="1017" t="e">
        <f t="shared" si="379"/>
        <v>#VALUE!</v>
      </c>
      <c r="AD719" s="1018">
        <f t="shared" si="380"/>
        <v>0</v>
      </c>
      <c r="AE719" s="1015">
        <f>IF(H719&gt;8,tab!D$168,tab!D$171)</f>
        <v>0.5</v>
      </c>
      <c r="AF719" s="1018">
        <f t="shared" si="381"/>
        <v>0</v>
      </c>
      <c r="AG719" s="994">
        <f t="shared" si="382"/>
        <v>0</v>
      </c>
      <c r="AH719" s="1019" t="e">
        <f t="shared" si="383"/>
        <v>#VALUE!</v>
      </c>
      <c r="AI719" s="863" t="e">
        <f t="shared" si="384"/>
        <v>#VALUE!</v>
      </c>
      <c r="AJ719" s="562">
        <f t="shared" si="385"/>
        <v>30</v>
      </c>
      <c r="AK719" s="562">
        <f t="shared" si="386"/>
        <v>30</v>
      </c>
      <c r="AL719" s="1020">
        <f t="shared" si="387"/>
        <v>0</v>
      </c>
      <c r="AN719" s="561">
        <f t="shared" si="388"/>
        <v>0</v>
      </c>
      <c r="AT719" s="322"/>
      <c r="AU719" s="322"/>
    </row>
    <row r="720" spans="3:47" ht="13.15" customHeight="1" x14ac:dyDescent="0.2">
      <c r="C720" s="386"/>
      <c r="D720" s="1005" t="str">
        <f>IF(op!D608=0,"",op!D608)</f>
        <v/>
      </c>
      <c r="E720" s="1005" t="str">
        <f>IF(op!E608=0,"",op!E608)</f>
        <v/>
      </c>
      <c r="F720" s="395" t="str">
        <f>IF(op!F608="","",op!F608+1)</f>
        <v/>
      </c>
      <c r="G720" s="1006" t="str">
        <f>IF(op!G608=0,"",op!G608)</f>
        <v/>
      </c>
      <c r="H720" s="395" t="str">
        <f>IF(op!H608="","",op!H608)</f>
        <v/>
      </c>
      <c r="I720" s="1007" t="str">
        <f t="shared" ref="I720:I751" si="397">IF(E720="","",IF(I608=VLOOKUP(H720,Schaal2016,22,FALSE),I608,I608+1))</f>
        <v/>
      </c>
      <c r="J720" s="1008" t="str">
        <f>IF(op!J608="","",op!J608)</f>
        <v/>
      </c>
      <c r="K720" s="339"/>
      <c r="L720" s="1260" t="str">
        <f>IF(op!L608="","",op!L608)</f>
        <v/>
      </c>
      <c r="M720" s="1260" t="str">
        <f>IF(op!M608="","",op!M608)</f>
        <v/>
      </c>
      <c r="N720" s="1009" t="str">
        <f t="shared" si="389"/>
        <v/>
      </c>
      <c r="O720" s="1010" t="str">
        <f t="shared" si="390"/>
        <v/>
      </c>
      <c r="P720" s="1011" t="str">
        <f t="shared" si="391"/>
        <v/>
      </c>
      <c r="Q720" s="590" t="str">
        <f t="shared" ref="Q720:Q751" si="398">IF(J720="","",(1659*J720-P720)*AA720)</f>
        <v/>
      </c>
      <c r="R720" s="1012" t="str">
        <f t="shared" si="392"/>
        <v/>
      </c>
      <c r="S720" s="1013">
        <f t="shared" ref="S720:S751" si="399">IF(E720=0,0,SUM(Q720:R720))</f>
        <v>0</v>
      </c>
      <c r="T720" s="339"/>
      <c r="X720" s="994" t="str">
        <f t="shared" ref="X720:X751" si="400">IF(H720="","",VLOOKUP(H720,Schaal2020,I720+1,FALSE))</f>
        <v/>
      </c>
      <c r="Y720" s="1015">
        <f t="shared" si="393"/>
        <v>0.6</v>
      </c>
      <c r="Z720" s="1016" t="e">
        <f t="shared" si="394"/>
        <v>#VALUE!</v>
      </c>
      <c r="AA720" s="1016" t="e">
        <f t="shared" si="395"/>
        <v>#VALUE!</v>
      </c>
      <c r="AB720" s="1016" t="e">
        <f t="shared" si="396"/>
        <v>#VALUE!</v>
      </c>
      <c r="AC720" s="1017" t="e">
        <f t="shared" ref="AC720:AC751" si="401">N720+O720</f>
        <v>#VALUE!</v>
      </c>
      <c r="AD720" s="1018">
        <f t="shared" ref="AD720:AD751" si="402">SUM(L720:M720)</f>
        <v>0</v>
      </c>
      <c r="AE720" s="1015">
        <f>IF(H720&gt;8,tab!D$168,tab!D$171)</f>
        <v>0.5</v>
      </c>
      <c r="AF720" s="1018">
        <f t="shared" ref="AF720:AF751" si="403">IF(F720&lt;25,0,IF(F720=25,25,IF(F720&lt;40,0,IF(F720=40,40,IF(F720&gt;=40,0)))))</f>
        <v>0</v>
      </c>
      <c r="AG720" s="994">
        <f t="shared" ref="AG720:AG751" si="404">IF(AF720=25,(X720*1.08*J720/2),IF(AF720=40,(Y720*1.08*J720),IF(AF720=0,0)))</f>
        <v>0</v>
      </c>
      <c r="AH720" s="1019" t="e">
        <f t="shared" ref="AH720:AH751" si="405">DATE(YEAR($E$345),MONTH(G720),DAY(G720))&gt;$E$345</f>
        <v>#VALUE!</v>
      </c>
      <c r="AI720" s="863" t="e">
        <f t="shared" ref="AI720:AI751" si="406">YEAR($E$681)-YEAR(G720)-AH720</f>
        <v>#VALUE!</v>
      </c>
      <c r="AJ720" s="562">
        <f t="shared" ref="AJ720:AJ751" si="407">IF((G720=""),30,AI720)</f>
        <v>30</v>
      </c>
      <c r="AK720" s="562">
        <f t="shared" si="386"/>
        <v>30</v>
      </c>
      <c r="AL720" s="1020">
        <f t="shared" ref="AL720:AL751" si="408">(AK720*(SUM(J720:J720)))</f>
        <v>0</v>
      </c>
      <c r="AN720" s="561">
        <f t="shared" si="388"/>
        <v>0</v>
      </c>
      <c r="AT720" s="322"/>
      <c r="AU720" s="322"/>
    </row>
    <row r="721" spans="3:47" ht="13.15" customHeight="1" x14ac:dyDescent="0.2">
      <c r="C721" s="386"/>
      <c r="D721" s="1005" t="str">
        <f>IF(op!D609=0,"",op!D609)</f>
        <v/>
      </c>
      <c r="E721" s="1005" t="str">
        <f>IF(op!E609=0,"",op!E609)</f>
        <v/>
      </c>
      <c r="F721" s="395" t="str">
        <f>IF(op!F609="","",op!F609+1)</f>
        <v/>
      </c>
      <c r="G721" s="1006" t="str">
        <f>IF(op!G609=0,"",op!G609)</f>
        <v/>
      </c>
      <c r="H721" s="395" t="str">
        <f>IF(op!H609="","",op!H609)</f>
        <v/>
      </c>
      <c r="I721" s="1007" t="str">
        <f t="shared" si="397"/>
        <v/>
      </c>
      <c r="J721" s="1008" t="str">
        <f>IF(op!J609="","",op!J609)</f>
        <v/>
      </c>
      <c r="K721" s="339"/>
      <c r="L721" s="1260" t="str">
        <f>IF(op!L609="","",op!L609)</f>
        <v/>
      </c>
      <c r="M721" s="1260" t="str">
        <f>IF(op!M609="","",op!M609)</f>
        <v/>
      </c>
      <c r="N721" s="1009" t="str">
        <f t="shared" si="389"/>
        <v/>
      </c>
      <c r="O721" s="1010" t="str">
        <f t="shared" si="390"/>
        <v/>
      </c>
      <c r="P721" s="1011" t="str">
        <f t="shared" si="391"/>
        <v/>
      </c>
      <c r="Q721" s="590" t="str">
        <f t="shared" si="398"/>
        <v/>
      </c>
      <c r="R721" s="1012" t="str">
        <f t="shared" si="392"/>
        <v/>
      </c>
      <c r="S721" s="1013">
        <f t="shared" si="399"/>
        <v>0</v>
      </c>
      <c r="T721" s="339"/>
      <c r="X721" s="994" t="str">
        <f t="shared" si="400"/>
        <v/>
      </c>
      <c r="Y721" s="1015">
        <f t="shared" si="393"/>
        <v>0.6</v>
      </c>
      <c r="Z721" s="1016" t="e">
        <f t="shared" si="394"/>
        <v>#VALUE!</v>
      </c>
      <c r="AA721" s="1016" t="e">
        <f t="shared" si="395"/>
        <v>#VALUE!</v>
      </c>
      <c r="AB721" s="1016" t="e">
        <f t="shared" si="396"/>
        <v>#VALUE!</v>
      </c>
      <c r="AC721" s="1017" t="e">
        <f t="shared" si="401"/>
        <v>#VALUE!</v>
      </c>
      <c r="AD721" s="1018">
        <f t="shared" si="402"/>
        <v>0</v>
      </c>
      <c r="AE721" s="1015">
        <f>IF(H721&gt;8,tab!D$168,tab!D$171)</f>
        <v>0.5</v>
      </c>
      <c r="AF721" s="1018">
        <f t="shared" si="403"/>
        <v>0</v>
      </c>
      <c r="AG721" s="994">
        <f t="shared" si="404"/>
        <v>0</v>
      </c>
      <c r="AH721" s="1019" t="e">
        <f t="shared" si="405"/>
        <v>#VALUE!</v>
      </c>
      <c r="AI721" s="863" t="e">
        <f t="shared" si="406"/>
        <v>#VALUE!</v>
      </c>
      <c r="AJ721" s="562">
        <f t="shared" si="407"/>
        <v>30</v>
      </c>
      <c r="AK721" s="562">
        <f t="shared" si="386"/>
        <v>30</v>
      </c>
      <c r="AL721" s="1020">
        <f t="shared" si="408"/>
        <v>0</v>
      </c>
      <c r="AN721" s="561">
        <f t="shared" si="388"/>
        <v>0</v>
      </c>
      <c r="AT721" s="322"/>
      <c r="AU721" s="322"/>
    </row>
    <row r="722" spans="3:47" ht="13.15" customHeight="1" x14ac:dyDescent="0.2">
      <c r="C722" s="386"/>
      <c r="D722" s="1005" t="str">
        <f>IF(op!D610=0,"",op!D610)</f>
        <v/>
      </c>
      <c r="E722" s="1005" t="str">
        <f>IF(op!E610=0,"",op!E610)</f>
        <v/>
      </c>
      <c r="F722" s="395" t="str">
        <f>IF(op!F610="","",op!F610+1)</f>
        <v/>
      </c>
      <c r="G722" s="1006" t="str">
        <f>IF(op!G610=0,"",op!G610)</f>
        <v/>
      </c>
      <c r="H722" s="395" t="str">
        <f>IF(op!H610="","",op!H610)</f>
        <v/>
      </c>
      <c r="I722" s="1007" t="str">
        <f t="shared" si="397"/>
        <v/>
      </c>
      <c r="J722" s="1008" t="str">
        <f>IF(op!J610="","",op!J610)</f>
        <v/>
      </c>
      <c r="K722" s="339"/>
      <c r="L722" s="1260" t="str">
        <f>IF(op!L610="","",op!L610)</f>
        <v/>
      </c>
      <c r="M722" s="1260" t="str">
        <f>IF(op!M610="","",op!M610)</f>
        <v/>
      </c>
      <c r="N722" s="1009" t="str">
        <f t="shared" si="389"/>
        <v/>
      </c>
      <c r="O722" s="1010" t="str">
        <f t="shared" si="390"/>
        <v/>
      </c>
      <c r="P722" s="1011" t="str">
        <f t="shared" si="391"/>
        <v/>
      </c>
      <c r="Q722" s="590" t="str">
        <f t="shared" si="398"/>
        <v/>
      </c>
      <c r="R722" s="1012" t="str">
        <f t="shared" si="392"/>
        <v/>
      </c>
      <c r="S722" s="1013">
        <f t="shared" si="399"/>
        <v>0</v>
      </c>
      <c r="T722" s="339"/>
      <c r="X722" s="994" t="str">
        <f t="shared" si="400"/>
        <v/>
      </c>
      <c r="Y722" s="1015">
        <f t="shared" si="393"/>
        <v>0.6</v>
      </c>
      <c r="Z722" s="1016" t="e">
        <f t="shared" si="394"/>
        <v>#VALUE!</v>
      </c>
      <c r="AA722" s="1016" t="e">
        <f t="shared" si="395"/>
        <v>#VALUE!</v>
      </c>
      <c r="AB722" s="1016" t="e">
        <f t="shared" si="396"/>
        <v>#VALUE!</v>
      </c>
      <c r="AC722" s="1017" t="e">
        <f t="shared" si="401"/>
        <v>#VALUE!</v>
      </c>
      <c r="AD722" s="1018">
        <f t="shared" si="402"/>
        <v>0</v>
      </c>
      <c r="AE722" s="1015">
        <f>IF(H722&gt;8,tab!D$168,tab!D$171)</f>
        <v>0.5</v>
      </c>
      <c r="AF722" s="1018">
        <f t="shared" si="403"/>
        <v>0</v>
      </c>
      <c r="AG722" s="994">
        <f t="shared" si="404"/>
        <v>0</v>
      </c>
      <c r="AH722" s="1019" t="e">
        <f t="shared" si="405"/>
        <v>#VALUE!</v>
      </c>
      <c r="AI722" s="863" t="e">
        <f t="shared" si="406"/>
        <v>#VALUE!</v>
      </c>
      <c r="AJ722" s="562">
        <f t="shared" si="407"/>
        <v>30</v>
      </c>
      <c r="AK722" s="562">
        <f t="shared" si="386"/>
        <v>30</v>
      </c>
      <c r="AL722" s="1020">
        <f t="shared" si="408"/>
        <v>0</v>
      </c>
      <c r="AN722" s="561">
        <f t="shared" si="388"/>
        <v>0</v>
      </c>
      <c r="AT722" s="322"/>
      <c r="AU722" s="322"/>
    </row>
    <row r="723" spans="3:47" ht="13.15" customHeight="1" x14ac:dyDescent="0.2">
      <c r="C723" s="386"/>
      <c r="D723" s="1005" t="str">
        <f>IF(op!D611=0,"",op!D611)</f>
        <v/>
      </c>
      <c r="E723" s="1005" t="str">
        <f>IF(op!E611=0,"",op!E611)</f>
        <v/>
      </c>
      <c r="F723" s="395" t="str">
        <f>IF(op!F611="","",op!F611+1)</f>
        <v/>
      </c>
      <c r="G723" s="1006" t="str">
        <f>IF(op!G611=0,"",op!G611)</f>
        <v/>
      </c>
      <c r="H723" s="395" t="str">
        <f>IF(op!H611="","",op!H611)</f>
        <v/>
      </c>
      <c r="I723" s="1007" t="str">
        <f t="shared" si="397"/>
        <v/>
      </c>
      <c r="J723" s="1008" t="str">
        <f>IF(op!J611="","",op!J611)</f>
        <v/>
      </c>
      <c r="K723" s="339"/>
      <c r="L723" s="1260" t="str">
        <f>IF(op!L611="","",op!L611)</f>
        <v/>
      </c>
      <c r="M723" s="1260" t="str">
        <f>IF(op!M611="","",op!M611)</f>
        <v/>
      </c>
      <c r="N723" s="1009" t="str">
        <f t="shared" si="389"/>
        <v/>
      </c>
      <c r="O723" s="1010" t="str">
        <f t="shared" si="390"/>
        <v/>
      </c>
      <c r="P723" s="1011" t="str">
        <f t="shared" si="391"/>
        <v/>
      </c>
      <c r="Q723" s="590" t="str">
        <f t="shared" si="398"/>
        <v/>
      </c>
      <c r="R723" s="1012" t="str">
        <f t="shared" si="392"/>
        <v/>
      </c>
      <c r="S723" s="1013">
        <f t="shared" si="399"/>
        <v>0</v>
      </c>
      <c r="T723" s="339"/>
      <c r="X723" s="994" t="str">
        <f t="shared" si="400"/>
        <v/>
      </c>
      <c r="Y723" s="1015">
        <f t="shared" si="393"/>
        <v>0.6</v>
      </c>
      <c r="Z723" s="1016" t="e">
        <f t="shared" si="394"/>
        <v>#VALUE!</v>
      </c>
      <c r="AA723" s="1016" t="e">
        <f t="shared" si="395"/>
        <v>#VALUE!</v>
      </c>
      <c r="AB723" s="1016" t="e">
        <f t="shared" si="396"/>
        <v>#VALUE!</v>
      </c>
      <c r="AC723" s="1017" t="e">
        <f t="shared" si="401"/>
        <v>#VALUE!</v>
      </c>
      <c r="AD723" s="1018">
        <f t="shared" si="402"/>
        <v>0</v>
      </c>
      <c r="AE723" s="1015">
        <f>IF(H723&gt;8,tab!D$168,tab!D$171)</f>
        <v>0.5</v>
      </c>
      <c r="AF723" s="1018">
        <f t="shared" si="403"/>
        <v>0</v>
      </c>
      <c r="AG723" s="994">
        <f t="shared" si="404"/>
        <v>0</v>
      </c>
      <c r="AH723" s="1019" t="e">
        <f t="shared" si="405"/>
        <v>#VALUE!</v>
      </c>
      <c r="AI723" s="863" t="e">
        <f t="shared" si="406"/>
        <v>#VALUE!</v>
      </c>
      <c r="AJ723" s="562">
        <f t="shared" si="407"/>
        <v>30</v>
      </c>
      <c r="AK723" s="562">
        <f t="shared" si="386"/>
        <v>30</v>
      </c>
      <c r="AL723" s="1020">
        <f t="shared" si="408"/>
        <v>0</v>
      </c>
      <c r="AN723" s="561">
        <f t="shared" si="388"/>
        <v>0</v>
      </c>
      <c r="AT723" s="322"/>
      <c r="AU723" s="322"/>
    </row>
    <row r="724" spans="3:47" ht="13.15" customHeight="1" x14ac:dyDescent="0.2">
      <c r="C724" s="386"/>
      <c r="D724" s="1005" t="str">
        <f>IF(op!D612=0,"",op!D612)</f>
        <v/>
      </c>
      <c r="E724" s="1005" t="str">
        <f>IF(op!E612=0,"",op!E612)</f>
        <v/>
      </c>
      <c r="F724" s="395" t="str">
        <f>IF(op!F612="","",op!F612+1)</f>
        <v/>
      </c>
      <c r="G724" s="1006" t="str">
        <f>IF(op!G612=0,"",op!G612)</f>
        <v/>
      </c>
      <c r="H724" s="395" t="str">
        <f>IF(op!H612="","",op!H612)</f>
        <v/>
      </c>
      <c r="I724" s="1007" t="str">
        <f t="shared" si="397"/>
        <v/>
      </c>
      <c r="J724" s="1008" t="str">
        <f>IF(op!J612="","",op!J612)</f>
        <v/>
      </c>
      <c r="K724" s="339"/>
      <c r="L724" s="1260" t="str">
        <f>IF(op!L612="","",op!L612)</f>
        <v/>
      </c>
      <c r="M724" s="1260" t="str">
        <f>IF(op!M612="","",op!M612)</f>
        <v/>
      </c>
      <c r="N724" s="1009" t="str">
        <f t="shared" si="389"/>
        <v/>
      </c>
      <c r="O724" s="1010" t="str">
        <f t="shared" si="390"/>
        <v/>
      </c>
      <c r="P724" s="1011" t="str">
        <f t="shared" si="391"/>
        <v/>
      </c>
      <c r="Q724" s="590" t="str">
        <f t="shared" si="398"/>
        <v/>
      </c>
      <c r="R724" s="1012" t="str">
        <f t="shared" si="392"/>
        <v/>
      </c>
      <c r="S724" s="1013">
        <f t="shared" si="399"/>
        <v>0</v>
      </c>
      <c r="T724" s="339"/>
      <c r="X724" s="994" t="str">
        <f t="shared" si="400"/>
        <v/>
      </c>
      <c r="Y724" s="1015">
        <f t="shared" si="393"/>
        <v>0.6</v>
      </c>
      <c r="Z724" s="1016" t="e">
        <f t="shared" si="394"/>
        <v>#VALUE!</v>
      </c>
      <c r="AA724" s="1016" t="e">
        <f t="shared" si="395"/>
        <v>#VALUE!</v>
      </c>
      <c r="AB724" s="1016" t="e">
        <f t="shared" si="396"/>
        <v>#VALUE!</v>
      </c>
      <c r="AC724" s="1017" t="e">
        <f t="shared" si="401"/>
        <v>#VALUE!</v>
      </c>
      <c r="AD724" s="1018">
        <f t="shared" si="402"/>
        <v>0</v>
      </c>
      <c r="AE724" s="1015">
        <f>IF(H724&gt;8,tab!D$168,tab!D$171)</f>
        <v>0.5</v>
      </c>
      <c r="AF724" s="1018">
        <f t="shared" si="403"/>
        <v>0</v>
      </c>
      <c r="AG724" s="994">
        <f t="shared" si="404"/>
        <v>0</v>
      </c>
      <c r="AH724" s="1019" t="e">
        <f t="shared" si="405"/>
        <v>#VALUE!</v>
      </c>
      <c r="AI724" s="863" t="e">
        <f t="shared" si="406"/>
        <v>#VALUE!</v>
      </c>
      <c r="AJ724" s="562">
        <f t="shared" si="407"/>
        <v>30</v>
      </c>
      <c r="AK724" s="562">
        <f t="shared" si="386"/>
        <v>30</v>
      </c>
      <c r="AL724" s="1020">
        <f t="shared" si="408"/>
        <v>0</v>
      </c>
      <c r="AN724" s="561">
        <f t="shared" si="388"/>
        <v>0</v>
      </c>
      <c r="AT724" s="322"/>
      <c r="AU724" s="322"/>
    </row>
    <row r="725" spans="3:47" ht="13.15" customHeight="1" x14ac:dyDescent="0.2">
      <c r="C725" s="386"/>
      <c r="D725" s="1005" t="str">
        <f>IF(op!D613=0,"",op!D613)</f>
        <v/>
      </c>
      <c r="E725" s="1005" t="str">
        <f>IF(op!E613=0,"",op!E613)</f>
        <v/>
      </c>
      <c r="F725" s="395" t="str">
        <f>IF(op!F613="","",op!F613+1)</f>
        <v/>
      </c>
      <c r="G725" s="1006" t="str">
        <f>IF(op!G613=0,"",op!G613)</f>
        <v/>
      </c>
      <c r="H725" s="395" t="str">
        <f>IF(op!H613="","",op!H613)</f>
        <v/>
      </c>
      <c r="I725" s="1007" t="str">
        <f t="shared" si="397"/>
        <v/>
      </c>
      <c r="J725" s="1008" t="str">
        <f>IF(op!J613="","",op!J613)</f>
        <v/>
      </c>
      <c r="K725" s="339"/>
      <c r="L725" s="1260" t="str">
        <f>IF(op!L613="","",op!L613)</f>
        <v/>
      </c>
      <c r="M725" s="1260" t="str">
        <f>IF(op!M613="","",op!M613)</f>
        <v/>
      </c>
      <c r="N725" s="1009" t="str">
        <f t="shared" si="389"/>
        <v/>
      </c>
      <c r="O725" s="1010" t="str">
        <f t="shared" si="390"/>
        <v/>
      </c>
      <c r="P725" s="1011" t="str">
        <f t="shared" si="391"/>
        <v/>
      </c>
      <c r="Q725" s="590" t="str">
        <f t="shared" si="398"/>
        <v/>
      </c>
      <c r="R725" s="1012" t="str">
        <f t="shared" si="392"/>
        <v/>
      </c>
      <c r="S725" s="1013">
        <f t="shared" si="399"/>
        <v>0</v>
      </c>
      <c r="T725" s="339"/>
      <c r="X725" s="994" t="str">
        <f t="shared" si="400"/>
        <v/>
      </c>
      <c r="Y725" s="1015">
        <f t="shared" si="393"/>
        <v>0.6</v>
      </c>
      <c r="Z725" s="1016" t="e">
        <f t="shared" si="394"/>
        <v>#VALUE!</v>
      </c>
      <c r="AA725" s="1016" t="e">
        <f t="shared" si="395"/>
        <v>#VALUE!</v>
      </c>
      <c r="AB725" s="1016" t="e">
        <f t="shared" si="396"/>
        <v>#VALUE!</v>
      </c>
      <c r="AC725" s="1017" t="e">
        <f t="shared" si="401"/>
        <v>#VALUE!</v>
      </c>
      <c r="AD725" s="1018">
        <f t="shared" si="402"/>
        <v>0</v>
      </c>
      <c r="AE725" s="1015">
        <f>IF(H725&gt;8,tab!D$168,tab!D$171)</f>
        <v>0.5</v>
      </c>
      <c r="AF725" s="1018">
        <f t="shared" si="403"/>
        <v>0</v>
      </c>
      <c r="AG725" s="994">
        <f t="shared" si="404"/>
        <v>0</v>
      </c>
      <c r="AH725" s="1019" t="e">
        <f t="shared" si="405"/>
        <v>#VALUE!</v>
      </c>
      <c r="AI725" s="863" t="e">
        <f t="shared" si="406"/>
        <v>#VALUE!</v>
      </c>
      <c r="AJ725" s="562">
        <f t="shared" si="407"/>
        <v>30</v>
      </c>
      <c r="AK725" s="562">
        <f t="shared" si="386"/>
        <v>30</v>
      </c>
      <c r="AL725" s="1020">
        <f t="shared" si="408"/>
        <v>0</v>
      </c>
      <c r="AN725" s="561">
        <f t="shared" si="388"/>
        <v>0</v>
      </c>
      <c r="AT725" s="322"/>
      <c r="AU725" s="322"/>
    </row>
    <row r="726" spans="3:47" ht="13.15" customHeight="1" x14ac:dyDescent="0.2">
      <c r="C726" s="386"/>
      <c r="D726" s="1005" t="str">
        <f>IF(op!D614=0,"",op!D614)</f>
        <v/>
      </c>
      <c r="E726" s="1005" t="str">
        <f>IF(op!E614=0,"",op!E614)</f>
        <v/>
      </c>
      <c r="F726" s="395" t="str">
        <f>IF(op!F614="","",op!F614+1)</f>
        <v/>
      </c>
      <c r="G726" s="1006" t="str">
        <f>IF(op!G614=0,"",op!G614)</f>
        <v/>
      </c>
      <c r="H726" s="395" t="str">
        <f>IF(op!H614="","",op!H614)</f>
        <v/>
      </c>
      <c r="I726" s="1007" t="str">
        <f t="shared" si="397"/>
        <v/>
      </c>
      <c r="J726" s="1008" t="str">
        <f>IF(op!J614="","",op!J614)</f>
        <v/>
      </c>
      <c r="K726" s="339"/>
      <c r="L726" s="1260" t="str">
        <f>IF(op!L614="","",op!L614)</f>
        <v/>
      </c>
      <c r="M726" s="1260" t="str">
        <f>IF(op!M614="","",op!M614)</f>
        <v/>
      </c>
      <c r="N726" s="1009" t="str">
        <f t="shared" si="389"/>
        <v/>
      </c>
      <c r="O726" s="1010" t="str">
        <f t="shared" si="390"/>
        <v/>
      </c>
      <c r="P726" s="1011" t="str">
        <f t="shared" si="391"/>
        <v/>
      </c>
      <c r="Q726" s="590" t="str">
        <f t="shared" si="398"/>
        <v/>
      </c>
      <c r="R726" s="1012" t="str">
        <f t="shared" si="392"/>
        <v/>
      </c>
      <c r="S726" s="1013">
        <f t="shared" si="399"/>
        <v>0</v>
      </c>
      <c r="T726" s="339"/>
      <c r="X726" s="994" t="str">
        <f t="shared" si="400"/>
        <v/>
      </c>
      <c r="Y726" s="1015">
        <f t="shared" si="393"/>
        <v>0.6</v>
      </c>
      <c r="Z726" s="1016" t="e">
        <f t="shared" si="394"/>
        <v>#VALUE!</v>
      </c>
      <c r="AA726" s="1016" t="e">
        <f t="shared" si="395"/>
        <v>#VALUE!</v>
      </c>
      <c r="AB726" s="1016" t="e">
        <f t="shared" si="396"/>
        <v>#VALUE!</v>
      </c>
      <c r="AC726" s="1017" t="e">
        <f t="shared" si="401"/>
        <v>#VALUE!</v>
      </c>
      <c r="AD726" s="1018">
        <f t="shared" si="402"/>
        <v>0</v>
      </c>
      <c r="AE726" s="1015">
        <f>IF(H726&gt;8,tab!D$168,tab!D$171)</f>
        <v>0.5</v>
      </c>
      <c r="AF726" s="1018">
        <f t="shared" si="403"/>
        <v>0</v>
      </c>
      <c r="AG726" s="994">
        <f t="shared" si="404"/>
        <v>0</v>
      </c>
      <c r="AH726" s="1019" t="e">
        <f t="shared" si="405"/>
        <v>#VALUE!</v>
      </c>
      <c r="AI726" s="863" t="e">
        <f t="shared" si="406"/>
        <v>#VALUE!</v>
      </c>
      <c r="AJ726" s="562">
        <f t="shared" si="407"/>
        <v>30</v>
      </c>
      <c r="AK726" s="562">
        <f t="shared" si="386"/>
        <v>30</v>
      </c>
      <c r="AL726" s="1020">
        <f t="shared" si="408"/>
        <v>0</v>
      </c>
      <c r="AN726" s="561">
        <f t="shared" si="388"/>
        <v>0</v>
      </c>
      <c r="AT726" s="322"/>
      <c r="AU726" s="322"/>
    </row>
    <row r="727" spans="3:47" ht="13.15" customHeight="1" x14ac:dyDescent="0.2">
      <c r="C727" s="386"/>
      <c r="D727" s="1005" t="str">
        <f>IF(op!D615=0,"",op!D615)</f>
        <v/>
      </c>
      <c r="E727" s="1005" t="str">
        <f>IF(op!E615=0,"",op!E615)</f>
        <v/>
      </c>
      <c r="F727" s="395" t="str">
        <f>IF(op!F615="","",op!F615+1)</f>
        <v/>
      </c>
      <c r="G727" s="1006" t="str">
        <f>IF(op!G615=0,"",op!G615)</f>
        <v/>
      </c>
      <c r="H727" s="395" t="str">
        <f>IF(op!H615="","",op!H615)</f>
        <v/>
      </c>
      <c r="I727" s="1007" t="str">
        <f t="shared" si="397"/>
        <v/>
      </c>
      <c r="J727" s="1008" t="str">
        <f>IF(op!J615="","",op!J615)</f>
        <v/>
      </c>
      <c r="K727" s="339"/>
      <c r="L727" s="1260" t="str">
        <f>IF(op!L615="","",op!L615)</f>
        <v/>
      </c>
      <c r="M727" s="1260" t="str">
        <f>IF(op!M615="","",op!M615)</f>
        <v/>
      </c>
      <c r="N727" s="1009" t="str">
        <f t="shared" si="389"/>
        <v/>
      </c>
      <c r="O727" s="1010" t="str">
        <f t="shared" si="390"/>
        <v/>
      </c>
      <c r="P727" s="1011" t="str">
        <f t="shared" si="391"/>
        <v/>
      </c>
      <c r="Q727" s="590" t="str">
        <f t="shared" si="398"/>
        <v/>
      </c>
      <c r="R727" s="1012" t="str">
        <f t="shared" si="392"/>
        <v/>
      </c>
      <c r="S727" s="1013">
        <f t="shared" si="399"/>
        <v>0</v>
      </c>
      <c r="T727" s="339"/>
      <c r="X727" s="994" t="str">
        <f t="shared" si="400"/>
        <v/>
      </c>
      <c r="Y727" s="1015">
        <f t="shared" si="393"/>
        <v>0.6</v>
      </c>
      <c r="Z727" s="1016" t="e">
        <f t="shared" si="394"/>
        <v>#VALUE!</v>
      </c>
      <c r="AA727" s="1016" t="e">
        <f t="shared" si="395"/>
        <v>#VALUE!</v>
      </c>
      <c r="AB727" s="1016" t="e">
        <f t="shared" si="396"/>
        <v>#VALUE!</v>
      </c>
      <c r="AC727" s="1017" t="e">
        <f t="shared" si="401"/>
        <v>#VALUE!</v>
      </c>
      <c r="AD727" s="1018">
        <f t="shared" si="402"/>
        <v>0</v>
      </c>
      <c r="AE727" s="1015">
        <f>IF(H727&gt;8,tab!D$168,tab!D$171)</f>
        <v>0.5</v>
      </c>
      <c r="AF727" s="1018">
        <f t="shared" si="403"/>
        <v>0</v>
      </c>
      <c r="AG727" s="994">
        <f t="shared" si="404"/>
        <v>0</v>
      </c>
      <c r="AH727" s="1019" t="e">
        <f t="shared" si="405"/>
        <v>#VALUE!</v>
      </c>
      <c r="AI727" s="863" t="e">
        <f t="shared" si="406"/>
        <v>#VALUE!</v>
      </c>
      <c r="AJ727" s="562">
        <f t="shared" si="407"/>
        <v>30</v>
      </c>
      <c r="AK727" s="562">
        <f t="shared" si="386"/>
        <v>30</v>
      </c>
      <c r="AL727" s="1020">
        <f t="shared" si="408"/>
        <v>0</v>
      </c>
      <c r="AN727" s="561">
        <f t="shared" si="388"/>
        <v>0</v>
      </c>
      <c r="AT727" s="322"/>
      <c r="AU727" s="322"/>
    </row>
    <row r="728" spans="3:47" ht="13.15" customHeight="1" x14ac:dyDescent="0.2">
      <c r="C728" s="386"/>
      <c r="D728" s="1005" t="str">
        <f>IF(op!D616=0,"",op!D616)</f>
        <v/>
      </c>
      <c r="E728" s="1005" t="str">
        <f>IF(op!E616=0,"",op!E616)</f>
        <v/>
      </c>
      <c r="F728" s="395" t="str">
        <f>IF(op!F616="","",op!F616+1)</f>
        <v/>
      </c>
      <c r="G728" s="1006" t="str">
        <f>IF(op!G616=0,"",op!G616)</f>
        <v/>
      </c>
      <c r="H728" s="395" t="str">
        <f>IF(op!H616="","",op!H616)</f>
        <v/>
      </c>
      <c r="I728" s="1007" t="str">
        <f t="shared" si="397"/>
        <v/>
      </c>
      <c r="J728" s="1008" t="str">
        <f>IF(op!J616="","",op!J616)</f>
        <v/>
      </c>
      <c r="K728" s="339"/>
      <c r="L728" s="1260" t="str">
        <f>IF(op!L616="","",op!L616)</f>
        <v/>
      </c>
      <c r="M728" s="1260" t="str">
        <f>IF(op!M616="","",op!M616)</f>
        <v/>
      </c>
      <c r="N728" s="1009" t="str">
        <f t="shared" si="389"/>
        <v/>
      </c>
      <c r="O728" s="1010" t="str">
        <f t="shared" si="390"/>
        <v/>
      </c>
      <c r="P728" s="1011" t="str">
        <f t="shared" si="391"/>
        <v/>
      </c>
      <c r="Q728" s="590" t="str">
        <f t="shared" si="398"/>
        <v/>
      </c>
      <c r="R728" s="1012" t="str">
        <f t="shared" si="392"/>
        <v/>
      </c>
      <c r="S728" s="1013">
        <f t="shared" si="399"/>
        <v>0</v>
      </c>
      <c r="T728" s="339"/>
      <c r="X728" s="994" t="str">
        <f t="shared" si="400"/>
        <v/>
      </c>
      <c r="Y728" s="1015">
        <f t="shared" si="393"/>
        <v>0.6</v>
      </c>
      <c r="Z728" s="1016" t="e">
        <f t="shared" si="394"/>
        <v>#VALUE!</v>
      </c>
      <c r="AA728" s="1016" t="e">
        <f t="shared" si="395"/>
        <v>#VALUE!</v>
      </c>
      <c r="AB728" s="1016" t="e">
        <f t="shared" si="396"/>
        <v>#VALUE!</v>
      </c>
      <c r="AC728" s="1017" t="e">
        <f t="shared" si="401"/>
        <v>#VALUE!</v>
      </c>
      <c r="AD728" s="1018">
        <f t="shared" si="402"/>
        <v>0</v>
      </c>
      <c r="AE728" s="1015">
        <f>IF(H728&gt;8,tab!D$168,tab!D$171)</f>
        <v>0.5</v>
      </c>
      <c r="AF728" s="1018">
        <f t="shared" si="403"/>
        <v>0</v>
      </c>
      <c r="AG728" s="994">
        <f t="shared" si="404"/>
        <v>0</v>
      </c>
      <c r="AH728" s="1019" t="e">
        <f t="shared" si="405"/>
        <v>#VALUE!</v>
      </c>
      <c r="AI728" s="863" t="e">
        <f t="shared" si="406"/>
        <v>#VALUE!</v>
      </c>
      <c r="AJ728" s="562">
        <f t="shared" si="407"/>
        <v>30</v>
      </c>
      <c r="AK728" s="562">
        <f t="shared" si="386"/>
        <v>30</v>
      </c>
      <c r="AL728" s="1020">
        <f t="shared" si="408"/>
        <v>0</v>
      </c>
      <c r="AN728" s="561">
        <f t="shared" si="388"/>
        <v>0</v>
      </c>
      <c r="AT728" s="322"/>
      <c r="AU728" s="322"/>
    </row>
    <row r="729" spans="3:47" ht="13.15" customHeight="1" x14ac:dyDescent="0.2">
      <c r="C729" s="386"/>
      <c r="D729" s="1005" t="str">
        <f>IF(op!D617=0,"",op!D617)</f>
        <v/>
      </c>
      <c r="E729" s="1005" t="str">
        <f>IF(op!E617=0,"",op!E617)</f>
        <v/>
      </c>
      <c r="F729" s="395" t="str">
        <f>IF(op!F617="","",op!F617+1)</f>
        <v/>
      </c>
      <c r="G729" s="1006" t="str">
        <f>IF(op!G617=0,"",op!G617)</f>
        <v/>
      </c>
      <c r="H729" s="395" t="str">
        <f>IF(op!H617="","",op!H617)</f>
        <v/>
      </c>
      <c r="I729" s="1007" t="str">
        <f t="shared" si="397"/>
        <v/>
      </c>
      <c r="J729" s="1008" t="str">
        <f>IF(op!J617="","",op!J617)</f>
        <v/>
      </c>
      <c r="K729" s="339"/>
      <c r="L729" s="1260" t="str">
        <f>IF(op!L617="","",op!L617)</f>
        <v/>
      </c>
      <c r="M729" s="1260" t="str">
        <f>IF(op!M617="","",op!M617)</f>
        <v/>
      </c>
      <c r="N729" s="1009" t="str">
        <f t="shared" si="389"/>
        <v/>
      </c>
      <c r="O729" s="1010" t="str">
        <f t="shared" si="390"/>
        <v/>
      </c>
      <c r="P729" s="1011" t="str">
        <f t="shared" si="391"/>
        <v/>
      </c>
      <c r="Q729" s="590" t="str">
        <f t="shared" si="398"/>
        <v/>
      </c>
      <c r="R729" s="1012" t="str">
        <f t="shared" si="392"/>
        <v/>
      </c>
      <c r="S729" s="1013">
        <f t="shared" si="399"/>
        <v>0</v>
      </c>
      <c r="T729" s="339"/>
      <c r="X729" s="994" t="str">
        <f t="shared" si="400"/>
        <v/>
      </c>
      <c r="Y729" s="1015">
        <f t="shared" si="393"/>
        <v>0.6</v>
      </c>
      <c r="Z729" s="1016" t="e">
        <f t="shared" si="394"/>
        <v>#VALUE!</v>
      </c>
      <c r="AA729" s="1016" t="e">
        <f t="shared" si="395"/>
        <v>#VALUE!</v>
      </c>
      <c r="AB729" s="1016" t="e">
        <f t="shared" si="396"/>
        <v>#VALUE!</v>
      </c>
      <c r="AC729" s="1017" t="e">
        <f t="shared" si="401"/>
        <v>#VALUE!</v>
      </c>
      <c r="AD729" s="1018">
        <f t="shared" si="402"/>
        <v>0</v>
      </c>
      <c r="AE729" s="1015">
        <f>IF(H729&gt;8,tab!D$168,tab!D$171)</f>
        <v>0.5</v>
      </c>
      <c r="AF729" s="1018">
        <f t="shared" si="403"/>
        <v>0</v>
      </c>
      <c r="AG729" s="994">
        <f t="shared" si="404"/>
        <v>0</v>
      </c>
      <c r="AH729" s="1019" t="e">
        <f t="shared" si="405"/>
        <v>#VALUE!</v>
      </c>
      <c r="AI729" s="863" t="e">
        <f t="shared" si="406"/>
        <v>#VALUE!</v>
      </c>
      <c r="AJ729" s="562">
        <f t="shared" si="407"/>
        <v>30</v>
      </c>
      <c r="AK729" s="562">
        <f t="shared" si="386"/>
        <v>30</v>
      </c>
      <c r="AL729" s="1020">
        <f t="shared" si="408"/>
        <v>0</v>
      </c>
      <c r="AN729" s="561">
        <f t="shared" si="388"/>
        <v>0</v>
      </c>
      <c r="AT729" s="322"/>
      <c r="AU729" s="322"/>
    </row>
    <row r="730" spans="3:47" ht="13.15" customHeight="1" x14ac:dyDescent="0.2">
      <c r="C730" s="386"/>
      <c r="D730" s="1005" t="str">
        <f>IF(op!D618=0,"",op!D618)</f>
        <v/>
      </c>
      <c r="E730" s="1005" t="str">
        <f>IF(op!E618=0,"",op!E618)</f>
        <v/>
      </c>
      <c r="F730" s="395" t="str">
        <f>IF(op!F618="","",op!F618+1)</f>
        <v/>
      </c>
      <c r="G730" s="1006" t="str">
        <f>IF(op!G618=0,"",op!G618)</f>
        <v/>
      </c>
      <c r="H730" s="395" t="str">
        <f>IF(op!H618="","",op!H618)</f>
        <v/>
      </c>
      <c r="I730" s="1007" t="str">
        <f t="shared" si="397"/>
        <v/>
      </c>
      <c r="J730" s="1008" t="str">
        <f>IF(op!J618="","",op!J618)</f>
        <v/>
      </c>
      <c r="K730" s="339"/>
      <c r="L730" s="1260" t="str">
        <f>IF(op!L618="","",op!L618)</f>
        <v/>
      </c>
      <c r="M730" s="1260" t="str">
        <f>IF(op!M618="","",op!M618)</f>
        <v/>
      </c>
      <c r="N730" s="1009" t="str">
        <f t="shared" si="389"/>
        <v/>
      </c>
      <c r="O730" s="1010" t="str">
        <f t="shared" si="390"/>
        <v/>
      </c>
      <c r="P730" s="1011" t="str">
        <f t="shared" si="391"/>
        <v/>
      </c>
      <c r="Q730" s="590" t="str">
        <f t="shared" si="398"/>
        <v/>
      </c>
      <c r="R730" s="1012" t="str">
        <f t="shared" si="392"/>
        <v/>
      </c>
      <c r="S730" s="1013">
        <f t="shared" si="399"/>
        <v>0</v>
      </c>
      <c r="T730" s="339"/>
      <c r="X730" s="994" t="str">
        <f t="shared" si="400"/>
        <v/>
      </c>
      <c r="Y730" s="1015">
        <f t="shared" si="393"/>
        <v>0.6</v>
      </c>
      <c r="Z730" s="1016" t="e">
        <f t="shared" si="394"/>
        <v>#VALUE!</v>
      </c>
      <c r="AA730" s="1016" t="e">
        <f t="shared" si="395"/>
        <v>#VALUE!</v>
      </c>
      <c r="AB730" s="1016" t="e">
        <f t="shared" si="396"/>
        <v>#VALUE!</v>
      </c>
      <c r="AC730" s="1017" t="e">
        <f t="shared" si="401"/>
        <v>#VALUE!</v>
      </c>
      <c r="AD730" s="1018">
        <f t="shared" si="402"/>
        <v>0</v>
      </c>
      <c r="AE730" s="1015">
        <f>IF(H730&gt;8,tab!D$168,tab!D$171)</f>
        <v>0.5</v>
      </c>
      <c r="AF730" s="1018">
        <f t="shared" si="403"/>
        <v>0</v>
      </c>
      <c r="AG730" s="994">
        <f t="shared" si="404"/>
        <v>0</v>
      </c>
      <c r="AH730" s="1019" t="e">
        <f t="shared" si="405"/>
        <v>#VALUE!</v>
      </c>
      <c r="AI730" s="863" t="e">
        <f t="shared" si="406"/>
        <v>#VALUE!</v>
      </c>
      <c r="AJ730" s="562">
        <f t="shared" si="407"/>
        <v>30</v>
      </c>
      <c r="AK730" s="562">
        <f t="shared" si="386"/>
        <v>30</v>
      </c>
      <c r="AL730" s="1020">
        <f t="shared" si="408"/>
        <v>0</v>
      </c>
      <c r="AN730" s="561">
        <f t="shared" si="388"/>
        <v>0</v>
      </c>
      <c r="AT730" s="322"/>
      <c r="AU730" s="322"/>
    </row>
    <row r="731" spans="3:47" ht="13.15" customHeight="1" x14ac:dyDescent="0.2">
      <c r="C731" s="386"/>
      <c r="D731" s="1005" t="str">
        <f>IF(op!D619=0,"",op!D619)</f>
        <v/>
      </c>
      <c r="E731" s="1005" t="str">
        <f>IF(op!E619=0,"",op!E619)</f>
        <v/>
      </c>
      <c r="F731" s="395" t="str">
        <f>IF(op!F619="","",op!F619+1)</f>
        <v/>
      </c>
      <c r="G731" s="1006" t="str">
        <f>IF(op!G619=0,"",op!G619)</f>
        <v/>
      </c>
      <c r="H731" s="395" t="str">
        <f>IF(op!H619="","",op!H619)</f>
        <v/>
      </c>
      <c r="I731" s="1007" t="str">
        <f t="shared" si="397"/>
        <v/>
      </c>
      <c r="J731" s="1008" t="str">
        <f>IF(op!J619="","",op!J619)</f>
        <v/>
      </c>
      <c r="K731" s="339"/>
      <c r="L731" s="1260" t="str">
        <f>IF(op!L619="","",op!L619)</f>
        <v/>
      </c>
      <c r="M731" s="1260" t="str">
        <f>IF(op!M619="","",op!M619)</f>
        <v/>
      </c>
      <c r="N731" s="1009" t="str">
        <f t="shared" si="389"/>
        <v/>
      </c>
      <c r="O731" s="1010" t="str">
        <f t="shared" si="390"/>
        <v/>
      </c>
      <c r="P731" s="1011" t="str">
        <f t="shared" si="391"/>
        <v/>
      </c>
      <c r="Q731" s="590" t="str">
        <f t="shared" si="398"/>
        <v/>
      </c>
      <c r="R731" s="1012" t="str">
        <f t="shared" si="392"/>
        <v/>
      </c>
      <c r="S731" s="1013">
        <f t="shared" si="399"/>
        <v>0</v>
      </c>
      <c r="T731" s="339"/>
      <c r="X731" s="994" t="str">
        <f t="shared" si="400"/>
        <v/>
      </c>
      <c r="Y731" s="1015">
        <f t="shared" si="393"/>
        <v>0.6</v>
      </c>
      <c r="Z731" s="1016" t="e">
        <f t="shared" si="394"/>
        <v>#VALUE!</v>
      </c>
      <c r="AA731" s="1016" t="e">
        <f t="shared" si="395"/>
        <v>#VALUE!</v>
      </c>
      <c r="AB731" s="1016" t="e">
        <f t="shared" si="396"/>
        <v>#VALUE!</v>
      </c>
      <c r="AC731" s="1017" t="e">
        <f t="shared" si="401"/>
        <v>#VALUE!</v>
      </c>
      <c r="AD731" s="1018">
        <f t="shared" si="402"/>
        <v>0</v>
      </c>
      <c r="AE731" s="1015">
        <f>IF(H731&gt;8,tab!D$168,tab!D$171)</f>
        <v>0.5</v>
      </c>
      <c r="AF731" s="1018">
        <f t="shared" si="403"/>
        <v>0</v>
      </c>
      <c r="AG731" s="994">
        <f t="shared" si="404"/>
        <v>0</v>
      </c>
      <c r="AH731" s="1019" t="e">
        <f t="shared" si="405"/>
        <v>#VALUE!</v>
      </c>
      <c r="AI731" s="863" t="e">
        <f t="shared" si="406"/>
        <v>#VALUE!</v>
      </c>
      <c r="AJ731" s="562">
        <f t="shared" si="407"/>
        <v>30</v>
      </c>
      <c r="AK731" s="562">
        <f t="shared" si="386"/>
        <v>30</v>
      </c>
      <c r="AL731" s="1020">
        <f t="shared" si="408"/>
        <v>0</v>
      </c>
      <c r="AN731" s="561">
        <f t="shared" si="388"/>
        <v>0</v>
      </c>
      <c r="AT731" s="322"/>
      <c r="AU731" s="322"/>
    </row>
    <row r="732" spans="3:47" ht="13.15" customHeight="1" x14ac:dyDescent="0.2">
      <c r="C732" s="386"/>
      <c r="D732" s="1005" t="str">
        <f>IF(op!D620=0,"",op!D620)</f>
        <v/>
      </c>
      <c r="E732" s="1005" t="str">
        <f>IF(op!E620=0,"",op!E620)</f>
        <v/>
      </c>
      <c r="F732" s="395" t="str">
        <f>IF(op!F620="","",op!F620+1)</f>
        <v/>
      </c>
      <c r="G732" s="1006" t="str">
        <f>IF(op!G620=0,"",op!G620)</f>
        <v/>
      </c>
      <c r="H732" s="395" t="str">
        <f>IF(op!H620="","",op!H620)</f>
        <v/>
      </c>
      <c r="I732" s="1007" t="str">
        <f t="shared" si="397"/>
        <v/>
      </c>
      <c r="J732" s="1008" t="str">
        <f>IF(op!J620="","",op!J620)</f>
        <v/>
      </c>
      <c r="K732" s="339"/>
      <c r="L732" s="1260" t="str">
        <f>IF(op!L620="","",op!L620)</f>
        <v/>
      </c>
      <c r="M732" s="1260" t="str">
        <f>IF(op!M620="","",op!M620)</f>
        <v/>
      </c>
      <c r="N732" s="1009" t="str">
        <f t="shared" si="389"/>
        <v/>
      </c>
      <c r="O732" s="1010" t="str">
        <f t="shared" si="390"/>
        <v/>
      </c>
      <c r="P732" s="1011" t="str">
        <f t="shared" si="391"/>
        <v/>
      </c>
      <c r="Q732" s="590" t="str">
        <f t="shared" si="398"/>
        <v/>
      </c>
      <c r="R732" s="1012" t="str">
        <f t="shared" si="392"/>
        <v/>
      </c>
      <c r="S732" s="1013">
        <f t="shared" si="399"/>
        <v>0</v>
      </c>
      <c r="T732" s="339"/>
      <c r="X732" s="994" t="str">
        <f t="shared" si="400"/>
        <v/>
      </c>
      <c r="Y732" s="1015">
        <f t="shared" si="393"/>
        <v>0.6</v>
      </c>
      <c r="Z732" s="1016" t="e">
        <f t="shared" si="394"/>
        <v>#VALUE!</v>
      </c>
      <c r="AA732" s="1016" t="e">
        <f t="shared" si="395"/>
        <v>#VALUE!</v>
      </c>
      <c r="AB732" s="1016" t="e">
        <f t="shared" si="396"/>
        <v>#VALUE!</v>
      </c>
      <c r="AC732" s="1017" t="e">
        <f t="shared" si="401"/>
        <v>#VALUE!</v>
      </c>
      <c r="AD732" s="1018">
        <f t="shared" si="402"/>
        <v>0</v>
      </c>
      <c r="AE732" s="1015">
        <f>IF(H732&gt;8,tab!D$168,tab!D$171)</f>
        <v>0.5</v>
      </c>
      <c r="AF732" s="1018">
        <f t="shared" si="403"/>
        <v>0</v>
      </c>
      <c r="AG732" s="994">
        <f t="shared" si="404"/>
        <v>0</v>
      </c>
      <c r="AH732" s="1019" t="e">
        <f t="shared" si="405"/>
        <v>#VALUE!</v>
      </c>
      <c r="AI732" s="863" t="e">
        <f t="shared" si="406"/>
        <v>#VALUE!</v>
      </c>
      <c r="AJ732" s="562">
        <f t="shared" si="407"/>
        <v>30</v>
      </c>
      <c r="AK732" s="562">
        <f t="shared" si="386"/>
        <v>30</v>
      </c>
      <c r="AL732" s="1020">
        <f t="shared" si="408"/>
        <v>0</v>
      </c>
      <c r="AN732" s="561">
        <f t="shared" si="388"/>
        <v>0</v>
      </c>
      <c r="AT732" s="322"/>
      <c r="AU732" s="322"/>
    </row>
    <row r="733" spans="3:47" ht="13.15" customHeight="1" x14ac:dyDescent="0.2">
      <c r="C733" s="386"/>
      <c r="D733" s="1005" t="str">
        <f>IF(op!D621=0,"",op!D621)</f>
        <v/>
      </c>
      <c r="E733" s="1005" t="str">
        <f>IF(op!E621=0,"",op!E621)</f>
        <v/>
      </c>
      <c r="F733" s="395" t="str">
        <f>IF(op!F621="","",op!F621+1)</f>
        <v/>
      </c>
      <c r="G733" s="1006" t="str">
        <f>IF(op!G621=0,"",op!G621)</f>
        <v/>
      </c>
      <c r="H733" s="395" t="str">
        <f>IF(op!H621="","",op!H621)</f>
        <v/>
      </c>
      <c r="I733" s="1007" t="str">
        <f t="shared" si="397"/>
        <v/>
      </c>
      <c r="J733" s="1008" t="str">
        <f>IF(op!J621="","",op!J621)</f>
        <v/>
      </c>
      <c r="K733" s="339"/>
      <c r="L733" s="1260" t="str">
        <f>IF(op!L621="","",op!L621)</f>
        <v/>
      </c>
      <c r="M733" s="1260" t="str">
        <f>IF(op!M621="","",op!M621)</f>
        <v/>
      </c>
      <c r="N733" s="1009" t="str">
        <f t="shared" si="389"/>
        <v/>
      </c>
      <c r="O733" s="1010" t="str">
        <f t="shared" si="390"/>
        <v/>
      </c>
      <c r="P733" s="1011" t="str">
        <f t="shared" si="391"/>
        <v/>
      </c>
      <c r="Q733" s="590" t="str">
        <f t="shared" si="398"/>
        <v/>
      </c>
      <c r="R733" s="1012" t="str">
        <f t="shared" si="392"/>
        <v/>
      </c>
      <c r="S733" s="1013">
        <f t="shared" si="399"/>
        <v>0</v>
      </c>
      <c r="T733" s="339"/>
      <c r="X733" s="994" t="str">
        <f t="shared" si="400"/>
        <v/>
      </c>
      <c r="Y733" s="1015">
        <f t="shared" si="393"/>
        <v>0.6</v>
      </c>
      <c r="Z733" s="1016" t="e">
        <f t="shared" si="394"/>
        <v>#VALUE!</v>
      </c>
      <c r="AA733" s="1016" t="e">
        <f t="shared" si="395"/>
        <v>#VALUE!</v>
      </c>
      <c r="AB733" s="1016" t="e">
        <f t="shared" si="396"/>
        <v>#VALUE!</v>
      </c>
      <c r="AC733" s="1017" t="e">
        <f t="shared" si="401"/>
        <v>#VALUE!</v>
      </c>
      <c r="AD733" s="1018">
        <f t="shared" si="402"/>
        <v>0</v>
      </c>
      <c r="AE733" s="1015">
        <f>IF(H733&gt;8,tab!D$168,tab!D$171)</f>
        <v>0.5</v>
      </c>
      <c r="AF733" s="1018">
        <f t="shared" si="403"/>
        <v>0</v>
      </c>
      <c r="AG733" s="994">
        <f t="shared" si="404"/>
        <v>0</v>
      </c>
      <c r="AH733" s="1019" t="e">
        <f t="shared" si="405"/>
        <v>#VALUE!</v>
      </c>
      <c r="AI733" s="863" t="e">
        <f t="shared" si="406"/>
        <v>#VALUE!</v>
      </c>
      <c r="AJ733" s="562">
        <f t="shared" si="407"/>
        <v>30</v>
      </c>
      <c r="AK733" s="562">
        <f t="shared" si="386"/>
        <v>30</v>
      </c>
      <c r="AL733" s="1020">
        <f t="shared" si="408"/>
        <v>0</v>
      </c>
      <c r="AN733" s="561">
        <f t="shared" si="388"/>
        <v>0</v>
      </c>
      <c r="AT733" s="322"/>
      <c r="AU733" s="322"/>
    </row>
    <row r="734" spans="3:47" ht="13.15" customHeight="1" x14ac:dyDescent="0.2">
      <c r="C734" s="386"/>
      <c r="D734" s="1005" t="str">
        <f>IF(op!D622=0,"",op!D622)</f>
        <v/>
      </c>
      <c r="E734" s="1005" t="str">
        <f>IF(op!E622=0,"",op!E622)</f>
        <v/>
      </c>
      <c r="F734" s="395" t="str">
        <f>IF(op!F622="","",op!F622+1)</f>
        <v/>
      </c>
      <c r="G734" s="1006" t="str">
        <f>IF(op!G622=0,"",op!G622)</f>
        <v/>
      </c>
      <c r="H734" s="395" t="str">
        <f>IF(op!H622="","",op!H622)</f>
        <v/>
      </c>
      <c r="I734" s="1007" t="str">
        <f t="shared" si="397"/>
        <v/>
      </c>
      <c r="J734" s="1008" t="str">
        <f>IF(op!J622="","",op!J622)</f>
        <v/>
      </c>
      <c r="K734" s="339"/>
      <c r="L734" s="1260" t="str">
        <f>IF(op!L622="","",op!L622)</f>
        <v/>
      </c>
      <c r="M734" s="1260" t="str">
        <f>IF(op!M622="","",op!M622)</f>
        <v/>
      </c>
      <c r="N734" s="1009" t="str">
        <f t="shared" si="389"/>
        <v/>
      </c>
      <c r="O734" s="1010" t="str">
        <f t="shared" si="390"/>
        <v/>
      </c>
      <c r="P734" s="1011" t="str">
        <f t="shared" si="391"/>
        <v/>
      </c>
      <c r="Q734" s="590" t="str">
        <f t="shared" si="398"/>
        <v/>
      </c>
      <c r="R734" s="1012" t="str">
        <f t="shared" si="392"/>
        <v/>
      </c>
      <c r="S734" s="1013">
        <f t="shared" si="399"/>
        <v>0</v>
      </c>
      <c r="T734" s="339"/>
      <c r="X734" s="994" t="str">
        <f t="shared" si="400"/>
        <v/>
      </c>
      <c r="Y734" s="1015">
        <f t="shared" si="393"/>
        <v>0.6</v>
      </c>
      <c r="Z734" s="1016" t="e">
        <f t="shared" si="394"/>
        <v>#VALUE!</v>
      </c>
      <c r="AA734" s="1016" t="e">
        <f t="shared" si="395"/>
        <v>#VALUE!</v>
      </c>
      <c r="AB734" s="1016" t="e">
        <f t="shared" si="396"/>
        <v>#VALUE!</v>
      </c>
      <c r="AC734" s="1017" t="e">
        <f t="shared" si="401"/>
        <v>#VALUE!</v>
      </c>
      <c r="AD734" s="1018">
        <f t="shared" si="402"/>
        <v>0</v>
      </c>
      <c r="AE734" s="1015">
        <f>IF(H734&gt;8,tab!D$168,tab!D$171)</f>
        <v>0.5</v>
      </c>
      <c r="AF734" s="1018">
        <f t="shared" si="403"/>
        <v>0</v>
      </c>
      <c r="AG734" s="994">
        <f t="shared" si="404"/>
        <v>0</v>
      </c>
      <c r="AH734" s="1019" t="e">
        <f t="shared" si="405"/>
        <v>#VALUE!</v>
      </c>
      <c r="AI734" s="863" t="e">
        <f t="shared" si="406"/>
        <v>#VALUE!</v>
      </c>
      <c r="AJ734" s="562">
        <f t="shared" si="407"/>
        <v>30</v>
      </c>
      <c r="AK734" s="562">
        <f t="shared" si="386"/>
        <v>30</v>
      </c>
      <c r="AL734" s="1020">
        <f t="shared" si="408"/>
        <v>0</v>
      </c>
      <c r="AN734" s="561">
        <f t="shared" si="388"/>
        <v>0</v>
      </c>
      <c r="AT734" s="322"/>
      <c r="AU734" s="322"/>
    </row>
    <row r="735" spans="3:47" ht="13.15" customHeight="1" x14ac:dyDescent="0.2">
      <c r="C735" s="386"/>
      <c r="D735" s="1005" t="str">
        <f>IF(op!D623=0,"",op!D623)</f>
        <v/>
      </c>
      <c r="E735" s="1005" t="str">
        <f>IF(op!E623=0,"",op!E623)</f>
        <v/>
      </c>
      <c r="F735" s="395" t="str">
        <f>IF(op!F623="","",op!F623+1)</f>
        <v/>
      </c>
      <c r="G735" s="1006" t="str">
        <f>IF(op!G623=0,"",op!G623)</f>
        <v/>
      </c>
      <c r="H735" s="395" t="str">
        <f>IF(op!H623="","",op!H623)</f>
        <v/>
      </c>
      <c r="I735" s="1007" t="str">
        <f t="shared" si="397"/>
        <v/>
      </c>
      <c r="J735" s="1008" t="str">
        <f>IF(op!J623="","",op!J623)</f>
        <v/>
      </c>
      <c r="K735" s="339"/>
      <c r="L735" s="1260" t="str">
        <f>IF(op!L623="","",op!L623)</f>
        <v/>
      </c>
      <c r="M735" s="1260" t="str">
        <f>IF(op!M623="","",op!M623)</f>
        <v/>
      </c>
      <c r="N735" s="1009" t="str">
        <f t="shared" si="389"/>
        <v/>
      </c>
      <c r="O735" s="1010" t="str">
        <f t="shared" si="390"/>
        <v/>
      </c>
      <c r="P735" s="1011" t="str">
        <f t="shared" si="391"/>
        <v/>
      </c>
      <c r="Q735" s="590" t="str">
        <f t="shared" si="398"/>
        <v/>
      </c>
      <c r="R735" s="1012" t="str">
        <f t="shared" si="392"/>
        <v/>
      </c>
      <c r="S735" s="1013">
        <f t="shared" si="399"/>
        <v>0</v>
      </c>
      <c r="T735" s="339"/>
      <c r="X735" s="994" t="str">
        <f t="shared" si="400"/>
        <v/>
      </c>
      <c r="Y735" s="1015">
        <f t="shared" si="393"/>
        <v>0.6</v>
      </c>
      <c r="Z735" s="1016" t="e">
        <f t="shared" si="394"/>
        <v>#VALUE!</v>
      </c>
      <c r="AA735" s="1016" t="e">
        <f t="shared" si="395"/>
        <v>#VALUE!</v>
      </c>
      <c r="AB735" s="1016" t="e">
        <f t="shared" si="396"/>
        <v>#VALUE!</v>
      </c>
      <c r="AC735" s="1017" t="e">
        <f t="shared" si="401"/>
        <v>#VALUE!</v>
      </c>
      <c r="AD735" s="1018">
        <f t="shared" si="402"/>
        <v>0</v>
      </c>
      <c r="AE735" s="1015">
        <f>IF(H735&gt;8,tab!D$168,tab!D$171)</f>
        <v>0.5</v>
      </c>
      <c r="AF735" s="1018">
        <f t="shared" si="403"/>
        <v>0</v>
      </c>
      <c r="AG735" s="994">
        <f t="shared" si="404"/>
        <v>0</v>
      </c>
      <c r="AH735" s="1019" t="e">
        <f t="shared" si="405"/>
        <v>#VALUE!</v>
      </c>
      <c r="AI735" s="863" t="e">
        <f t="shared" si="406"/>
        <v>#VALUE!</v>
      </c>
      <c r="AJ735" s="562">
        <f t="shared" si="407"/>
        <v>30</v>
      </c>
      <c r="AK735" s="562">
        <f t="shared" si="386"/>
        <v>30</v>
      </c>
      <c r="AL735" s="1020">
        <f t="shared" si="408"/>
        <v>0</v>
      </c>
      <c r="AN735" s="561">
        <f t="shared" si="388"/>
        <v>0</v>
      </c>
      <c r="AT735" s="322"/>
      <c r="AU735" s="322"/>
    </row>
    <row r="736" spans="3:47" ht="13.15" customHeight="1" x14ac:dyDescent="0.2">
      <c r="C736" s="386"/>
      <c r="D736" s="1005" t="str">
        <f>IF(op!D624=0,"",op!D624)</f>
        <v/>
      </c>
      <c r="E736" s="1005" t="str">
        <f>IF(op!E624=0,"",op!E624)</f>
        <v/>
      </c>
      <c r="F736" s="395" t="str">
        <f>IF(op!F624="","",op!F624+1)</f>
        <v/>
      </c>
      <c r="G736" s="1006" t="str">
        <f>IF(op!G624=0,"",op!G624)</f>
        <v/>
      </c>
      <c r="H736" s="395" t="str">
        <f>IF(op!H624="","",op!H624)</f>
        <v/>
      </c>
      <c r="I736" s="1007" t="str">
        <f t="shared" si="397"/>
        <v/>
      </c>
      <c r="J736" s="1008" t="str">
        <f>IF(op!J624="","",op!J624)</f>
        <v/>
      </c>
      <c r="K736" s="339"/>
      <c r="L736" s="1260" t="str">
        <f>IF(op!L624="","",op!L624)</f>
        <v/>
      </c>
      <c r="M736" s="1260" t="str">
        <f>IF(op!M624="","",op!M624)</f>
        <v/>
      </c>
      <c r="N736" s="1009" t="str">
        <f t="shared" si="389"/>
        <v/>
      </c>
      <c r="O736" s="1010" t="str">
        <f t="shared" si="390"/>
        <v/>
      </c>
      <c r="P736" s="1011" t="str">
        <f t="shared" si="391"/>
        <v/>
      </c>
      <c r="Q736" s="590" t="str">
        <f t="shared" si="398"/>
        <v/>
      </c>
      <c r="R736" s="1012" t="str">
        <f t="shared" si="392"/>
        <v/>
      </c>
      <c r="S736" s="1013">
        <f t="shared" si="399"/>
        <v>0</v>
      </c>
      <c r="T736" s="339"/>
      <c r="X736" s="994" t="str">
        <f t="shared" si="400"/>
        <v/>
      </c>
      <c r="Y736" s="1015">
        <f t="shared" si="393"/>
        <v>0.6</v>
      </c>
      <c r="Z736" s="1016" t="e">
        <f t="shared" si="394"/>
        <v>#VALUE!</v>
      </c>
      <c r="AA736" s="1016" t="e">
        <f t="shared" si="395"/>
        <v>#VALUE!</v>
      </c>
      <c r="AB736" s="1016" t="e">
        <f t="shared" si="396"/>
        <v>#VALUE!</v>
      </c>
      <c r="AC736" s="1017" t="e">
        <f t="shared" si="401"/>
        <v>#VALUE!</v>
      </c>
      <c r="AD736" s="1018">
        <f t="shared" si="402"/>
        <v>0</v>
      </c>
      <c r="AE736" s="1015">
        <f>IF(H736&gt;8,tab!D$168,tab!D$171)</f>
        <v>0.5</v>
      </c>
      <c r="AF736" s="1018">
        <f t="shared" si="403"/>
        <v>0</v>
      </c>
      <c r="AG736" s="994">
        <f t="shared" si="404"/>
        <v>0</v>
      </c>
      <c r="AH736" s="1019" t="e">
        <f t="shared" si="405"/>
        <v>#VALUE!</v>
      </c>
      <c r="AI736" s="863" t="e">
        <f t="shared" si="406"/>
        <v>#VALUE!</v>
      </c>
      <c r="AJ736" s="562">
        <f t="shared" si="407"/>
        <v>30</v>
      </c>
      <c r="AK736" s="562">
        <f t="shared" si="386"/>
        <v>30</v>
      </c>
      <c r="AL736" s="1020">
        <f t="shared" si="408"/>
        <v>0</v>
      </c>
      <c r="AN736" s="561">
        <f t="shared" si="388"/>
        <v>0</v>
      </c>
      <c r="AT736" s="322"/>
      <c r="AU736" s="322"/>
    </row>
    <row r="737" spans="3:47" ht="13.15" customHeight="1" x14ac:dyDescent="0.2">
      <c r="C737" s="386"/>
      <c r="D737" s="1005" t="str">
        <f>IF(op!D625=0,"",op!D625)</f>
        <v/>
      </c>
      <c r="E737" s="1005" t="str">
        <f>IF(op!E625=0,"",op!E625)</f>
        <v/>
      </c>
      <c r="F737" s="395" t="str">
        <f>IF(op!F625="","",op!F625+1)</f>
        <v/>
      </c>
      <c r="G737" s="1006" t="str">
        <f>IF(op!G625=0,"",op!G625)</f>
        <v/>
      </c>
      <c r="H737" s="395" t="str">
        <f>IF(op!H625="","",op!H625)</f>
        <v/>
      </c>
      <c r="I737" s="1007" t="str">
        <f t="shared" si="397"/>
        <v/>
      </c>
      <c r="J737" s="1008" t="str">
        <f>IF(op!J625="","",op!J625)</f>
        <v/>
      </c>
      <c r="K737" s="339"/>
      <c r="L737" s="1260" t="str">
        <f>IF(op!L625="","",op!L625)</f>
        <v/>
      </c>
      <c r="M737" s="1260" t="str">
        <f>IF(op!M625="","",op!M625)</f>
        <v/>
      </c>
      <c r="N737" s="1009" t="str">
        <f t="shared" si="389"/>
        <v/>
      </c>
      <c r="O737" s="1010" t="str">
        <f t="shared" si="390"/>
        <v/>
      </c>
      <c r="P737" s="1011" t="str">
        <f t="shared" si="391"/>
        <v/>
      </c>
      <c r="Q737" s="590" t="str">
        <f t="shared" si="398"/>
        <v/>
      </c>
      <c r="R737" s="1012" t="str">
        <f t="shared" si="392"/>
        <v/>
      </c>
      <c r="S737" s="1013">
        <f t="shared" si="399"/>
        <v>0</v>
      </c>
      <c r="T737" s="339"/>
      <c r="X737" s="994" t="str">
        <f t="shared" si="400"/>
        <v/>
      </c>
      <c r="Y737" s="1015">
        <f t="shared" si="393"/>
        <v>0.6</v>
      </c>
      <c r="Z737" s="1016" t="e">
        <f t="shared" si="394"/>
        <v>#VALUE!</v>
      </c>
      <c r="AA737" s="1016" t="e">
        <f t="shared" si="395"/>
        <v>#VALUE!</v>
      </c>
      <c r="AB737" s="1016" t="e">
        <f t="shared" si="396"/>
        <v>#VALUE!</v>
      </c>
      <c r="AC737" s="1017" t="e">
        <f t="shared" si="401"/>
        <v>#VALUE!</v>
      </c>
      <c r="AD737" s="1018">
        <f t="shared" si="402"/>
        <v>0</v>
      </c>
      <c r="AE737" s="1015">
        <f>IF(H737&gt;8,tab!D$168,tab!D$171)</f>
        <v>0.5</v>
      </c>
      <c r="AF737" s="1018">
        <f t="shared" si="403"/>
        <v>0</v>
      </c>
      <c r="AG737" s="994">
        <f t="shared" si="404"/>
        <v>0</v>
      </c>
      <c r="AH737" s="1019" t="e">
        <f t="shared" si="405"/>
        <v>#VALUE!</v>
      </c>
      <c r="AI737" s="863" t="e">
        <f t="shared" si="406"/>
        <v>#VALUE!</v>
      </c>
      <c r="AJ737" s="562">
        <f t="shared" si="407"/>
        <v>30</v>
      </c>
      <c r="AK737" s="562">
        <f t="shared" si="386"/>
        <v>30</v>
      </c>
      <c r="AL737" s="1020">
        <f t="shared" si="408"/>
        <v>0</v>
      </c>
      <c r="AN737" s="561">
        <f t="shared" si="388"/>
        <v>0</v>
      </c>
      <c r="AT737" s="322"/>
      <c r="AU737" s="322"/>
    </row>
    <row r="738" spans="3:47" ht="13.15" customHeight="1" x14ac:dyDescent="0.2">
      <c r="C738" s="386"/>
      <c r="D738" s="1005" t="str">
        <f>IF(op!D626=0,"",op!D626)</f>
        <v/>
      </c>
      <c r="E738" s="1005" t="str">
        <f>IF(op!E626=0,"",op!E626)</f>
        <v/>
      </c>
      <c r="F738" s="395" t="str">
        <f>IF(op!F626="","",op!F626+1)</f>
        <v/>
      </c>
      <c r="G738" s="1006" t="str">
        <f>IF(op!G626=0,"",op!G626)</f>
        <v/>
      </c>
      <c r="H738" s="395" t="str">
        <f>IF(op!H626="","",op!H626)</f>
        <v/>
      </c>
      <c r="I738" s="1007" t="str">
        <f t="shared" si="397"/>
        <v/>
      </c>
      <c r="J738" s="1008" t="str">
        <f>IF(op!J626="","",op!J626)</f>
        <v/>
      </c>
      <c r="K738" s="339"/>
      <c r="L738" s="1260" t="str">
        <f>IF(op!L626="","",op!L626)</f>
        <v/>
      </c>
      <c r="M738" s="1260" t="str">
        <f>IF(op!M626="","",op!M626)</f>
        <v/>
      </c>
      <c r="N738" s="1009" t="str">
        <f t="shared" si="389"/>
        <v/>
      </c>
      <c r="O738" s="1010" t="str">
        <f t="shared" si="390"/>
        <v/>
      </c>
      <c r="P738" s="1011" t="str">
        <f t="shared" si="391"/>
        <v/>
      </c>
      <c r="Q738" s="590" t="str">
        <f t="shared" si="398"/>
        <v/>
      </c>
      <c r="R738" s="1012" t="str">
        <f t="shared" si="392"/>
        <v/>
      </c>
      <c r="S738" s="1013">
        <f t="shared" si="399"/>
        <v>0</v>
      </c>
      <c r="T738" s="339"/>
      <c r="X738" s="994" t="str">
        <f t="shared" si="400"/>
        <v/>
      </c>
      <c r="Y738" s="1015">
        <f t="shared" si="393"/>
        <v>0.6</v>
      </c>
      <c r="Z738" s="1016" t="e">
        <f t="shared" si="394"/>
        <v>#VALUE!</v>
      </c>
      <c r="AA738" s="1016" t="e">
        <f t="shared" si="395"/>
        <v>#VALUE!</v>
      </c>
      <c r="AB738" s="1016" t="e">
        <f t="shared" si="396"/>
        <v>#VALUE!</v>
      </c>
      <c r="AC738" s="1017" t="e">
        <f t="shared" si="401"/>
        <v>#VALUE!</v>
      </c>
      <c r="AD738" s="1018">
        <f t="shared" si="402"/>
        <v>0</v>
      </c>
      <c r="AE738" s="1015">
        <f>IF(H738&gt;8,tab!D$168,tab!D$171)</f>
        <v>0.5</v>
      </c>
      <c r="AF738" s="1018">
        <f t="shared" si="403"/>
        <v>0</v>
      </c>
      <c r="AG738" s="994">
        <f t="shared" si="404"/>
        <v>0</v>
      </c>
      <c r="AH738" s="1019" t="e">
        <f t="shared" si="405"/>
        <v>#VALUE!</v>
      </c>
      <c r="AI738" s="863" t="e">
        <f t="shared" si="406"/>
        <v>#VALUE!</v>
      </c>
      <c r="AJ738" s="562">
        <f t="shared" si="407"/>
        <v>30</v>
      </c>
      <c r="AK738" s="562">
        <f t="shared" si="386"/>
        <v>30</v>
      </c>
      <c r="AL738" s="1020">
        <f t="shared" si="408"/>
        <v>0</v>
      </c>
      <c r="AN738" s="561">
        <f t="shared" si="388"/>
        <v>0</v>
      </c>
      <c r="AT738" s="322"/>
      <c r="AU738" s="322"/>
    </row>
    <row r="739" spans="3:47" ht="13.15" customHeight="1" x14ac:dyDescent="0.2">
      <c r="C739" s="386"/>
      <c r="D739" s="1005" t="str">
        <f>IF(op!D627=0,"",op!D627)</f>
        <v/>
      </c>
      <c r="E739" s="1005" t="str">
        <f>IF(op!E627=0,"",op!E627)</f>
        <v/>
      </c>
      <c r="F739" s="395" t="str">
        <f>IF(op!F627="","",op!F627+1)</f>
        <v/>
      </c>
      <c r="G739" s="1006" t="str">
        <f>IF(op!G627=0,"",op!G627)</f>
        <v/>
      </c>
      <c r="H739" s="395" t="str">
        <f>IF(op!H627="","",op!H627)</f>
        <v/>
      </c>
      <c r="I739" s="1007" t="str">
        <f t="shared" si="397"/>
        <v/>
      </c>
      <c r="J739" s="1008" t="str">
        <f>IF(op!J627="","",op!J627)</f>
        <v/>
      </c>
      <c r="K739" s="339"/>
      <c r="L739" s="1260" t="str">
        <f>IF(op!L627="","",op!L627)</f>
        <v/>
      </c>
      <c r="M739" s="1260" t="str">
        <f>IF(op!M627="","",op!M627)</f>
        <v/>
      </c>
      <c r="N739" s="1009" t="str">
        <f t="shared" si="389"/>
        <v/>
      </c>
      <c r="O739" s="1010" t="str">
        <f t="shared" si="390"/>
        <v/>
      </c>
      <c r="P739" s="1011" t="str">
        <f t="shared" si="391"/>
        <v/>
      </c>
      <c r="Q739" s="590" t="str">
        <f t="shared" si="398"/>
        <v/>
      </c>
      <c r="R739" s="1012" t="str">
        <f t="shared" si="392"/>
        <v/>
      </c>
      <c r="S739" s="1013">
        <f t="shared" si="399"/>
        <v>0</v>
      </c>
      <c r="T739" s="339"/>
      <c r="X739" s="994" t="str">
        <f t="shared" si="400"/>
        <v/>
      </c>
      <c r="Y739" s="1015">
        <f t="shared" si="393"/>
        <v>0.6</v>
      </c>
      <c r="Z739" s="1016" t="e">
        <f t="shared" si="394"/>
        <v>#VALUE!</v>
      </c>
      <c r="AA739" s="1016" t="e">
        <f t="shared" si="395"/>
        <v>#VALUE!</v>
      </c>
      <c r="AB739" s="1016" t="e">
        <f t="shared" si="396"/>
        <v>#VALUE!</v>
      </c>
      <c r="AC739" s="1017" t="e">
        <f t="shared" si="401"/>
        <v>#VALUE!</v>
      </c>
      <c r="AD739" s="1018">
        <f t="shared" si="402"/>
        <v>0</v>
      </c>
      <c r="AE739" s="1015">
        <f>IF(H739&gt;8,tab!D$168,tab!D$171)</f>
        <v>0.5</v>
      </c>
      <c r="AF739" s="1018">
        <f t="shared" si="403"/>
        <v>0</v>
      </c>
      <c r="AG739" s="994">
        <f t="shared" si="404"/>
        <v>0</v>
      </c>
      <c r="AH739" s="1019" t="e">
        <f t="shared" si="405"/>
        <v>#VALUE!</v>
      </c>
      <c r="AI739" s="863" t="e">
        <f t="shared" si="406"/>
        <v>#VALUE!</v>
      </c>
      <c r="AJ739" s="562">
        <f t="shared" si="407"/>
        <v>30</v>
      </c>
      <c r="AK739" s="562">
        <f t="shared" si="386"/>
        <v>30</v>
      </c>
      <c r="AL739" s="1020">
        <f t="shared" si="408"/>
        <v>0</v>
      </c>
      <c r="AN739" s="561">
        <f t="shared" si="388"/>
        <v>0</v>
      </c>
      <c r="AT739" s="322"/>
      <c r="AU739" s="322"/>
    </row>
    <row r="740" spans="3:47" ht="13.15" customHeight="1" x14ac:dyDescent="0.2">
      <c r="C740" s="386"/>
      <c r="D740" s="1005" t="str">
        <f>IF(op!D628=0,"",op!D628)</f>
        <v/>
      </c>
      <c r="E740" s="1005" t="str">
        <f>IF(op!E628=0,"",op!E628)</f>
        <v/>
      </c>
      <c r="F740" s="395" t="str">
        <f>IF(op!F628="","",op!F628+1)</f>
        <v/>
      </c>
      <c r="G740" s="1006" t="str">
        <f>IF(op!G628=0,"",op!G628)</f>
        <v/>
      </c>
      <c r="H740" s="395" t="str">
        <f>IF(op!H628="","",op!H628)</f>
        <v/>
      </c>
      <c r="I740" s="1007" t="str">
        <f t="shared" si="397"/>
        <v/>
      </c>
      <c r="J740" s="1008" t="str">
        <f>IF(op!J628="","",op!J628)</f>
        <v/>
      </c>
      <c r="K740" s="339"/>
      <c r="L740" s="1260" t="str">
        <f>IF(op!L628="","",op!L628)</f>
        <v/>
      </c>
      <c r="M740" s="1260" t="str">
        <f>IF(op!M628="","",op!M628)</f>
        <v/>
      </c>
      <c r="N740" s="1009" t="str">
        <f t="shared" si="389"/>
        <v/>
      </c>
      <c r="O740" s="1010" t="str">
        <f t="shared" si="390"/>
        <v/>
      </c>
      <c r="P740" s="1011" t="str">
        <f t="shared" si="391"/>
        <v/>
      </c>
      <c r="Q740" s="590" t="str">
        <f t="shared" si="398"/>
        <v/>
      </c>
      <c r="R740" s="1012" t="str">
        <f t="shared" si="392"/>
        <v/>
      </c>
      <c r="S740" s="1013">
        <f t="shared" si="399"/>
        <v>0</v>
      </c>
      <c r="T740" s="339"/>
      <c r="X740" s="994" t="str">
        <f t="shared" si="400"/>
        <v/>
      </c>
      <c r="Y740" s="1015">
        <f t="shared" si="393"/>
        <v>0.6</v>
      </c>
      <c r="Z740" s="1016" t="e">
        <f t="shared" si="394"/>
        <v>#VALUE!</v>
      </c>
      <c r="AA740" s="1016" t="e">
        <f t="shared" si="395"/>
        <v>#VALUE!</v>
      </c>
      <c r="AB740" s="1016" t="e">
        <f t="shared" si="396"/>
        <v>#VALUE!</v>
      </c>
      <c r="AC740" s="1017" t="e">
        <f t="shared" si="401"/>
        <v>#VALUE!</v>
      </c>
      <c r="AD740" s="1018">
        <f t="shared" si="402"/>
        <v>0</v>
      </c>
      <c r="AE740" s="1015">
        <f>IF(H740&gt;8,tab!D$168,tab!D$171)</f>
        <v>0.5</v>
      </c>
      <c r="AF740" s="1018">
        <f t="shared" si="403"/>
        <v>0</v>
      </c>
      <c r="AG740" s="994">
        <f t="shared" si="404"/>
        <v>0</v>
      </c>
      <c r="AH740" s="1019" t="e">
        <f t="shared" si="405"/>
        <v>#VALUE!</v>
      </c>
      <c r="AI740" s="863" t="e">
        <f t="shared" si="406"/>
        <v>#VALUE!</v>
      </c>
      <c r="AJ740" s="562">
        <f t="shared" si="407"/>
        <v>30</v>
      </c>
      <c r="AK740" s="562">
        <f t="shared" si="386"/>
        <v>30</v>
      </c>
      <c r="AL740" s="1020">
        <f t="shared" si="408"/>
        <v>0</v>
      </c>
      <c r="AN740" s="561">
        <f t="shared" si="388"/>
        <v>0</v>
      </c>
      <c r="AT740" s="322"/>
      <c r="AU740" s="322"/>
    </row>
    <row r="741" spans="3:47" ht="13.15" customHeight="1" x14ac:dyDescent="0.2">
      <c r="C741" s="386"/>
      <c r="D741" s="1005" t="str">
        <f>IF(op!D629=0,"",op!D629)</f>
        <v/>
      </c>
      <c r="E741" s="1005" t="str">
        <f>IF(op!E629=0,"",op!E629)</f>
        <v/>
      </c>
      <c r="F741" s="395" t="str">
        <f>IF(op!F629="","",op!F629+1)</f>
        <v/>
      </c>
      <c r="G741" s="1006" t="str">
        <f>IF(op!G629=0,"",op!G629)</f>
        <v/>
      </c>
      <c r="H741" s="395" t="str">
        <f>IF(op!H629="","",op!H629)</f>
        <v/>
      </c>
      <c r="I741" s="1007" t="str">
        <f t="shared" si="397"/>
        <v/>
      </c>
      <c r="J741" s="1008" t="str">
        <f>IF(op!J629="","",op!J629)</f>
        <v/>
      </c>
      <c r="K741" s="339"/>
      <c r="L741" s="1260" t="str">
        <f>IF(op!L629="","",op!L629)</f>
        <v/>
      </c>
      <c r="M741" s="1260" t="str">
        <f>IF(op!M629="","",op!M629)</f>
        <v/>
      </c>
      <c r="N741" s="1009" t="str">
        <f t="shared" si="389"/>
        <v/>
      </c>
      <c r="O741" s="1010" t="str">
        <f t="shared" si="390"/>
        <v/>
      </c>
      <c r="P741" s="1011" t="str">
        <f t="shared" si="391"/>
        <v/>
      </c>
      <c r="Q741" s="590" t="str">
        <f t="shared" si="398"/>
        <v/>
      </c>
      <c r="R741" s="1012" t="str">
        <f t="shared" si="392"/>
        <v/>
      </c>
      <c r="S741" s="1013">
        <f t="shared" si="399"/>
        <v>0</v>
      </c>
      <c r="T741" s="339"/>
      <c r="X741" s="994" t="str">
        <f t="shared" si="400"/>
        <v/>
      </c>
      <c r="Y741" s="1015">
        <f t="shared" si="393"/>
        <v>0.6</v>
      </c>
      <c r="Z741" s="1016" t="e">
        <f t="shared" si="394"/>
        <v>#VALUE!</v>
      </c>
      <c r="AA741" s="1016" t="e">
        <f t="shared" si="395"/>
        <v>#VALUE!</v>
      </c>
      <c r="AB741" s="1016" t="e">
        <f t="shared" si="396"/>
        <v>#VALUE!</v>
      </c>
      <c r="AC741" s="1017" t="e">
        <f t="shared" si="401"/>
        <v>#VALUE!</v>
      </c>
      <c r="AD741" s="1018">
        <f t="shared" si="402"/>
        <v>0</v>
      </c>
      <c r="AE741" s="1015">
        <f>IF(H741&gt;8,tab!D$168,tab!D$171)</f>
        <v>0.5</v>
      </c>
      <c r="AF741" s="1018">
        <f t="shared" si="403"/>
        <v>0</v>
      </c>
      <c r="AG741" s="994">
        <f t="shared" si="404"/>
        <v>0</v>
      </c>
      <c r="AH741" s="1019" t="e">
        <f t="shared" si="405"/>
        <v>#VALUE!</v>
      </c>
      <c r="AI741" s="863" t="e">
        <f t="shared" si="406"/>
        <v>#VALUE!</v>
      </c>
      <c r="AJ741" s="562">
        <f t="shared" si="407"/>
        <v>30</v>
      </c>
      <c r="AK741" s="562">
        <f t="shared" si="386"/>
        <v>30</v>
      </c>
      <c r="AL741" s="1020">
        <f t="shared" si="408"/>
        <v>0</v>
      </c>
      <c r="AN741" s="561">
        <f t="shared" si="388"/>
        <v>0</v>
      </c>
      <c r="AT741" s="322"/>
      <c r="AU741" s="322"/>
    </row>
    <row r="742" spans="3:47" ht="13.15" customHeight="1" x14ac:dyDescent="0.2">
      <c r="C742" s="386"/>
      <c r="D742" s="1005" t="str">
        <f>IF(op!D630=0,"",op!D630)</f>
        <v/>
      </c>
      <c r="E742" s="1005" t="str">
        <f>IF(op!E630=0,"",op!E630)</f>
        <v/>
      </c>
      <c r="F742" s="395" t="str">
        <f>IF(op!F630="","",op!F630+1)</f>
        <v/>
      </c>
      <c r="G742" s="1006" t="str">
        <f>IF(op!G630=0,"",op!G630)</f>
        <v/>
      </c>
      <c r="H742" s="395" t="str">
        <f>IF(op!H630="","",op!H630)</f>
        <v/>
      </c>
      <c r="I742" s="1007" t="str">
        <f t="shared" si="397"/>
        <v/>
      </c>
      <c r="J742" s="1008" t="str">
        <f>IF(op!J630="","",op!J630)</f>
        <v/>
      </c>
      <c r="K742" s="339"/>
      <c r="L742" s="1260" t="str">
        <f>IF(op!L630="","",op!L630)</f>
        <v/>
      </c>
      <c r="M742" s="1260" t="str">
        <f>IF(op!M630="","",op!M630)</f>
        <v/>
      </c>
      <c r="N742" s="1009" t="str">
        <f t="shared" si="389"/>
        <v/>
      </c>
      <c r="O742" s="1010" t="str">
        <f t="shared" si="390"/>
        <v/>
      </c>
      <c r="P742" s="1011" t="str">
        <f t="shared" si="391"/>
        <v/>
      </c>
      <c r="Q742" s="590" t="str">
        <f t="shared" si="398"/>
        <v/>
      </c>
      <c r="R742" s="1012" t="str">
        <f t="shared" si="392"/>
        <v/>
      </c>
      <c r="S742" s="1013">
        <f t="shared" si="399"/>
        <v>0</v>
      </c>
      <c r="T742" s="339"/>
      <c r="X742" s="994" t="str">
        <f t="shared" si="400"/>
        <v/>
      </c>
      <c r="Y742" s="1015">
        <f t="shared" si="393"/>
        <v>0.6</v>
      </c>
      <c r="Z742" s="1016" t="e">
        <f t="shared" si="394"/>
        <v>#VALUE!</v>
      </c>
      <c r="AA742" s="1016" t="e">
        <f t="shared" si="395"/>
        <v>#VALUE!</v>
      </c>
      <c r="AB742" s="1016" t="e">
        <f t="shared" si="396"/>
        <v>#VALUE!</v>
      </c>
      <c r="AC742" s="1017" t="e">
        <f t="shared" si="401"/>
        <v>#VALUE!</v>
      </c>
      <c r="AD742" s="1018">
        <f t="shared" si="402"/>
        <v>0</v>
      </c>
      <c r="AE742" s="1015">
        <f>IF(H742&gt;8,tab!D$168,tab!D$171)</f>
        <v>0.5</v>
      </c>
      <c r="AF742" s="1018">
        <f t="shared" si="403"/>
        <v>0</v>
      </c>
      <c r="AG742" s="994">
        <f t="shared" si="404"/>
        <v>0</v>
      </c>
      <c r="AH742" s="1019" t="e">
        <f t="shared" si="405"/>
        <v>#VALUE!</v>
      </c>
      <c r="AI742" s="863" t="e">
        <f t="shared" si="406"/>
        <v>#VALUE!</v>
      </c>
      <c r="AJ742" s="562">
        <f t="shared" si="407"/>
        <v>30</v>
      </c>
      <c r="AK742" s="562">
        <f t="shared" si="386"/>
        <v>30</v>
      </c>
      <c r="AL742" s="1020">
        <f t="shared" si="408"/>
        <v>0</v>
      </c>
      <c r="AN742" s="561">
        <f t="shared" si="388"/>
        <v>0</v>
      </c>
      <c r="AT742" s="322"/>
      <c r="AU742" s="322"/>
    </row>
    <row r="743" spans="3:47" ht="13.15" customHeight="1" x14ac:dyDescent="0.2">
      <c r="C743" s="386"/>
      <c r="D743" s="1005" t="str">
        <f>IF(op!D631=0,"",op!D631)</f>
        <v/>
      </c>
      <c r="E743" s="1005" t="str">
        <f>IF(op!E631=0,"",op!E631)</f>
        <v/>
      </c>
      <c r="F743" s="395" t="str">
        <f>IF(op!F631="","",op!F631+1)</f>
        <v/>
      </c>
      <c r="G743" s="1006" t="str">
        <f>IF(op!G631=0,"",op!G631)</f>
        <v/>
      </c>
      <c r="H743" s="395" t="str">
        <f>IF(op!H631="","",op!H631)</f>
        <v/>
      </c>
      <c r="I743" s="1007" t="str">
        <f t="shared" si="397"/>
        <v/>
      </c>
      <c r="J743" s="1008" t="str">
        <f>IF(op!J631="","",op!J631)</f>
        <v/>
      </c>
      <c r="K743" s="339"/>
      <c r="L743" s="1260" t="str">
        <f>IF(op!L631="","",op!L631)</f>
        <v/>
      </c>
      <c r="M743" s="1260" t="str">
        <f>IF(op!M631="","",op!M631)</f>
        <v/>
      </c>
      <c r="N743" s="1009" t="str">
        <f t="shared" si="389"/>
        <v/>
      </c>
      <c r="O743" s="1010" t="str">
        <f t="shared" si="390"/>
        <v/>
      </c>
      <c r="P743" s="1011" t="str">
        <f t="shared" si="391"/>
        <v/>
      </c>
      <c r="Q743" s="590" t="str">
        <f t="shared" si="398"/>
        <v/>
      </c>
      <c r="R743" s="1012" t="str">
        <f t="shared" si="392"/>
        <v/>
      </c>
      <c r="S743" s="1013">
        <f t="shared" si="399"/>
        <v>0</v>
      </c>
      <c r="T743" s="339"/>
      <c r="X743" s="994" t="str">
        <f t="shared" si="400"/>
        <v/>
      </c>
      <c r="Y743" s="1015">
        <f t="shared" si="393"/>
        <v>0.6</v>
      </c>
      <c r="Z743" s="1016" t="e">
        <f t="shared" si="394"/>
        <v>#VALUE!</v>
      </c>
      <c r="AA743" s="1016" t="e">
        <f t="shared" si="395"/>
        <v>#VALUE!</v>
      </c>
      <c r="AB743" s="1016" t="e">
        <f t="shared" si="396"/>
        <v>#VALUE!</v>
      </c>
      <c r="AC743" s="1017" t="e">
        <f t="shared" si="401"/>
        <v>#VALUE!</v>
      </c>
      <c r="AD743" s="1018">
        <f t="shared" si="402"/>
        <v>0</v>
      </c>
      <c r="AE743" s="1015">
        <f>IF(H743&gt;8,tab!D$168,tab!D$171)</f>
        <v>0.5</v>
      </c>
      <c r="AF743" s="1018">
        <f t="shared" si="403"/>
        <v>0</v>
      </c>
      <c r="AG743" s="994">
        <f t="shared" si="404"/>
        <v>0</v>
      </c>
      <c r="AH743" s="1019" t="e">
        <f t="shared" si="405"/>
        <v>#VALUE!</v>
      </c>
      <c r="AI743" s="863" t="e">
        <f t="shared" si="406"/>
        <v>#VALUE!</v>
      </c>
      <c r="AJ743" s="562">
        <f t="shared" si="407"/>
        <v>30</v>
      </c>
      <c r="AK743" s="562">
        <f t="shared" si="386"/>
        <v>30</v>
      </c>
      <c r="AL743" s="1020">
        <f t="shared" si="408"/>
        <v>0</v>
      </c>
      <c r="AN743" s="561">
        <f t="shared" si="388"/>
        <v>0</v>
      </c>
      <c r="AT743" s="322"/>
      <c r="AU743" s="322"/>
    </row>
    <row r="744" spans="3:47" ht="13.15" customHeight="1" x14ac:dyDescent="0.2">
      <c r="C744" s="386"/>
      <c r="D744" s="1005" t="str">
        <f>IF(op!D632=0,"",op!D632)</f>
        <v/>
      </c>
      <c r="E744" s="1005" t="str">
        <f>IF(op!E632=0,"",op!E632)</f>
        <v/>
      </c>
      <c r="F744" s="395" t="str">
        <f>IF(op!F632="","",op!F632+1)</f>
        <v/>
      </c>
      <c r="G744" s="1006" t="str">
        <f>IF(op!G632=0,"",op!G632)</f>
        <v/>
      </c>
      <c r="H744" s="395" t="str">
        <f>IF(op!H632="","",op!H632)</f>
        <v/>
      </c>
      <c r="I744" s="1007" t="str">
        <f t="shared" si="397"/>
        <v/>
      </c>
      <c r="J744" s="1008" t="str">
        <f>IF(op!J632="","",op!J632)</f>
        <v/>
      </c>
      <c r="K744" s="339"/>
      <c r="L744" s="1260" t="str">
        <f>IF(op!L632="","",op!L632)</f>
        <v/>
      </c>
      <c r="M744" s="1260" t="str">
        <f>IF(op!M632="","",op!M632)</f>
        <v/>
      </c>
      <c r="N744" s="1009" t="str">
        <f t="shared" si="389"/>
        <v/>
      </c>
      <c r="O744" s="1010" t="str">
        <f t="shared" si="390"/>
        <v/>
      </c>
      <c r="P744" s="1011" t="str">
        <f t="shared" si="391"/>
        <v/>
      </c>
      <c r="Q744" s="590" t="str">
        <f t="shared" si="398"/>
        <v/>
      </c>
      <c r="R744" s="1012" t="str">
        <f t="shared" si="392"/>
        <v/>
      </c>
      <c r="S744" s="1013">
        <f t="shared" si="399"/>
        <v>0</v>
      </c>
      <c r="T744" s="339"/>
      <c r="X744" s="994" t="str">
        <f t="shared" si="400"/>
        <v/>
      </c>
      <c r="Y744" s="1015">
        <f t="shared" si="393"/>
        <v>0.6</v>
      </c>
      <c r="Z744" s="1016" t="e">
        <f t="shared" si="394"/>
        <v>#VALUE!</v>
      </c>
      <c r="AA744" s="1016" t="e">
        <f t="shared" si="395"/>
        <v>#VALUE!</v>
      </c>
      <c r="AB744" s="1016" t="e">
        <f t="shared" si="396"/>
        <v>#VALUE!</v>
      </c>
      <c r="AC744" s="1017" t="e">
        <f t="shared" si="401"/>
        <v>#VALUE!</v>
      </c>
      <c r="AD744" s="1018">
        <f t="shared" si="402"/>
        <v>0</v>
      </c>
      <c r="AE744" s="1015">
        <f>IF(H744&gt;8,tab!D$168,tab!D$171)</f>
        <v>0.5</v>
      </c>
      <c r="AF744" s="1018">
        <f t="shared" si="403"/>
        <v>0</v>
      </c>
      <c r="AG744" s="994">
        <f t="shared" si="404"/>
        <v>0</v>
      </c>
      <c r="AH744" s="1019" t="e">
        <f t="shared" si="405"/>
        <v>#VALUE!</v>
      </c>
      <c r="AI744" s="863" t="e">
        <f t="shared" si="406"/>
        <v>#VALUE!</v>
      </c>
      <c r="AJ744" s="562">
        <f t="shared" si="407"/>
        <v>30</v>
      </c>
      <c r="AK744" s="562">
        <f t="shared" si="386"/>
        <v>30</v>
      </c>
      <c r="AL744" s="1020">
        <f t="shared" si="408"/>
        <v>0</v>
      </c>
      <c r="AN744" s="561">
        <f t="shared" si="388"/>
        <v>0</v>
      </c>
      <c r="AT744" s="322"/>
      <c r="AU744" s="322"/>
    </row>
    <row r="745" spans="3:47" ht="13.15" customHeight="1" x14ac:dyDescent="0.2">
      <c r="C745" s="386"/>
      <c r="D745" s="1005" t="str">
        <f>IF(op!D633=0,"",op!D633)</f>
        <v/>
      </c>
      <c r="E745" s="1005" t="str">
        <f>IF(op!E633=0,"",op!E633)</f>
        <v/>
      </c>
      <c r="F745" s="395" t="str">
        <f>IF(op!F633="","",op!F633+1)</f>
        <v/>
      </c>
      <c r="G745" s="1006" t="str">
        <f>IF(op!G633=0,"",op!G633)</f>
        <v/>
      </c>
      <c r="H745" s="395" t="str">
        <f>IF(op!H633="","",op!H633)</f>
        <v/>
      </c>
      <c r="I745" s="1007" t="str">
        <f t="shared" si="397"/>
        <v/>
      </c>
      <c r="J745" s="1008" t="str">
        <f>IF(op!J633="","",op!J633)</f>
        <v/>
      </c>
      <c r="K745" s="339"/>
      <c r="L745" s="1260" t="str">
        <f>IF(op!L633="","",op!L633)</f>
        <v/>
      </c>
      <c r="M745" s="1260" t="str">
        <f>IF(op!M633="","",op!M633)</f>
        <v/>
      </c>
      <c r="N745" s="1009" t="str">
        <f t="shared" si="389"/>
        <v/>
      </c>
      <c r="O745" s="1010" t="str">
        <f t="shared" si="390"/>
        <v/>
      </c>
      <c r="P745" s="1011" t="str">
        <f t="shared" si="391"/>
        <v/>
      </c>
      <c r="Q745" s="590" t="str">
        <f t="shared" si="398"/>
        <v/>
      </c>
      <c r="R745" s="1012" t="str">
        <f t="shared" si="392"/>
        <v/>
      </c>
      <c r="S745" s="1013">
        <f t="shared" si="399"/>
        <v>0</v>
      </c>
      <c r="T745" s="339"/>
      <c r="X745" s="994" t="str">
        <f t="shared" si="400"/>
        <v/>
      </c>
      <c r="Y745" s="1015">
        <f t="shared" si="393"/>
        <v>0.6</v>
      </c>
      <c r="Z745" s="1016" t="e">
        <f t="shared" si="394"/>
        <v>#VALUE!</v>
      </c>
      <c r="AA745" s="1016" t="e">
        <f t="shared" si="395"/>
        <v>#VALUE!</v>
      </c>
      <c r="AB745" s="1016" t="e">
        <f t="shared" si="396"/>
        <v>#VALUE!</v>
      </c>
      <c r="AC745" s="1017" t="e">
        <f t="shared" si="401"/>
        <v>#VALUE!</v>
      </c>
      <c r="AD745" s="1018">
        <f t="shared" si="402"/>
        <v>0</v>
      </c>
      <c r="AE745" s="1015">
        <f>IF(H745&gt;8,tab!D$168,tab!D$171)</f>
        <v>0.5</v>
      </c>
      <c r="AF745" s="1018">
        <f t="shared" si="403"/>
        <v>0</v>
      </c>
      <c r="AG745" s="994">
        <f t="shared" si="404"/>
        <v>0</v>
      </c>
      <c r="AH745" s="1019" t="e">
        <f t="shared" si="405"/>
        <v>#VALUE!</v>
      </c>
      <c r="AI745" s="863" t="e">
        <f t="shared" si="406"/>
        <v>#VALUE!</v>
      </c>
      <c r="AJ745" s="562">
        <f t="shared" si="407"/>
        <v>30</v>
      </c>
      <c r="AK745" s="562">
        <f t="shared" si="386"/>
        <v>30</v>
      </c>
      <c r="AL745" s="1020">
        <f t="shared" si="408"/>
        <v>0</v>
      </c>
      <c r="AN745" s="561">
        <f t="shared" si="388"/>
        <v>0</v>
      </c>
      <c r="AT745" s="322"/>
      <c r="AU745" s="322"/>
    </row>
    <row r="746" spans="3:47" ht="13.15" customHeight="1" x14ac:dyDescent="0.2">
      <c r="C746" s="386"/>
      <c r="D746" s="1005" t="str">
        <f>IF(op!D634=0,"",op!D634)</f>
        <v/>
      </c>
      <c r="E746" s="1005" t="str">
        <f>IF(op!E634=0,"",op!E634)</f>
        <v/>
      </c>
      <c r="F746" s="395" t="str">
        <f>IF(op!F634="","",op!F634+1)</f>
        <v/>
      </c>
      <c r="G746" s="1006" t="str">
        <f>IF(op!G634=0,"",op!G634)</f>
        <v/>
      </c>
      <c r="H746" s="395" t="str">
        <f>IF(op!H634="","",op!H634)</f>
        <v/>
      </c>
      <c r="I746" s="1007" t="str">
        <f t="shared" si="397"/>
        <v/>
      </c>
      <c r="J746" s="1008" t="str">
        <f>IF(op!J634="","",op!J634)</f>
        <v/>
      </c>
      <c r="K746" s="339"/>
      <c r="L746" s="1260" t="str">
        <f>IF(op!L634="","",op!L634)</f>
        <v/>
      </c>
      <c r="M746" s="1260" t="str">
        <f>IF(op!M634="","",op!M634)</f>
        <v/>
      </c>
      <c r="N746" s="1009" t="str">
        <f t="shared" si="389"/>
        <v/>
      </c>
      <c r="O746" s="1010" t="str">
        <f t="shared" si="390"/>
        <v/>
      </c>
      <c r="P746" s="1011" t="str">
        <f t="shared" si="391"/>
        <v/>
      </c>
      <c r="Q746" s="590" t="str">
        <f t="shared" si="398"/>
        <v/>
      </c>
      <c r="R746" s="1012" t="str">
        <f t="shared" si="392"/>
        <v/>
      </c>
      <c r="S746" s="1013">
        <f t="shared" si="399"/>
        <v>0</v>
      </c>
      <c r="T746" s="339"/>
      <c r="X746" s="994" t="str">
        <f t="shared" si="400"/>
        <v/>
      </c>
      <c r="Y746" s="1015">
        <f t="shared" si="393"/>
        <v>0.6</v>
      </c>
      <c r="Z746" s="1016" t="e">
        <f t="shared" si="394"/>
        <v>#VALUE!</v>
      </c>
      <c r="AA746" s="1016" t="e">
        <f t="shared" si="395"/>
        <v>#VALUE!</v>
      </c>
      <c r="AB746" s="1016" t="e">
        <f t="shared" si="396"/>
        <v>#VALUE!</v>
      </c>
      <c r="AC746" s="1017" t="e">
        <f t="shared" si="401"/>
        <v>#VALUE!</v>
      </c>
      <c r="AD746" s="1018">
        <f t="shared" si="402"/>
        <v>0</v>
      </c>
      <c r="AE746" s="1015">
        <f>IF(H746&gt;8,tab!D$168,tab!D$171)</f>
        <v>0.5</v>
      </c>
      <c r="AF746" s="1018">
        <f t="shared" si="403"/>
        <v>0</v>
      </c>
      <c r="AG746" s="994">
        <f t="shared" si="404"/>
        <v>0</v>
      </c>
      <c r="AH746" s="1019" t="e">
        <f t="shared" si="405"/>
        <v>#VALUE!</v>
      </c>
      <c r="AI746" s="863" t="e">
        <f t="shared" si="406"/>
        <v>#VALUE!</v>
      </c>
      <c r="AJ746" s="562">
        <f t="shared" si="407"/>
        <v>30</v>
      </c>
      <c r="AK746" s="562">
        <f t="shared" si="386"/>
        <v>30</v>
      </c>
      <c r="AL746" s="1020">
        <f t="shared" si="408"/>
        <v>0</v>
      </c>
      <c r="AN746" s="561">
        <f t="shared" si="388"/>
        <v>0</v>
      </c>
      <c r="AT746" s="322"/>
      <c r="AU746" s="322"/>
    </row>
    <row r="747" spans="3:47" ht="13.15" customHeight="1" x14ac:dyDescent="0.2">
      <c r="C747" s="386"/>
      <c r="D747" s="1005" t="str">
        <f>IF(op!D635=0,"",op!D635)</f>
        <v/>
      </c>
      <c r="E747" s="1005" t="str">
        <f>IF(op!E635=0,"",op!E635)</f>
        <v/>
      </c>
      <c r="F747" s="395" t="str">
        <f>IF(op!F635="","",op!F635+1)</f>
        <v/>
      </c>
      <c r="G747" s="1006" t="str">
        <f>IF(op!G635=0,"",op!G635)</f>
        <v/>
      </c>
      <c r="H747" s="395" t="str">
        <f>IF(op!H635="","",op!H635)</f>
        <v/>
      </c>
      <c r="I747" s="1007" t="str">
        <f t="shared" si="397"/>
        <v/>
      </c>
      <c r="J747" s="1008" t="str">
        <f>IF(op!J635="","",op!J635)</f>
        <v/>
      </c>
      <c r="K747" s="339"/>
      <c r="L747" s="1260" t="str">
        <f>IF(op!L635="","",op!L635)</f>
        <v/>
      </c>
      <c r="M747" s="1260" t="str">
        <f>IF(op!M635="","",op!M635)</f>
        <v/>
      </c>
      <c r="N747" s="1009" t="str">
        <f t="shared" si="389"/>
        <v/>
      </c>
      <c r="O747" s="1010" t="str">
        <f t="shared" si="390"/>
        <v/>
      </c>
      <c r="P747" s="1011" t="str">
        <f t="shared" si="391"/>
        <v/>
      </c>
      <c r="Q747" s="590" t="str">
        <f t="shared" si="398"/>
        <v/>
      </c>
      <c r="R747" s="1012" t="str">
        <f t="shared" si="392"/>
        <v/>
      </c>
      <c r="S747" s="1013">
        <f t="shared" si="399"/>
        <v>0</v>
      </c>
      <c r="T747" s="339"/>
      <c r="X747" s="994" t="str">
        <f t="shared" si="400"/>
        <v/>
      </c>
      <c r="Y747" s="1015">
        <f t="shared" si="393"/>
        <v>0.6</v>
      </c>
      <c r="Z747" s="1016" t="e">
        <f t="shared" si="394"/>
        <v>#VALUE!</v>
      </c>
      <c r="AA747" s="1016" t="e">
        <f t="shared" si="395"/>
        <v>#VALUE!</v>
      </c>
      <c r="AB747" s="1016" t="e">
        <f t="shared" si="396"/>
        <v>#VALUE!</v>
      </c>
      <c r="AC747" s="1017" t="e">
        <f t="shared" si="401"/>
        <v>#VALUE!</v>
      </c>
      <c r="AD747" s="1018">
        <f t="shared" si="402"/>
        <v>0</v>
      </c>
      <c r="AE747" s="1015">
        <f>IF(H747&gt;8,tab!D$168,tab!D$171)</f>
        <v>0.5</v>
      </c>
      <c r="AF747" s="1018">
        <f t="shared" si="403"/>
        <v>0</v>
      </c>
      <c r="AG747" s="994">
        <f t="shared" si="404"/>
        <v>0</v>
      </c>
      <c r="AH747" s="1019" t="e">
        <f t="shared" si="405"/>
        <v>#VALUE!</v>
      </c>
      <c r="AI747" s="863" t="e">
        <f t="shared" si="406"/>
        <v>#VALUE!</v>
      </c>
      <c r="AJ747" s="562">
        <f t="shared" si="407"/>
        <v>30</v>
      </c>
      <c r="AK747" s="562">
        <f t="shared" si="386"/>
        <v>30</v>
      </c>
      <c r="AL747" s="1020">
        <f t="shared" si="408"/>
        <v>0</v>
      </c>
      <c r="AN747" s="561">
        <f t="shared" si="388"/>
        <v>0</v>
      </c>
      <c r="AT747" s="322"/>
      <c r="AU747" s="322"/>
    </row>
    <row r="748" spans="3:47" ht="13.15" customHeight="1" x14ac:dyDescent="0.2">
      <c r="C748" s="386"/>
      <c r="D748" s="1005" t="str">
        <f>IF(op!D636=0,"",op!D636)</f>
        <v/>
      </c>
      <c r="E748" s="1005" t="str">
        <f>IF(op!E636=0,"",op!E636)</f>
        <v/>
      </c>
      <c r="F748" s="395" t="str">
        <f>IF(op!F636="","",op!F636+1)</f>
        <v/>
      </c>
      <c r="G748" s="1006" t="str">
        <f>IF(op!G636=0,"",op!G636)</f>
        <v/>
      </c>
      <c r="H748" s="395" t="str">
        <f>IF(op!H636="","",op!H636)</f>
        <v/>
      </c>
      <c r="I748" s="1007" t="str">
        <f t="shared" si="397"/>
        <v/>
      </c>
      <c r="J748" s="1008" t="str">
        <f>IF(op!J636="","",op!J636)</f>
        <v/>
      </c>
      <c r="K748" s="339"/>
      <c r="L748" s="1260" t="str">
        <f>IF(op!L636="","",op!L636)</f>
        <v/>
      </c>
      <c r="M748" s="1260" t="str">
        <f>IF(op!M636="","",op!M636)</f>
        <v/>
      </c>
      <c r="N748" s="1009" t="str">
        <f t="shared" si="389"/>
        <v/>
      </c>
      <c r="O748" s="1010" t="str">
        <f t="shared" si="390"/>
        <v/>
      </c>
      <c r="P748" s="1011" t="str">
        <f t="shared" si="391"/>
        <v/>
      </c>
      <c r="Q748" s="590" t="str">
        <f t="shared" si="398"/>
        <v/>
      </c>
      <c r="R748" s="1012" t="str">
        <f t="shared" si="392"/>
        <v/>
      </c>
      <c r="S748" s="1013">
        <f t="shared" si="399"/>
        <v>0</v>
      </c>
      <c r="T748" s="339"/>
      <c r="X748" s="994" t="str">
        <f t="shared" si="400"/>
        <v/>
      </c>
      <c r="Y748" s="1015">
        <f t="shared" si="393"/>
        <v>0.6</v>
      </c>
      <c r="Z748" s="1016" t="e">
        <f t="shared" si="394"/>
        <v>#VALUE!</v>
      </c>
      <c r="AA748" s="1016" t="e">
        <f t="shared" si="395"/>
        <v>#VALUE!</v>
      </c>
      <c r="AB748" s="1016" t="e">
        <f t="shared" si="396"/>
        <v>#VALUE!</v>
      </c>
      <c r="AC748" s="1017" t="e">
        <f t="shared" si="401"/>
        <v>#VALUE!</v>
      </c>
      <c r="AD748" s="1018">
        <f t="shared" si="402"/>
        <v>0</v>
      </c>
      <c r="AE748" s="1015">
        <f>IF(H748&gt;8,tab!D$168,tab!D$171)</f>
        <v>0.5</v>
      </c>
      <c r="AF748" s="1018">
        <f t="shared" si="403"/>
        <v>0</v>
      </c>
      <c r="AG748" s="994">
        <f t="shared" si="404"/>
        <v>0</v>
      </c>
      <c r="AH748" s="1019" t="e">
        <f t="shared" si="405"/>
        <v>#VALUE!</v>
      </c>
      <c r="AI748" s="863" t="e">
        <f t="shared" si="406"/>
        <v>#VALUE!</v>
      </c>
      <c r="AJ748" s="562">
        <f t="shared" si="407"/>
        <v>30</v>
      </c>
      <c r="AK748" s="562">
        <f t="shared" si="386"/>
        <v>30</v>
      </c>
      <c r="AL748" s="1020">
        <f t="shared" si="408"/>
        <v>0</v>
      </c>
      <c r="AN748" s="561">
        <f t="shared" si="388"/>
        <v>0</v>
      </c>
      <c r="AT748" s="322"/>
      <c r="AU748" s="322"/>
    </row>
    <row r="749" spans="3:47" ht="13.15" customHeight="1" x14ac:dyDescent="0.2">
      <c r="C749" s="386"/>
      <c r="D749" s="1005" t="str">
        <f>IF(op!D637=0,"",op!D637)</f>
        <v/>
      </c>
      <c r="E749" s="1005" t="str">
        <f>IF(op!E637=0,"",op!E637)</f>
        <v/>
      </c>
      <c r="F749" s="395" t="str">
        <f>IF(op!F637="","",op!F637+1)</f>
        <v/>
      </c>
      <c r="G749" s="1006" t="str">
        <f>IF(op!G637=0,"",op!G637)</f>
        <v/>
      </c>
      <c r="H749" s="395" t="str">
        <f>IF(op!H637="","",op!H637)</f>
        <v/>
      </c>
      <c r="I749" s="1007" t="str">
        <f t="shared" si="397"/>
        <v/>
      </c>
      <c r="J749" s="1008" t="str">
        <f>IF(op!J637="","",op!J637)</f>
        <v/>
      </c>
      <c r="K749" s="339"/>
      <c r="L749" s="1260" t="str">
        <f>IF(op!L637="","",op!L637)</f>
        <v/>
      </c>
      <c r="M749" s="1260" t="str">
        <f>IF(op!M637="","",op!M637)</f>
        <v/>
      </c>
      <c r="N749" s="1009" t="str">
        <f t="shared" si="389"/>
        <v/>
      </c>
      <c r="O749" s="1010" t="str">
        <f t="shared" si="390"/>
        <v/>
      </c>
      <c r="P749" s="1011" t="str">
        <f t="shared" si="391"/>
        <v/>
      </c>
      <c r="Q749" s="590" t="str">
        <f t="shared" si="398"/>
        <v/>
      </c>
      <c r="R749" s="1012" t="str">
        <f t="shared" si="392"/>
        <v/>
      </c>
      <c r="S749" s="1013">
        <f t="shared" si="399"/>
        <v>0</v>
      </c>
      <c r="T749" s="339"/>
      <c r="X749" s="994" t="str">
        <f t="shared" si="400"/>
        <v/>
      </c>
      <c r="Y749" s="1015">
        <f t="shared" si="393"/>
        <v>0.6</v>
      </c>
      <c r="Z749" s="1016" t="e">
        <f t="shared" si="394"/>
        <v>#VALUE!</v>
      </c>
      <c r="AA749" s="1016" t="e">
        <f t="shared" si="395"/>
        <v>#VALUE!</v>
      </c>
      <c r="AB749" s="1016" t="e">
        <f t="shared" si="396"/>
        <v>#VALUE!</v>
      </c>
      <c r="AC749" s="1017" t="e">
        <f t="shared" si="401"/>
        <v>#VALUE!</v>
      </c>
      <c r="AD749" s="1018">
        <f t="shared" si="402"/>
        <v>0</v>
      </c>
      <c r="AE749" s="1015">
        <f>IF(H749&gt;8,tab!D$168,tab!D$171)</f>
        <v>0.5</v>
      </c>
      <c r="AF749" s="1018">
        <f t="shared" si="403"/>
        <v>0</v>
      </c>
      <c r="AG749" s="994">
        <f t="shared" si="404"/>
        <v>0</v>
      </c>
      <c r="AH749" s="1019" t="e">
        <f t="shared" si="405"/>
        <v>#VALUE!</v>
      </c>
      <c r="AI749" s="863" t="e">
        <f t="shared" si="406"/>
        <v>#VALUE!</v>
      </c>
      <c r="AJ749" s="562">
        <f t="shared" si="407"/>
        <v>30</v>
      </c>
      <c r="AK749" s="562">
        <f t="shared" si="386"/>
        <v>30</v>
      </c>
      <c r="AL749" s="1020">
        <f t="shared" si="408"/>
        <v>0</v>
      </c>
      <c r="AN749" s="561">
        <f t="shared" si="388"/>
        <v>0</v>
      </c>
      <c r="AT749" s="322"/>
      <c r="AU749" s="322"/>
    </row>
    <row r="750" spans="3:47" ht="13.15" customHeight="1" x14ac:dyDescent="0.2">
      <c r="C750" s="386"/>
      <c r="D750" s="1005" t="str">
        <f>IF(op!D638=0,"",op!D638)</f>
        <v/>
      </c>
      <c r="E750" s="1005" t="str">
        <f>IF(op!E638=0,"",op!E638)</f>
        <v/>
      </c>
      <c r="F750" s="395" t="str">
        <f>IF(op!F638="","",op!F638+1)</f>
        <v/>
      </c>
      <c r="G750" s="1006" t="str">
        <f>IF(op!G638=0,"",op!G638)</f>
        <v/>
      </c>
      <c r="H750" s="395" t="str">
        <f>IF(op!H638="","",op!H638)</f>
        <v/>
      </c>
      <c r="I750" s="1007" t="str">
        <f t="shared" si="397"/>
        <v/>
      </c>
      <c r="J750" s="1008" t="str">
        <f>IF(op!J638="","",op!J638)</f>
        <v/>
      </c>
      <c r="K750" s="339"/>
      <c r="L750" s="1260" t="str">
        <f>IF(op!L638="","",op!L638)</f>
        <v/>
      </c>
      <c r="M750" s="1260" t="str">
        <f>IF(op!M638="","",op!M638)</f>
        <v/>
      </c>
      <c r="N750" s="1009" t="str">
        <f t="shared" si="389"/>
        <v/>
      </c>
      <c r="O750" s="1010" t="str">
        <f t="shared" si="390"/>
        <v/>
      </c>
      <c r="P750" s="1011" t="str">
        <f t="shared" si="391"/>
        <v/>
      </c>
      <c r="Q750" s="590" t="str">
        <f t="shared" si="398"/>
        <v/>
      </c>
      <c r="R750" s="1012" t="str">
        <f t="shared" si="392"/>
        <v/>
      </c>
      <c r="S750" s="1013">
        <f t="shared" si="399"/>
        <v>0</v>
      </c>
      <c r="T750" s="339"/>
      <c r="X750" s="994" t="str">
        <f t="shared" si="400"/>
        <v/>
      </c>
      <c r="Y750" s="1015">
        <f t="shared" si="393"/>
        <v>0.6</v>
      </c>
      <c r="Z750" s="1016" t="e">
        <f t="shared" si="394"/>
        <v>#VALUE!</v>
      </c>
      <c r="AA750" s="1016" t="e">
        <f t="shared" si="395"/>
        <v>#VALUE!</v>
      </c>
      <c r="AB750" s="1016" t="e">
        <f t="shared" si="396"/>
        <v>#VALUE!</v>
      </c>
      <c r="AC750" s="1017" t="e">
        <f t="shared" si="401"/>
        <v>#VALUE!</v>
      </c>
      <c r="AD750" s="1018">
        <f t="shared" si="402"/>
        <v>0</v>
      </c>
      <c r="AE750" s="1015">
        <f>IF(H750&gt;8,tab!D$168,tab!D$171)</f>
        <v>0.5</v>
      </c>
      <c r="AF750" s="1018">
        <f t="shared" si="403"/>
        <v>0</v>
      </c>
      <c r="AG750" s="994">
        <f t="shared" si="404"/>
        <v>0</v>
      </c>
      <c r="AH750" s="1019" t="e">
        <f t="shared" si="405"/>
        <v>#VALUE!</v>
      </c>
      <c r="AI750" s="863" t="e">
        <f t="shared" si="406"/>
        <v>#VALUE!</v>
      </c>
      <c r="AJ750" s="562">
        <f t="shared" si="407"/>
        <v>30</v>
      </c>
      <c r="AK750" s="562">
        <f t="shared" si="386"/>
        <v>30</v>
      </c>
      <c r="AL750" s="1020">
        <f t="shared" si="408"/>
        <v>0</v>
      </c>
      <c r="AN750" s="561">
        <f t="shared" si="388"/>
        <v>0</v>
      </c>
      <c r="AT750" s="322"/>
      <c r="AU750" s="322"/>
    </row>
    <row r="751" spans="3:47" ht="13.15" customHeight="1" x14ac:dyDescent="0.2">
      <c r="C751" s="386"/>
      <c r="D751" s="1005" t="str">
        <f>IF(op!D639=0,"",op!D639)</f>
        <v/>
      </c>
      <c r="E751" s="1005" t="str">
        <f>IF(op!E639=0,"",op!E639)</f>
        <v/>
      </c>
      <c r="F751" s="395" t="str">
        <f>IF(op!F639="","",op!F639+1)</f>
        <v/>
      </c>
      <c r="G751" s="1006" t="str">
        <f>IF(op!G639=0,"",op!G639)</f>
        <v/>
      </c>
      <c r="H751" s="395" t="str">
        <f>IF(op!H639="","",op!H639)</f>
        <v/>
      </c>
      <c r="I751" s="1007" t="str">
        <f t="shared" si="397"/>
        <v/>
      </c>
      <c r="J751" s="1008" t="str">
        <f>IF(op!J639="","",op!J639)</f>
        <v/>
      </c>
      <c r="K751" s="339"/>
      <c r="L751" s="1260" t="str">
        <f>IF(op!L639="","",op!L639)</f>
        <v/>
      </c>
      <c r="M751" s="1260" t="str">
        <f>IF(op!M639="","",op!M639)</f>
        <v/>
      </c>
      <c r="N751" s="1009" t="str">
        <f t="shared" si="389"/>
        <v/>
      </c>
      <c r="O751" s="1010" t="str">
        <f t="shared" si="390"/>
        <v/>
      </c>
      <c r="P751" s="1011" t="str">
        <f t="shared" si="391"/>
        <v/>
      </c>
      <c r="Q751" s="590" t="str">
        <f t="shared" si="398"/>
        <v/>
      </c>
      <c r="R751" s="1012" t="str">
        <f t="shared" si="392"/>
        <v/>
      </c>
      <c r="S751" s="1013">
        <f t="shared" si="399"/>
        <v>0</v>
      </c>
      <c r="T751" s="339"/>
      <c r="X751" s="994" t="str">
        <f t="shared" si="400"/>
        <v/>
      </c>
      <c r="Y751" s="1015">
        <f t="shared" si="393"/>
        <v>0.6</v>
      </c>
      <c r="Z751" s="1016" t="e">
        <f t="shared" si="394"/>
        <v>#VALUE!</v>
      </c>
      <c r="AA751" s="1016" t="e">
        <f t="shared" si="395"/>
        <v>#VALUE!</v>
      </c>
      <c r="AB751" s="1016" t="e">
        <f t="shared" si="396"/>
        <v>#VALUE!</v>
      </c>
      <c r="AC751" s="1017" t="e">
        <f t="shared" si="401"/>
        <v>#VALUE!</v>
      </c>
      <c r="AD751" s="1018">
        <f t="shared" si="402"/>
        <v>0</v>
      </c>
      <c r="AE751" s="1015">
        <f>IF(H751&gt;8,tab!D$168,tab!D$171)</f>
        <v>0.5</v>
      </c>
      <c r="AF751" s="1018">
        <f t="shared" si="403"/>
        <v>0</v>
      </c>
      <c r="AG751" s="994">
        <f t="shared" si="404"/>
        <v>0</v>
      </c>
      <c r="AH751" s="1019" t="e">
        <f t="shared" si="405"/>
        <v>#VALUE!</v>
      </c>
      <c r="AI751" s="863" t="e">
        <f t="shared" si="406"/>
        <v>#VALUE!</v>
      </c>
      <c r="AJ751" s="562">
        <f t="shared" si="407"/>
        <v>30</v>
      </c>
      <c r="AK751" s="562">
        <f t="shared" si="386"/>
        <v>30</v>
      </c>
      <c r="AL751" s="1020">
        <f t="shared" si="408"/>
        <v>0</v>
      </c>
      <c r="AN751" s="561">
        <f t="shared" si="388"/>
        <v>0</v>
      </c>
      <c r="AT751" s="322"/>
      <c r="AU751" s="322"/>
    </row>
    <row r="752" spans="3:47" ht="13.15" customHeight="1" x14ac:dyDescent="0.2">
      <c r="C752" s="386"/>
      <c r="D752" s="1005" t="str">
        <f>IF(op!D640=0,"",op!D640)</f>
        <v/>
      </c>
      <c r="E752" s="1005" t="str">
        <f>IF(op!E640=0,"",op!E640)</f>
        <v/>
      </c>
      <c r="F752" s="395" t="str">
        <f>IF(op!F640="","",op!F640+1)</f>
        <v/>
      </c>
      <c r="G752" s="1006" t="str">
        <f>IF(op!G640=0,"",op!G640)</f>
        <v/>
      </c>
      <c r="H752" s="395" t="str">
        <f>IF(op!H640="","",op!H640)</f>
        <v/>
      </c>
      <c r="I752" s="1007" t="str">
        <f t="shared" ref="I752:I783" si="409">IF(E752="","",IF(I640=VLOOKUP(H752,Schaal2016,22,FALSE),I640,I640+1))</f>
        <v/>
      </c>
      <c r="J752" s="1008" t="str">
        <f>IF(op!J640="","",op!J640)</f>
        <v/>
      </c>
      <c r="K752" s="339"/>
      <c r="L752" s="1260" t="str">
        <f>IF(op!L640="","",op!L640)</f>
        <v/>
      </c>
      <c r="M752" s="1260" t="str">
        <f>IF(op!M640="","",op!M640)</f>
        <v/>
      </c>
      <c r="N752" s="1009" t="str">
        <f t="shared" si="389"/>
        <v/>
      </c>
      <c r="O752" s="1010" t="str">
        <f t="shared" si="390"/>
        <v/>
      </c>
      <c r="P752" s="1011" t="str">
        <f t="shared" si="391"/>
        <v/>
      </c>
      <c r="Q752" s="590" t="str">
        <f t="shared" ref="Q752:Q783" si="410">IF(J752="","",(1659*J752-P752)*AA752)</f>
        <v/>
      </c>
      <c r="R752" s="1012" t="str">
        <f t="shared" si="392"/>
        <v/>
      </c>
      <c r="S752" s="1013">
        <f t="shared" ref="S752:S783" si="411">IF(E752=0,0,SUM(Q752:R752))</f>
        <v>0</v>
      </c>
      <c r="T752" s="339"/>
      <c r="X752" s="994" t="str">
        <f t="shared" ref="X752:X787" si="412">IF(H752="","",VLOOKUP(H752,Schaal2020,I752+1,FALSE))</f>
        <v/>
      </c>
      <c r="Y752" s="1015">
        <f t="shared" si="393"/>
        <v>0.6</v>
      </c>
      <c r="Z752" s="1016" t="e">
        <f t="shared" si="394"/>
        <v>#VALUE!</v>
      </c>
      <c r="AA752" s="1016" t="e">
        <f t="shared" si="395"/>
        <v>#VALUE!</v>
      </c>
      <c r="AB752" s="1016" t="e">
        <f t="shared" si="396"/>
        <v>#VALUE!</v>
      </c>
      <c r="AC752" s="1017" t="e">
        <f t="shared" ref="AC752:AC787" si="413">N752+O752</f>
        <v>#VALUE!</v>
      </c>
      <c r="AD752" s="1018">
        <f t="shared" ref="AD752:AD787" si="414">SUM(L752:M752)</f>
        <v>0</v>
      </c>
      <c r="AE752" s="1015">
        <f>IF(H752&gt;8,tab!D$168,tab!D$171)</f>
        <v>0.5</v>
      </c>
      <c r="AF752" s="1018">
        <f t="shared" ref="AF752:AF787" si="415">IF(F752&lt;25,0,IF(F752=25,25,IF(F752&lt;40,0,IF(F752=40,40,IF(F752&gt;=40,0)))))</f>
        <v>0</v>
      </c>
      <c r="AG752" s="994">
        <f t="shared" ref="AG752:AG783" si="416">IF(AF752=25,(X752*1.08*J752/2),IF(AF752=40,(Y752*1.08*J752),IF(AF752=0,0)))</f>
        <v>0</v>
      </c>
      <c r="AH752" s="1019" t="e">
        <f t="shared" ref="AH752:AH787" si="417">DATE(YEAR($E$345),MONTH(G752),DAY(G752))&gt;$E$345</f>
        <v>#VALUE!</v>
      </c>
      <c r="AI752" s="863" t="e">
        <f t="shared" ref="AI752:AI783" si="418">YEAR($E$681)-YEAR(G752)-AH752</f>
        <v>#VALUE!</v>
      </c>
      <c r="AJ752" s="562">
        <f t="shared" ref="AJ752:AJ783" si="419">IF((G752=""),30,AI752)</f>
        <v>30</v>
      </c>
      <c r="AK752" s="562">
        <f t="shared" si="386"/>
        <v>30</v>
      </c>
      <c r="AL752" s="1020">
        <f t="shared" ref="AL752:AL783" si="420">(AK752*(SUM(J752:J752)))</f>
        <v>0</v>
      </c>
      <c r="AN752" s="561">
        <f t="shared" ref="AN752:AN787" si="421">IF(AND(AL752&gt;0.01,AL752&lt;50.01),1,0)</f>
        <v>0</v>
      </c>
      <c r="AT752" s="322"/>
      <c r="AU752" s="322"/>
    </row>
    <row r="753" spans="3:47" ht="13.15" customHeight="1" x14ac:dyDescent="0.2">
      <c r="C753" s="386"/>
      <c r="D753" s="1005" t="str">
        <f>IF(op!D641=0,"",op!D641)</f>
        <v/>
      </c>
      <c r="E753" s="1005" t="str">
        <f>IF(op!E641=0,"",op!E641)</f>
        <v/>
      </c>
      <c r="F753" s="395" t="str">
        <f>IF(op!F641="","",op!F641+1)</f>
        <v/>
      </c>
      <c r="G753" s="1006" t="str">
        <f>IF(op!G641=0,"",op!G641)</f>
        <v/>
      </c>
      <c r="H753" s="395" t="str">
        <f>IF(op!H641="","",op!H641)</f>
        <v/>
      </c>
      <c r="I753" s="1007" t="str">
        <f t="shared" si="409"/>
        <v/>
      </c>
      <c r="J753" s="1008" t="str">
        <f>IF(op!J641="","",op!J641)</f>
        <v/>
      </c>
      <c r="K753" s="339"/>
      <c r="L753" s="1260" t="str">
        <f>IF(op!L641="","",op!L641)</f>
        <v/>
      </c>
      <c r="M753" s="1260" t="str">
        <f>IF(op!M641="","",op!M641)</f>
        <v/>
      </c>
      <c r="N753" s="1009" t="str">
        <f t="shared" ref="N753:N787" si="422">IF(J753="","",IF(J753*40&gt;40,40,J753*40))</f>
        <v/>
      </c>
      <c r="O753" s="1010" t="str">
        <f t="shared" ref="O753:O787" si="423">IF(H753="","",IF(I753&lt;4,IF(40*J753&gt;40,40,40*J753),0))</f>
        <v/>
      </c>
      <c r="P753" s="1011" t="str">
        <f t="shared" ref="P753:P787" si="424">IF(J753="","",SUM(L753:O753))</f>
        <v/>
      </c>
      <c r="Q753" s="590" t="str">
        <f t="shared" si="410"/>
        <v/>
      </c>
      <c r="R753" s="1012" t="str">
        <f t="shared" ref="R753:R787" si="425">IF(J753="","",(P753*AB753)+Z753*(AC753+AD753*(1-AE753)))</f>
        <v/>
      </c>
      <c r="S753" s="1013">
        <f t="shared" si="411"/>
        <v>0</v>
      </c>
      <c r="T753" s="339"/>
      <c r="X753" s="994" t="str">
        <f t="shared" si="412"/>
        <v/>
      </c>
      <c r="Y753" s="1015">
        <f t="shared" ref="Y753:Y787" si="426">$Y$126</f>
        <v>0.6</v>
      </c>
      <c r="Z753" s="1016" t="e">
        <f t="shared" ref="Z753:Z787" si="427">X753*12/1659</f>
        <v>#VALUE!</v>
      </c>
      <c r="AA753" s="1016" t="e">
        <f t="shared" ref="AA753:AA787" si="428">X753*12*(1+Y753)/1659</f>
        <v>#VALUE!</v>
      </c>
      <c r="AB753" s="1016" t="e">
        <f t="shared" ref="AB753:AB787" si="429">AA753-Z753</f>
        <v>#VALUE!</v>
      </c>
      <c r="AC753" s="1017" t="e">
        <f t="shared" si="413"/>
        <v>#VALUE!</v>
      </c>
      <c r="AD753" s="1018">
        <f t="shared" si="414"/>
        <v>0</v>
      </c>
      <c r="AE753" s="1015">
        <f>IF(H753&gt;8,tab!D$168,tab!D$171)</f>
        <v>0.5</v>
      </c>
      <c r="AF753" s="1018">
        <f t="shared" si="415"/>
        <v>0</v>
      </c>
      <c r="AG753" s="994">
        <f t="shared" si="416"/>
        <v>0</v>
      </c>
      <c r="AH753" s="1019" t="e">
        <f t="shared" si="417"/>
        <v>#VALUE!</v>
      </c>
      <c r="AI753" s="863" t="e">
        <f t="shared" si="418"/>
        <v>#VALUE!</v>
      </c>
      <c r="AJ753" s="562">
        <f t="shared" si="419"/>
        <v>30</v>
      </c>
      <c r="AK753" s="562">
        <f t="shared" si="386"/>
        <v>30</v>
      </c>
      <c r="AL753" s="1020">
        <f t="shared" si="420"/>
        <v>0</v>
      </c>
      <c r="AN753" s="561">
        <f t="shared" si="421"/>
        <v>0</v>
      </c>
      <c r="AT753" s="322"/>
      <c r="AU753" s="322"/>
    </row>
    <row r="754" spans="3:47" ht="13.15" customHeight="1" x14ac:dyDescent="0.2">
      <c r="C754" s="386"/>
      <c r="D754" s="1005" t="str">
        <f>IF(op!D642=0,"",op!D642)</f>
        <v/>
      </c>
      <c r="E754" s="1005" t="str">
        <f>IF(op!E642=0,"",op!E642)</f>
        <v/>
      </c>
      <c r="F754" s="395" t="str">
        <f>IF(op!F642="","",op!F642+1)</f>
        <v/>
      </c>
      <c r="G754" s="1006" t="str">
        <f>IF(op!G642=0,"",op!G642)</f>
        <v/>
      </c>
      <c r="H754" s="395" t="str">
        <f>IF(op!H642="","",op!H642)</f>
        <v/>
      </c>
      <c r="I754" s="1007" t="str">
        <f t="shared" si="409"/>
        <v/>
      </c>
      <c r="J754" s="1008" t="str">
        <f>IF(op!J642="","",op!J642)</f>
        <v/>
      </c>
      <c r="K754" s="339"/>
      <c r="L754" s="1260" t="str">
        <f>IF(op!L642="","",op!L642)</f>
        <v/>
      </c>
      <c r="M754" s="1260" t="str">
        <f>IF(op!M642="","",op!M642)</f>
        <v/>
      </c>
      <c r="N754" s="1009" t="str">
        <f t="shared" si="422"/>
        <v/>
      </c>
      <c r="O754" s="1010" t="str">
        <f t="shared" si="423"/>
        <v/>
      </c>
      <c r="P754" s="1011" t="str">
        <f t="shared" si="424"/>
        <v/>
      </c>
      <c r="Q754" s="590" t="str">
        <f t="shared" si="410"/>
        <v/>
      </c>
      <c r="R754" s="1012" t="str">
        <f t="shared" si="425"/>
        <v/>
      </c>
      <c r="S754" s="1013">
        <f t="shared" si="411"/>
        <v>0</v>
      </c>
      <c r="T754" s="339"/>
      <c r="X754" s="994" t="str">
        <f t="shared" si="412"/>
        <v/>
      </c>
      <c r="Y754" s="1015">
        <f t="shared" si="426"/>
        <v>0.6</v>
      </c>
      <c r="Z754" s="1016" t="e">
        <f t="shared" si="427"/>
        <v>#VALUE!</v>
      </c>
      <c r="AA754" s="1016" t="e">
        <f t="shared" si="428"/>
        <v>#VALUE!</v>
      </c>
      <c r="AB754" s="1016" t="e">
        <f t="shared" si="429"/>
        <v>#VALUE!</v>
      </c>
      <c r="AC754" s="1017" t="e">
        <f t="shared" si="413"/>
        <v>#VALUE!</v>
      </c>
      <c r="AD754" s="1018">
        <f t="shared" si="414"/>
        <v>0</v>
      </c>
      <c r="AE754" s="1015">
        <f>IF(H754&gt;8,tab!D$168,tab!D$171)</f>
        <v>0.5</v>
      </c>
      <c r="AF754" s="1018">
        <f t="shared" si="415"/>
        <v>0</v>
      </c>
      <c r="AG754" s="994">
        <f t="shared" si="416"/>
        <v>0</v>
      </c>
      <c r="AH754" s="1019" t="e">
        <f t="shared" si="417"/>
        <v>#VALUE!</v>
      </c>
      <c r="AI754" s="863" t="e">
        <f t="shared" si="418"/>
        <v>#VALUE!</v>
      </c>
      <c r="AJ754" s="562">
        <f t="shared" si="419"/>
        <v>30</v>
      </c>
      <c r="AK754" s="562">
        <f t="shared" si="386"/>
        <v>30</v>
      </c>
      <c r="AL754" s="1020">
        <f t="shared" si="420"/>
        <v>0</v>
      </c>
      <c r="AN754" s="561">
        <f t="shared" si="421"/>
        <v>0</v>
      </c>
      <c r="AT754" s="322"/>
      <c r="AU754" s="322"/>
    </row>
    <row r="755" spans="3:47" ht="13.15" customHeight="1" x14ac:dyDescent="0.2">
      <c r="C755" s="386"/>
      <c r="D755" s="1005" t="str">
        <f>IF(op!D643=0,"",op!D643)</f>
        <v/>
      </c>
      <c r="E755" s="1005" t="str">
        <f>IF(op!E643=0,"",op!E643)</f>
        <v/>
      </c>
      <c r="F755" s="395" t="str">
        <f>IF(op!F643="","",op!F643+1)</f>
        <v/>
      </c>
      <c r="G755" s="1006" t="str">
        <f>IF(op!G643=0,"",op!G643)</f>
        <v/>
      </c>
      <c r="H755" s="395" t="str">
        <f>IF(op!H643="","",op!H643)</f>
        <v/>
      </c>
      <c r="I755" s="1007" t="str">
        <f t="shared" si="409"/>
        <v/>
      </c>
      <c r="J755" s="1008" t="str">
        <f>IF(op!J643="","",op!J643)</f>
        <v/>
      </c>
      <c r="K755" s="339"/>
      <c r="L755" s="1260" t="str">
        <f>IF(op!L643="","",op!L643)</f>
        <v/>
      </c>
      <c r="M755" s="1260" t="str">
        <f>IF(op!M643="","",op!M643)</f>
        <v/>
      </c>
      <c r="N755" s="1009" t="str">
        <f t="shared" si="422"/>
        <v/>
      </c>
      <c r="O755" s="1010" t="str">
        <f t="shared" si="423"/>
        <v/>
      </c>
      <c r="P755" s="1011" t="str">
        <f t="shared" si="424"/>
        <v/>
      </c>
      <c r="Q755" s="590" t="str">
        <f t="shared" si="410"/>
        <v/>
      </c>
      <c r="R755" s="1012" t="str">
        <f t="shared" si="425"/>
        <v/>
      </c>
      <c r="S755" s="1013">
        <f t="shared" si="411"/>
        <v>0</v>
      </c>
      <c r="T755" s="339"/>
      <c r="X755" s="994" t="str">
        <f t="shared" si="412"/>
        <v/>
      </c>
      <c r="Y755" s="1015">
        <f t="shared" si="426"/>
        <v>0.6</v>
      </c>
      <c r="Z755" s="1016" t="e">
        <f t="shared" si="427"/>
        <v>#VALUE!</v>
      </c>
      <c r="AA755" s="1016" t="e">
        <f t="shared" si="428"/>
        <v>#VALUE!</v>
      </c>
      <c r="AB755" s="1016" t="e">
        <f t="shared" si="429"/>
        <v>#VALUE!</v>
      </c>
      <c r="AC755" s="1017" t="e">
        <f t="shared" si="413"/>
        <v>#VALUE!</v>
      </c>
      <c r="AD755" s="1018">
        <f t="shared" si="414"/>
        <v>0</v>
      </c>
      <c r="AE755" s="1015">
        <f>IF(H755&gt;8,tab!D$168,tab!D$171)</f>
        <v>0.5</v>
      </c>
      <c r="AF755" s="1018">
        <f t="shared" si="415"/>
        <v>0</v>
      </c>
      <c r="AG755" s="994">
        <f t="shared" si="416"/>
        <v>0</v>
      </c>
      <c r="AH755" s="1019" t="e">
        <f t="shared" si="417"/>
        <v>#VALUE!</v>
      </c>
      <c r="AI755" s="863" t="e">
        <f t="shared" si="418"/>
        <v>#VALUE!</v>
      </c>
      <c r="AJ755" s="562">
        <f t="shared" si="419"/>
        <v>30</v>
      </c>
      <c r="AK755" s="562">
        <f t="shared" si="386"/>
        <v>30</v>
      </c>
      <c r="AL755" s="1020">
        <f t="shared" si="420"/>
        <v>0</v>
      </c>
      <c r="AN755" s="561">
        <f t="shared" si="421"/>
        <v>0</v>
      </c>
      <c r="AT755" s="322"/>
      <c r="AU755" s="322"/>
    </row>
    <row r="756" spans="3:47" ht="13.15" customHeight="1" x14ac:dyDescent="0.2">
      <c r="C756" s="386"/>
      <c r="D756" s="1005" t="str">
        <f>IF(op!D644=0,"",op!D644)</f>
        <v/>
      </c>
      <c r="E756" s="1005" t="str">
        <f>IF(op!E644=0,"",op!E644)</f>
        <v/>
      </c>
      <c r="F756" s="395" t="str">
        <f>IF(op!F644="","",op!F644+1)</f>
        <v/>
      </c>
      <c r="G756" s="1006" t="str">
        <f>IF(op!G644=0,"",op!G644)</f>
        <v/>
      </c>
      <c r="H756" s="395" t="str">
        <f>IF(op!H644="","",op!H644)</f>
        <v/>
      </c>
      <c r="I756" s="1007" t="str">
        <f t="shared" si="409"/>
        <v/>
      </c>
      <c r="J756" s="1008" t="str">
        <f>IF(op!J644="","",op!J644)</f>
        <v/>
      </c>
      <c r="K756" s="339"/>
      <c r="L756" s="1260" t="str">
        <f>IF(op!L644="","",op!L644)</f>
        <v/>
      </c>
      <c r="M756" s="1260" t="str">
        <f>IF(op!M644="","",op!M644)</f>
        <v/>
      </c>
      <c r="N756" s="1009" t="str">
        <f t="shared" si="422"/>
        <v/>
      </c>
      <c r="O756" s="1010" t="str">
        <f t="shared" si="423"/>
        <v/>
      </c>
      <c r="P756" s="1011" t="str">
        <f t="shared" si="424"/>
        <v/>
      </c>
      <c r="Q756" s="590" t="str">
        <f t="shared" si="410"/>
        <v/>
      </c>
      <c r="R756" s="1012" t="str">
        <f t="shared" si="425"/>
        <v/>
      </c>
      <c r="S756" s="1013">
        <f t="shared" si="411"/>
        <v>0</v>
      </c>
      <c r="T756" s="339"/>
      <c r="X756" s="994" t="str">
        <f t="shared" si="412"/>
        <v/>
      </c>
      <c r="Y756" s="1015">
        <f t="shared" si="426"/>
        <v>0.6</v>
      </c>
      <c r="Z756" s="1016" t="e">
        <f t="shared" si="427"/>
        <v>#VALUE!</v>
      </c>
      <c r="AA756" s="1016" t="e">
        <f t="shared" si="428"/>
        <v>#VALUE!</v>
      </c>
      <c r="AB756" s="1016" t="e">
        <f t="shared" si="429"/>
        <v>#VALUE!</v>
      </c>
      <c r="AC756" s="1017" t="e">
        <f t="shared" si="413"/>
        <v>#VALUE!</v>
      </c>
      <c r="AD756" s="1018">
        <f t="shared" si="414"/>
        <v>0</v>
      </c>
      <c r="AE756" s="1015">
        <f>IF(H756&gt;8,tab!D$168,tab!D$171)</f>
        <v>0.5</v>
      </c>
      <c r="AF756" s="1018">
        <f t="shared" si="415"/>
        <v>0</v>
      </c>
      <c r="AG756" s="994">
        <f t="shared" si="416"/>
        <v>0</v>
      </c>
      <c r="AH756" s="1019" t="e">
        <f t="shared" si="417"/>
        <v>#VALUE!</v>
      </c>
      <c r="AI756" s="863" t="e">
        <f t="shared" si="418"/>
        <v>#VALUE!</v>
      </c>
      <c r="AJ756" s="562">
        <f t="shared" si="419"/>
        <v>30</v>
      </c>
      <c r="AK756" s="562">
        <f t="shared" si="386"/>
        <v>30</v>
      </c>
      <c r="AL756" s="1020">
        <f t="shared" si="420"/>
        <v>0</v>
      </c>
      <c r="AN756" s="561">
        <f t="shared" si="421"/>
        <v>0</v>
      </c>
      <c r="AT756" s="322"/>
      <c r="AU756" s="322"/>
    </row>
    <row r="757" spans="3:47" ht="13.15" customHeight="1" x14ac:dyDescent="0.2">
      <c r="C757" s="386"/>
      <c r="D757" s="1005" t="str">
        <f>IF(op!D645=0,"",op!D645)</f>
        <v/>
      </c>
      <c r="E757" s="1005" t="str">
        <f>IF(op!E645=0,"",op!E645)</f>
        <v/>
      </c>
      <c r="F757" s="395" t="str">
        <f>IF(op!F645="","",op!F645+1)</f>
        <v/>
      </c>
      <c r="G757" s="1006" t="str">
        <f>IF(op!G645=0,"",op!G645)</f>
        <v/>
      </c>
      <c r="H757" s="395" t="str">
        <f>IF(op!H645="","",op!H645)</f>
        <v/>
      </c>
      <c r="I757" s="1007" t="str">
        <f t="shared" si="409"/>
        <v/>
      </c>
      <c r="J757" s="1008" t="str">
        <f>IF(op!J645="","",op!J645)</f>
        <v/>
      </c>
      <c r="K757" s="339"/>
      <c r="L757" s="1260" t="str">
        <f>IF(op!L645="","",op!L645)</f>
        <v/>
      </c>
      <c r="M757" s="1260" t="str">
        <f>IF(op!M645="","",op!M645)</f>
        <v/>
      </c>
      <c r="N757" s="1009" t="str">
        <f t="shared" si="422"/>
        <v/>
      </c>
      <c r="O757" s="1010" t="str">
        <f t="shared" si="423"/>
        <v/>
      </c>
      <c r="P757" s="1011" t="str">
        <f t="shared" si="424"/>
        <v/>
      </c>
      <c r="Q757" s="590" t="str">
        <f t="shared" si="410"/>
        <v/>
      </c>
      <c r="R757" s="1012" t="str">
        <f t="shared" si="425"/>
        <v/>
      </c>
      <c r="S757" s="1013">
        <f t="shared" si="411"/>
        <v>0</v>
      </c>
      <c r="T757" s="339"/>
      <c r="X757" s="994" t="str">
        <f t="shared" si="412"/>
        <v/>
      </c>
      <c r="Y757" s="1015">
        <f t="shared" si="426"/>
        <v>0.6</v>
      </c>
      <c r="Z757" s="1016" t="e">
        <f t="shared" si="427"/>
        <v>#VALUE!</v>
      </c>
      <c r="AA757" s="1016" t="e">
        <f t="shared" si="428"/>
        <v>#VALUE!</v>
      </c>
      <c r="AB757" s="1016" t="e">
        <f t="shared" si="429"/>
        <v>#VALUE!</v>
      </c>
      <c r="AC757" s="1017" t="e">
        <f t="shared" si="413"/>
        <v>#VALUE!</v>
      </c>
      <c r="AD757" s="1018">
        <f t="shared" si="414"/>
        <v>0</v>
      </c>
      <c r="AE757" s="1015">
        <f>IF(H757&gt;8,tab!D$168,tab!D$171)</f>
        <v>0.5</v>
      </c>
      <c r="AF757" s="1018">
        <f t="shared" si="415"/>
        <v>0</v>
      </c>
      <c r="AG757" s="994">
        <f t="shared" si="416"/>
        <v>0</v>
      </c>
      <c r="AH757" s="1019" t="e">
        <f t="shared" si="417"/>
        <v>#VALUE!</v>
      </c>
      <c r="AI757" s="863" t="e">
        <f t="shared" si="418"/>
        <v>#VALUE!</v>
      </c>
      <c r="AJ757" s="562">
        <f t="shared" si="419"/>
        <v>30</v>
      </c>
      <c r="AK757" s="562">
        <f t="shared" si="386"/>
        <v>30</v>
      </c>
      <c r="AL757" s="1020">
        <f t="shared" si="420"/>
        <v>0</v>
      </c>
      <c r="AN757" s="561">
        <f t="shared" si="421"/>
        <v>0</v>
      </c>
      <c r="AT757" s="322"/>
      <c r="AU757" s="322"/>
    </row>
    <row r="758" spans="3:47" ht="13.15" customHeight="1" x14ac:dyDescent="0.2">
      <c r="C758" s="386"/>
      <c r="D758" s="1005" t="str">
        <f>IF(op!D646=0,"",op!D646)</f>
        <v/>
      </c>
      <c r="E758" s="1005" t="str">
        <f>IF(op!E646=0,"",op!E646)</f>
        <v/>
      </c>
      <c r="F758" s="395" t="str">
        <f>IF(op!F646="","",op!F646+1)</f>
        <v/>
      </c>
      <c r="G758" s="1006" t="str">
        <f>IF(op!G646=0,"",op!G646)</f>
        <v/>
      </c>
      <c r="H758" s="395" t="str">
        <f>IF(op!H646="","",op!H646)</f>
        <v/>
      </c>
      <c r="I758" s="1007" t="str">
        <f t="shared" si="409"/>
        <v/>
      </c>
      <c r="J758" s="1008" t="str">
        <f>IF(op!J646="","",op!J646)</f>
        <v/>
      </c>
      <c r="K758" s="339"/>
      <c r="L758" s="1260" t="str">
        <f>IF(op!L646="","",op!L646)</f>
        <v/>
      </c>
      <c r="M758" s="1260" t="str">
        <f>IF(op!M646="","",op!M646)</f>
        <v/>
      </c>
      <c r="N758" s="1009" t="str">
        <f t="shared" si="422"/>
        <v/>
      </c>
      <c r="O758" s="1010" t="str">
        <f t="shared" si="423"/>
        <v/>
      </c>
      <c r="P758" s="1011" t="str">
        <f t="shared" si="424"/>
        <v/>
      </c>
      <c r="Q758" s="590" t="str">
        <f t="shared" si="410"/>
        <v/>
      </c>
      <c r="R758" s="1012" t="str">
        <f t="shared" si="425"/>
        <v/>
      </c>
      <c r="S758" s="1013">
        <f t="shared" si="411"/>
        <v>0</v>
      </c>
      <c r="T758" s="339"/>
      <c r="X758" s="994" t="str">
        <f t="shared" si="412"/>
        <v/>
      </c>
      <c r="Y758" s="1015">
        <f t="shared" si="426"/>
        <v>0.6</v>
      </c>
      <c r="Z758" s="1016" t="e">
        <f t="shared" si="427"/>
        <v>#VALUE!</v>
      </c>
      <c r="AA758" s="1016" t="e">
        <f t="shared" si="428"/>
        <v>#VALUE!</v>
      </c>
      <c r="AB758" s="1016" t="e">
        <f t="shared" si="429"/>
        <v>#VALUE!</v>
      </c>
      <c r="AC758" s="1017" t="e">
        <f t="shared" si="413"/>
        <v>#VALUE!</v>
      </c>
      <c r="AD758" s="1018">
        <f t="shared" si="414"/>
        <v>0</v>
      </c>
      <c r="AE758" s="1015">
        <f>IF(H758&gt;8,tab!D$168,tab!D$171)</f>
        <v>0.5</v>
      </c>
      <c r="AF758" s="1018">
        <f t="shared" si="415"/>
        <v>0</v>
      </c>
      <c r="AG758" s="994">
        <f t="shared" si="416"/>
        <v>0</v>
      </c>
      <c r="AH758" s="1019" t="e">
        <f t="shared" si="417"/>
        <v>#VALUE!</v>
      </c>
      <c r="AI758" s="863" t="e">
        <f t="shared" si="418"/>
        <v>#VALUE!</v>
      </c>
      <c r="AJ758" s="562">
        <f t="shared" si="419"/>
        <v>30</v>
      </c>
      <c r="AK758" s="562">
        <f t="shared" si="386"/>
        <v>30</v>
      </c>
      <c r="AL758" s="1020">
        <f t="shared" si="420"/>
        <v>0</v>
      </c>
      <c r="AN758" s="561">
        <f t="shared" si="421"/>
        <v>0</v>
      </c>
      <c r="AT758" s="322"/>
      <c r="AU758" s="322"/>
    </row>
    <row r="759" spans="3:47" ht="13.15" customHeight="1" x14ac:dyDescent="0.2">
      <c r="C759" s="386"/>
      <c r="D759" s="1005" t="str">
        <f>IF(op!D647=0,"",op!D647)</f>
        <v/>
      </c>
      <c r="E759" s="1005" t="str">
        <f>IF(op!E647=0,"",op!E647)</f>
        <v/>
      </c>
      <c r="F759" s="395" t="str">
        <f>IF(op!F647="","",op!F647+1)</f>
        <v/>
      </c>
      <c r="G759" s="1006" t="str">
        <f>IF(op!G647=0,"",op!G647)</f>
        <v/>
      </c>
      <c r="H759" s="395" t="str">
        <f>IF(op!H647="","",op!H647)</f>
        <v/>
      </c>
      <c r="I759" s="1007" t="str">
        <f t="shared" si="409"/>
        <v/>
      </c>
      <c r="J759" s="1008" t="str">
        <f>IF(op!J647="","",op!J647)</f>
        <v/>
      </c>
      <c r="K759" s="339"/>
      <c r="L759" s="1260" t="str">
        <f>IF(op!L647="","",op!L647)</f>
        <v/>
      </c>
      <c r="M759" s="1260" t="str">
        <f>IF(op!M647="","",op!M647)</f>
        <v/>
      </c>
      <c r="N759" s="1009" t="str">
        <f t="shared" si="422"/>
        <v/>
      </c>
      <c r="O759" s="1010" t="str">
        <f t="shared" si="423"/>
        <v/>
      </c>
      <c r="P759" s="1011" t="str">
        <f t="shared" si="424"/>
        <v/>
      </c>
      <c r="Q759" s="590" t="str">
        <f t="shared" si="410"/>
        <v/>
      </c>
      <c r="R759" s="1012" t="str">
        <f t="shared" si="425"/>
        <v/>
      </c>
      <c r="S759" s="1013">
        <f t="shared" si="411"/>
        <v>0</v>
      </c>
      <c r="T759" s="339"/>
      <c r="X759" s="994" t="str">
        <f t="shared" si="412"/>
        <v/>
      </c>
      <c r="Y759" s="1015">
        <f t="shared" si="426"/>
        <v>0.6</v>
      </c>
      <c r="Z759" s="1016" t="e">
        <f t="shared" si="427"/>
        <v>#VALUE!</v>
      </c>
      <c r="AA759" s="1016" t="e">
        <f t="shared" si="428"/>
        <v>#VALUE!</v>
      </c>
      <c r="AB759" s="1016" t="e">
        <f t="shared" si="429"/>
        <v>#VALUE!</v>
      </c>
      <c r="AC759" s="1017" t="e">
        <f t="shared" si="413"/>
        <v>#VALUE!</v>
      </c>
      <c r="AD759" s="1018">
        <f t="shared" si="414"/>
        <v>0</v>
      </c>
      <c r="AE759" s="1015">
        <f>IF(H759&gt;8,tab!D$168,tab!D$171)</f>
        <v>0.5</v>
      </c>
      <c r="AF759" s="1018">
        <f t="shared" si="415"/>
        <v>0</v>
      </c>
      <c r="AG759" s="994">
        <f t="shared" si="416"/>
        <v>0</v>
      </c>
      <c r="AH759" s="1019" t="e">
        <f t="shared" si="417"/>
        <v>#VALUE!</v>
      </c>
      <c r="AI759" s="863" t="e">
        <f t="shared" si="418"/>
        <v>#VALUE!</v>
      </c>
      <c r="AJ759" s="562">
        <f t="shared" si="419"/>
        <v>30</v>
      </c>
      <c r="AK759" s="562">
        <f t="shared" si="386"/>
        <v>30</v>
      </c>
      <c r="AL759" s="1020">
        <f t="shared" si="420"/>
        <v>0</v>
      </c>
      <c r="AN759" s="561">
        <f t="shared" si="421"/>
        <v>0</v>
      </c>
      <c r="AT759" s="322"/>
      <c r="AU759" s="322"/>
    </row>
    <row r="760" spans="3:47" ht="13.15" customHeight="1" x14ac:dyDescent="0.2">
      <c r="C760" s="386"/>
      <c r="D760" s="1005" t="str">
        <f>IF(op!D648=0,"",op!D648)</f>
        <v/>
      </c>
      <c r="E760" s="1005" t="str">
        <f>IF(op!E648=0,"",op!E648)</f>
        <v/>
      </c>
      <c r="F760" s="395" t="str">
        <f>IF(op!F648="","",op!F648+1)</f>
        <v/>
      </c>
      <c r="G760" s="1006" t="str">
        <f>IF(op!G648=0,"",op!G648)</f>
        <v/>
      </c>
      <c r="H760" s="395" t="str">
        <f>IF(op!H648="","",op!H648)</f>
        <v/>
      </c>
      <c r="I760" s="1007" t="str">
        <f t="shared" si="409"/>
        <v/>
      </c>
      <c r="J760" s="1008" t="str">
        <f>IF(op!J648="","",op!J648)</f>
        <v/>
      </c>
      <c r="K760" s="339"/>
      <c r="L760" s="1260" t="str">
        <f>IF(op!L648="","",op!L648)</f>
        <v/>
      </c>
      <c r="M760" s="1260" t="str">
        <f>IF(op!M648="","",op!M648)</f>
        <v/>
      </c>
      <c r="N760" s="1009" t="str">
        <f t="shared" si="422"/>
        <v/>
      </c>
      <c r="O760" s="1010" t="str">
        <f t="shared" si="423"/>
        <v/>
      </c>
      <c r="P760" s="1011" t="str">
        <f t="shared" si="424"/>
        <v/>
      </c>
      <c r="Q760" s="590" t="str">
        <f t="shared" si="410"/>
        <v/>
      </c>
      <c r="R760" s="1012" t="str">
        <f t="shared" si="425"/>
        <v/>
      </c>
      <c r="S760" s="1013">
        <f t="shared" si="411"/>
        <v>0</v>
      </c>
      <c r="T760" s="339"/>
      <c r="X760" s="994" t="str">
        <f t="shared" si="412"/>
        <v/>
      </c>
      <c r="Y760" s="1015">
        <f t="shared" si="426"/>
        <v>0.6</v>
      </c>
      <c r="Z760" s="1016" t="e">
        <f t="shared" si="427"/>
        <v>#VALUE!</v>
      </c>
      <c r="AA760" s="1016" t="e">
        <f t="shared" si="428"/>
        <v>#VALUE!</v>
      </c>
      <c r="AB760" s="1016" t="e">
        <f t="shared" si="429"/>
        <v>#VALUE!</v>
      </c>
      <c r="AC760" s="1017" t="e">
        <f t="shared" si="413"/>
        <v>#VALUE!</v>
      </c>
      <c r="AD760" s="1018">
        <f t="shared" si="414"/>
        <v>0</v>
      </c>
      <c r="AE760" s="1015">
        <f>IF(H760&gt;8,tab!D$168,tab!D$171)</f>
        <v>0.5</v>
      </c>
      <c r="AF760" s="1018">
        <f t="shared" si="415"/>
        <v>0</v>
      </c>
      <c r="AG760" s="994">
        <f t="shared" si="416"/>
        <v>0</v>
      </c>
      <c r="AH760" s="1019" t="e">
        <f t="shared" si="417"/>
        <v>#VALUE!</v>
      </c>
      <c r="AI760" s="863" t="e">
        <f t="shared" si="418"/>
        <v>#VALUE!</v>
      </c>
      <c r="AJ760" s="562">
        <f t="shared" si="419"/>
        <v>30</v>
      </c>
      <c r="AK760" s="562">
        <f t="shared" si="386"/>
        <v>30</v>
      </c>
      <c r="AL760" s="1020">
        <f t="shared" si="420"/>
        <v>0</v>
      </c>
      <c r="AN760" s="561">
        <f t="shared" si="421"/>
        <v>0</v>
      </c>
      <c r="AT760" s="322"/>
      <c r="AU760" s="322"/>
    </row>
    <row r="761" spans="3:47" ht="13.15" customHeight="1" x14ac:dyDescent="0.2">
      <c r="C761" s="386"/>
      <c r="D761" s="1005" t="str">
        <f>IF(op!D649=0,"",op!D649)</f>
        <v/>
      </c>
      <c r="E761" s="1005" t="str">
        <f>IF(op!E649=0,"",op!E649)</f>
        <v/>
      </c>
      <c r="F761" s="395" t="str">
        <f>IF(op!F649="","",op!F649+1)</f>
        <v/>
      </c>
      <c r="G761" s="1006" t="str">
        <f>IF(op!G649=0,"",op!G649)</f>
        <v/>
      </c>
      <c r="H761" s="395" t="str">
        <f>IF(op!H649="","",op!H649)</f>
        <v/>
      </c>
      <c r="I761" s="1007" t="str">
        <f t="shared" si="409"/>
        <v/>
      </c>
      <c r="J761" s="1008" t="str">
        <f>IF(op!J649="","",op!J649)</f>
        <v/>
      </c>
      <c r="K761" s="339"/>
      <c r="L761" s="1260" t="str">
        <f>IF(op!L649="","",op!L649)</f>
        <v/>
      </c>
      <c r="M761" s="1260" t="str">
        <f>IF(op!M649="","",op!M649)</f>
        <v/>
      </c>
      <c r="N761" s="1009" t="str">
        <f t="shared" si="422"/>
        <v/>
      </c>
      <c r="O761" s="1010" t="str">
        <f t="shared" si="423"/>
        <v/>
      </c>
      <c r="P761" s="1011" t="str">
        <f t="shared" si="424"/>
        <v/>
      </c>
      <c r="Q761" s="590" t="str">
        <f t="shared" si="410"/>
        <v/>
      </c>
      <c r="R761" s="1012" t="str">
        <f t="shared" si="425"/>
        <v/>
      </c>
      <c r="S761" s="1013">
        <f t="shared" si="411"/>
        <v>0</v>
      </c>
      <c r="T761" s="339"/>
      <c r="X761" s="994" t="str">
        <f t="shared" si="412"/>
        <v/>
      </c>
      <c r="Y761" s="1015">
        <f t="shared" si="426"/>
        <v>0.6</v>
      </c>
      <c r="Z761" s="1016" t="e">
        <f t="shared" si="427"/>
        <v>#VALUE!</v>
      </c>
      <c r="AA761" s="1016" t="e">
        <f t="shared" si="428"/>
        <v>#VALUE!</v>
      </c>
      <c r="AB761" s="1016" t="e">
        <f t="shared" si="429"/>
        <v>#VALUE!</v>
      </c>
      <c r="AC761" s="1017" t="e">
        <f t="shared" si="413"/>
        <v>#VALUE!</v>
      </c>
      <c r="AD761" s="1018">
        <f t="shared" si="414"/>
        <v>0</v>
      </c>
      <c r="AE761" s="1015">
        <f>IF(H761&gt;8,tab!D$168,tab!D$171)</f>
        <v>0.5</v>
      </c>
      <c r="AF761" s="1018">
        <f t="shared" si="415"/>
        <v>0</v>
      </c>
      <c r="AG761" s="994">
        <f t="shared" si="416"/>
        <v>0</v>
      </c>
      <c r="AH761" s="1019" t="e">
        <f t="shared" si="417"/>
        <v>#VALUE!</v>
      </c>
      <c r="AI761" s="863" t="e">
        <f t="shared" si="418"/>
        <v>#VALUE!</v>
      </c>
      <c r="AJ761" s="562">
        <f t="shared" si="419"/>
        <v>30</v>
      </c>
      <c r="AK761" s="562">
        <f t="shared" si="386"/>
        <v>30</v>
      </c>
      <c r="AL761" s="1020">
        <f t="shared" si="420"/>
        <v>0</v>
      </c>
      <c r="AN761" s="561">
        <f t="shared" si="421"/>
        <v>0</v>
      </c>
      <c r="AT761" s="322"/>
      <c r="AU761" s="322"/>
    </row>
    <row r="762" spans="3:47" ht="13.15" customHeight="1" x14ac:dyDescent="0.2">
      <c r="C762" s="386"/>
      <c r="D762" s="1005" t="str">
        <f>IF(op!D650=0,"",op!D650)</f>
        <v/>
      </c>
      <c r="E762" s="1005" t="str">
        <f>IF(op!E650=0,"",op!E650)</f>
        <v/>
      </c>
      <c r="F762" s="395" t="str">
        <f>IF(op!F650="","",op!F650+1)</f>
        <v/>
      </c>
      <c r="G762" s="1006" t="str">
        <f>IF(op!G650=0,"",op!G650)</f>
        <v/>
      </c>
      <c r="H762" s="395" t="str">
        <f>IF(op!H650="","",op!H650)</f>
        <v/>
      </c>
      <c r="I762" s="1007" t="str">
        <f t="shared" si="409"/>
        <v/>
      </c>
      <c r="J762" s="1008" t="str">
        <f>IF(op!J650="","",op!J650)</f>
        <v/>
      </c>
      <c r="K762" s="339"/>
      <c r="L762" s="1260" t="str">
        <f>IF(op!L650="","",op!L650)</f>
        <v/>
      </c>
      <c r="M762" s="1260" t="str">
        <f>IF(op!M650="","",op!M650)</f>
        <v/>
      </c>
      <c r="N762" s="1009" t="str">
        <f t="shared" si="422"/>
        <v/>
      </c>
      <c r="O762" s="1010" t="str">
        <f t="shared" si="423"/>
        <v/>
      </c>
      <c r="P762" s="1011" t="str">
        <f t="shared" si="424"/>
        <v/>
      </c>
      <c r="Q762" s="590" t="str">
        <f t="shared" si="410"/>
        <v/>
      </c>
      <c r="R762" s="1012" t="str">
        <f t="shared" si="425"/>
        <v/>
      </c>
      <c r="S762" s="1013">
        <f t="shared" si="411"/>
        <v>0</v>
      </c>
      <c r="T762" s="339"/>
      <c r="X762" s="994" t="str">
        <f t="shared" si="412"/>
        <v/>
      </c>
      <c r="Y762" s="1015">
        <f t="shared" si="426"/>
        <v>0.6</v>
      </c>
      <c r="Z762" s="1016" t="e">
        <f t="shared" si="427"/>
        <v>#VALUE!</v>
      </c>
      <c r="AA762" s="1016" t="e">
        <f t="shared" si="428"/>
        <v>#VALUE!</v>
      </c>
      <c r="AB762" s="1016" t="e">
        <f t="shared" si="429"/>
        <v>#VALUE!</v>
      </c>
      <c r="AC762" s="1017" t="e">
        <f t="shared" si="413"/>
        <v>#VALUE!</v>
      </c>
      <c r="AD762" s="1018">
        <f t="shared" si="414"/>
        <v>0</v>
      </c>
      <c r="AE762" s="1015">
        <f>IF(H762&gt;8,tab!D$168,tab!D$171)</f>
        <v>0.5</v>
      </c>
      <c r="AF762" s="1018">
        <f t="shared" si="415"/>
        <v>0</v>
      </c>
      <c r="AG762" s="994">
        <f t="shared" si="416"/>
        <v>0</v>
      </c>
      <c r="AH762" s="1019" t="e">
        <f t="shared" si="417"/>
        <v>#VALUE!</v>
      </c>
      <c r="AI762" s="863" t="e">
        <f t="shared" si="418"/>
        <v>#VALUE!</v>
      </c>
      <c r="AJ762" s="562">
        <f t="shared" si="419"/>
        <v>30</v>
      </c>
      <c r="AK762" s="562">
        <f t="shared" si="386"/>
        <v>30</v>
      </c>
      <c r="AL762" s="1020">
        <f t="shared" si="420"/>
        <v>0</v>
      </c>
      <c r="AN762" s="561">
        <f t="shared" si="421"/>
        <v>0</v>
      </c>
      <c r="AT762" s="322"/>
      <c r="AU762" s="322"/>
    </row>
    <row r="763" spans="3:47" ht="13.15" customHeight="1" x14ac:dyDescent="0.2">
      <c r="C763" s="386"/>
      <c r="D763" s="1005" t="str">
        <f>IF(op!D651=0,"",op!D651)</f>
        <v/>
      </c>
      <c r="E763" s="1005" t="str">
        <f>IF(op!E651=0,"",op!E651)</f>
        <v/>
      </c>
      <c r="F763" s="395" t="str">
        <f>IF(op!F651="","",op!F651+1)</f>
        <v/>
      </c>
      <c r="G763" s="1006" t="str">
        <f>IF(op!G651=0,"",op!G651)</f>
        <v/>
      </c>
      <c r="H763" s="395" t="str">
        <f>IF(op!H651="","",op!H651)</f>
        <v/>
      </c>
      <c r="I763" s="1007" t="str">
        <f t="shared" si="409"/>
        <v/>
      </c>
      <c r="J763" s="1008" t="str">
        <f>IF(op!J651="","",op!J651)</f>
        <v/>
      </c>
      <c r="K763" s="339"/>
      <c r="L763" s="1260" t="str">
        <f>IF(op!L651="","",op!L651)</f>
        <v/>
      </c>
      <c r="M763" s="1260" t="str">
        <f>IF(op!M651="","",op!M651)</f>
        <v/>
      </c>
      <c r="N763" s="1009" t="str">
        <f t="shared" si="422"/>
        <v/>
      </c>
      <c r="O763" s="1010" t="str">
        <f t="shared" si="423"/>
        <v/>
      </c>
      <c r="P763" s="1011" t="str">
        <f t="shared" si="424"/>
        <v/>
      </c>
      <c r="Q763" s="590" t="str">
        <f t="shared" si="410"/>
        <v/>
      </c>
      <c r="R763" s="1012" t="str">
        <f t="shared" si="425"/>
        <v/>
      </c>
      <c r="S763" s="1013">
        <f t="shared" si="411"/>
        <v>0</v>
      </c>
      <c r="T763" s="339"/>
      <c r="X763" s="994" t="str">
        <f t="shared" si="412"/>
        <v/>
      </c>
      <c r="Y763" s="1015">
        <f t="shared" si="426"/>
        <v>0.6</v>
      </c>
      <c r="Z763" s="1016" t="e">
        <f t="shared" si="427"/>
        <v>#VALUE!</v>
      </c>
      <c r="AA763" s="1016" t="e">
        <f t="shared" si="428"/>
        <v>#VALUE!</v>
      </c>
      <c r="AB763" s="1016" t="e">
        <f t="shared" si="429"/>
        <v>#VALUE!</v>
      </c>
      <c r="AC763" s="1017" t="e">
        <f t="shared" si="413"/>
        <v>#VALUE!</v>
      </c>
      <c r="AD763" s="1018">
        <f t="shared" si="414"/>
        <v>0</v>
      </c>
      <c r="AE763" s="1015">
        <f>IF(H763&gt;8,tab!D$168,tab!D$171)</f>
        <v>0.5</v>
      </c>
      <c r="AF763" s="1018">
        <f t="shared" si="415"/>
        <v>0</v>
      </c>
      <c r="AG763" s="994">
        <f t="shared" si="416"/>
        <v>0</v>
      </c>
      <c r="AH763" s="1019" t="e">
        <f t="shared" si="417"/>
        <v>#VALUE!</v>
      </c>
      <c r="AI763" s="863" t="e">
        <f t="shared" si="418"/>
        <v>#VALUE!</v>
      </c>
      <c r="AJ763" s="562">
        <f t="shared" si="419"/>
        <v>30</v>
      </c>
      <c r="AK763" s="562">
        <f t="shared" si="386"/>
        <v>30</v>
      </c>
      <c r="AL763" s="1020">
        <f t="shared" si="420"/>
        <v>0</v>
      </c>
      <c r="AN763" s="561">
        <f t="shared" si="421"/>
        <v>0</v>
      </c>
      <c r="AT763" s="322"/>
      <c r="AU763" s="322"/>
    </row>
    <row r="764" spans="3:47" ht="13.15" customHeight="1" x14ac:dyDescent="0.2">
      <c r="C764" s="386"/>
      <c r="D764" s="1005" t="str">
        <f>IF(op!D652=0,"",op!D652)</f>
        <v/>
      </c>
      <c r="E764" s="1005" t="str">
        <f>IF(op!E652=0,"",op!E652)</f>
        <v/>
      </c>
      <c r="F764" s="395" t="str">
        <f>IF(op!F652="","",op!F652+1)</f>
        <v/>
      </c>
      <c r="G764" s="1006" t="str">
        <f>IF(op!G652=0,"",op!G652)</f>
        <v/>
      </c>
      <c r="H764" s="395" t="str">
        <f>IF(op!H652="","",op!H652)</f>
        <v/>
      </c>
      <c r="I764" s="1007" t="str">
        <f t="shared" si="409"/>
        <v/>
      </c>
      <c r="J764" s="1008" t="str">
        <f>IF(op!J652="","",op!J652)</f>
        <v/>
      </c>
      <c r="K764" s="339"/>
      <c r="L764" s="1260" t="str">
        <f>IF(op!L652="","",op!L652)</f>
        <v/>
      </c>
      <c r="M764" s="1260" t="str">
        <f>IF(op!M652="","",op!M652)</f>
        <v/>
      </c>
      <c r="N764" s="1009" t="str">
        <f t="shared" si="422"/>
        <v/>
      </c>
      <c r="O764" s="1010" t="str">
        <f t="shared" si="423"/>
        <v/>
      </c>
      <c r="P764" s="1011" t="str">
        <f t="shared" si="424"/>
        <v/>
      </c>
      <c r="Q764" s="590" t="str">
        <f t="shared" si="410"/>
        <v/>
      </c>
      <c r="R764" s="1012" t="str">
        <f t="shared" si="425"/>
        <v/>
      </c>
      <c r="S764" s="1013">
        <f t="shared" si="411"/>
        <v>0</v>
      </c>
      <c r="T764" s="339"/>
      <c r="X764" s="994" t="str">
        <f t="shared" si="412"/>
        <v/>
      </c>
      <c r="Y764" s="1015">
        <f t="shared" si="426"/>
        <v>0.6</v>
      </c>
      <c r="Z764" s="1016" t="e">
        <f t="shared" si="427"/>
        <v>#VALUE!</v>
      </c>
      <c r="AA764" s="1016" t="e">
        <f t="shared" si="428"/>
        <v>#VALUE!</v>
      </c>
      <c r="AB764" s="1016" t="e">
        <f t="shared" si="429"/>
        <v>#VALUE!</v>
      </c>
      <c r="AC764" s="1017" t="e">
        <f t="shared" si="413"/>
        <v>#VALUE!</v>
      </c>
      <c r="AD764" s="1018">
        <f t="shared" si="414"/>
        <v>0</v>
      </c>
      <c r="AE764" s="1015">
        <f>IF(H764&gt;8,tab!D$168,tab!D$171)</f>
        <v>0.5</v>
      </c>
      <c r="AF764" s="1018">
        <f t="shared" si="415"/>
        <v>0</v>
      </c>
      <c r="AG764" s="994">
        <f t="shared" si="416"/>
        <v>0</v>
      </c>
      <c r="AH764" s="1019" t="e">
        <f t="shared" si="417"/>
        <v>#VALUE!</v>
      </c>
      <c r="AI764" s="863" t="e">
        <f t="shared" si="418"/>
        <v>#VALUE!</v>
      </c>
      <c r="AJ764" s="562">
        <f t="shared" si="419"/>
        <v>30</v>
      </c>
      <c r="AK764" s="562">
        <f t="shared" si="386"/>
        <v>30</v>
      </c>
      <c r="AL764" s="1020">
        <f t="shared" si="420"/>
        <v>0</v>
      </c>
      <c r="AN764" s="561">
        <f t="shared" si="421"/>
        <v>0</v>
      </c>
      <c r="AT764" s="322"/>
      <c r="AU764" s="322"/>
    </row>
    <row r="765" spans="3:47" ht="13.15" customHeight="1" x14ac:dyDescent="0.2">
      <c r="C765" s="386"/>
      <c r="D765" s="1005" t="str">
        <f>IF(op!D653=0,"",op!D653)</f>
        <v/>
      </c>
      <c r="E765" s="1005" t="str">
        <f>IF(op!E653=0,"",op!E653)</f>
        <v/>
      </c>
      <c r="F765" s="395" t="str">
        <f>IF(op!F653="","",op!F653+1)</f>
        <v/>
      </c>
      <c r="G765" s="1006" t="str">
        <f>IF(op!G653=0,"",op!G653)</f>
        <v/>
      </c>
      <c r="H765" s="395" t="str">
        <f>IF(op!H653="","",op!H653)</f>
        <v/>
      </c>
      <c r="I765" s="1007" t="str">
        <f t="shared" si="409"/>
        <v/>
      </c>
      <c r="J765" s="1008" t="str">
        <f>IF(op!J653="","",op!J653)</f>
        <v/>
      </c>
      <c r="K765" s="339"/>
      <c r="L765" s="1260" t="str">
        <f>IF(op!L653="","",op!L653)</f>
        <v/>
      </c>
      <c r="M765" s="1260" t="str">
        <f>IF(op!M653="","",op!M653)</f>
        <v/>
      </c>
      <c r="N765" s="1009" t="str">
        <f t="shared" si="422"/>
        <v/>
      </c>
      <c r="O765" s="1010" t="str">
        <f t="shared" si="423"/>
        <v/>
      </c>
      <c r="P765" s="1011" t="str">
        <f t="shared" si="424"/>
        <v/>
      </c>
      <c r="Q765" s="590" t="str">
        <f t="shared" si="410"/>
        <v/>
      </c>
      <c r="R765" s="1012" t="str">
        <f t="shared" si="425"/>
        <v/>
      </c>
      <c r="S765" s="1013">
        <f t="shared" si="411"/>
        <v>0</v>
      </c>
      <c r="T765" s="339"/>
      <c r="X765" s="994" t="str">
        <f t="shared" si="412"/>
        <v/>
      </c>
      <c r="Y765" s="1015">
        <f t="shared" si="426"/>
        <v>0.6</v>
      </c>
      <c r="Z765" s="1016" t="e">
        <f t="shared" si="427"/>
        <v>#VALUE!</v>
      </c>
      <c r="AA765" s="1016" t="e">
        <f t="shared" si="428"/>
        <v>#VALUE!</v>
      </c>
      <c r="AB765" s="1016" t="e">
        <f t="shared" si="429"/>
        <v>#VALUE!</v>
      </c>
      <c r="AC765" s="1017" t="e">
        <f t="shared" si="413"/>
        <v>#VALUE!</v>
      </c>
      <c r="AD765" s="1018">
        <f t="shared" si="414"/>
        <v>0</v>
      </c>
      <c r="AE765" s="1015">
        <f>IF(H765&gt;8,tab!D$168,tab!D$171)</f>
        <v>0.5</v>
      </c>
      <c r="AF765" s="1018">
        <f t="shared" si="415"/>
        <v>0</v>
      </c>
      <c r="AG765" s="994">
        <f t="shared" si="416"/>
        <v>0</v>
      </c>
      <c r="AH765" s="1019" t="e">
        <f t="shared" si="417"/>
        <v>#VALUE!</v>
      </c>
      <c r="AI765" s="863" t="e">
        <f t="shared" si="418"/>
        <v>#VALUE!</v>
      </c>
      <c r="AJ765" s="562">
        <f t="shared" si="419"/>
        <v>30</v>
      </c>
      <c r="AK765" s="562">
        <f t="shared" si="386"/>
        <v>30</v>
      </c>
      <c r="AL765" s="1020">
        <f t="shared" si="420"/>
        <v>0</v>
      </c>
      <c r="AN765" s="561">
        <f t="shared" si="421"/>
        <v>0</v>
      </c>
      <c r="AT765" s="322"/>
      <c r="AU765" s="322"/>
    </row>
    <row r="766" spans="3:47" ht="13.15" customHeight="1" x14ac:dyDescent="0.2">
      <c r="C766" s="386"/>
      <c r="D766" s="1005" t="str">
        <f>IF(op!D654=0,"",op!D654)</f>
        <v/>
      </c>
      <c r="E766" s="1005" t="str">
        <f>IF(op!E654=0,"",op!E654)</f>
        <v/>
      </c>
      <c r="F766" s="395" t="str">
        <f>IF(op!F654="","",op!F654+1)</f>
        <v/>
      </c>
      <c r="G766" s="1006" t="str">
        <f>IF(op!G654=0,"",op!G654)</f>
        <v/>
      </c>
      <c r="H766" s="395" t="str">
        <f>IF(op!H654="","",op!H654)</f>
        <v/>
      </c>
      <c r="I766" s="1007" t="str">
        <f t="shared" si="409"/>
        <v/>
      </c>
      <c r="J766" s="1008" t="str">
        <f>IF(op!J654="","",op!J654)</f>
        <v/>
      </c>
      <c r="K766" s="339"/>
      <c r="L766" s="1260" t="str">
        <f>IF(op!L654="","",op!L654)</f>
        <v/>
      </c>
      <c r="M766" s="1260" t="str">
        <f>IF(op!M654="","",op!M654)</f>
        <v/>
      </c>
      <c r="N766" s="1009" t="str">
        <f t="shared" si="422"/>
        <v/>
      </c>
      <c r="O766" s="1010" t="str">
        <f t="shared" si="423"/>
        <v/>
      </c>
      <c r="P766" s="1011" t="str">
        <f t="shared" si="424"/>
        <v/>
      </c>
      <c r="Q766" s="590" t="str">
        <f t="shared" si="410"/>
        <v/>
      </c>
      <c r="R766" s="1012" t="str">
        <f t="shared" si="425"/>
        <v/>
      </c>
      <c r="S766" s="1013">
        <f t="shared" si="411"/>
        <v>0</v>
      </c>
      <c r="T766" s="339"/>
      <c r="X766" s="994" t="str">
        <f t="shared" si="412"/>
        <v/>
      </c>
      <c r="Y766" s="1015">
        <f t="shared" si="426"/>
        <v>0.6</v>
      </c>
      <c r="Z766" s="1016" t="e">
        <f t="shared" si="427"/>
        <v>#VALUE!</v>
      </c>
      <c r="AA766" s="1016" t="e">
        <f t="shared" si="428"/>
        <v>#VALUE!</v>
      </c>
      <c r="AB766" s="1016" t="e">
        <f t="shared" si="429"/>
        <v>#VALUE!</v>
      </c>
      <c r="AC766" s="1017" t="e">
        <f t="shared" si="413"/>
        <v>#VALUE!</v>
      </c>
      <c r="AD766" s="1018">
        <f t="shared" si="414"/>
        <v>0</v>
      </c>
      <c r="AE766" s="1015">
        <f>IF(H766&gt;8,tab!D$168,tab!D$171)</f>
        <v>0.5</v>
      </c>
      <c r="AF766" s="1018">
        <f t="shared" si="415"/>
        <v>0</v>
      </c>
      <c r="AG766" s="994">
        <f t="shared" si="416"/>
        <v>0</v>
      </c>
      <c r="AH766" s="1019" t="e">
        <f t="shared" si="417"/>
        <v>#VALUE!</v>
      </c>
      <c r="AI766" s="863" t="e">
        <f t="shared" si="418"/>
        <v>#VALUE!</v>
      </c>
      <c r="AJ766" s="562">
        <f t="shared" si="419"/>
        <v>30</v>
      </c>
      <c r="AK766" s="562">
        <f t="shared" si="386"/>
        <v>30</v>
      </c>
      <c r="AL766" s="1020">
        <f t="shared" si="420"/>
        <v>0</v>
      </c>
      <c r="AN766" s="561">
        <f t="shared" si="421"/>
        <v>0</v>
      </c>
      <c r="AT766" s="322"/>
      <c r="AU766" s="322"/>
    </row>
    <row r="767" spans="3:47" ht="13.15" customHeight="1" x14ac:dyDescent="0.2">
      <c r="C767" s="386"/>
      <c r="D767" s="1005" t="str">
        <f>IF(op!D655=0,"",op!D655)</f>
        <v/>
      </c>
      <c r="E767" s="1005" t="str">
        <f>IF(op!E655=0,"",op!E655)</f>
        <v/>
      </c>
      <c r="F767" s="395" t="str">
        <f>IF(op!F655="","",op!F655+1)</f>
        <v/>
      </c>
      <c r="G767" s="1006" t="str">
        <f>IF(op!G655=0,"",op!G655)</f>
        <v/>
      </c>
      <c r="H767" s="395" t="str">
        <f>IF(op!H655="","",op!H655)</f>
        <v/>
      </c>
      <c r="I767" s="1007" t="str">
        <f t="shared" si="409"/>
        <v/>
      </c>
      <c r="J767" s="1008" t="str">
        <f>IF(op!J655="","",op!J655)</f>
        <v/>
      </c>
      <c r="K767" s="339"/>
      <c r="L767" s="1260" t="str">
        <f>IF(op!L655="","",op!L655)</f>
        <v/>
      </c>
      <c r="M767" s="1260" t="str">
        <f>IF(op!M655="","",op!M655)</f>
        <v/>
      </c>
      <c r="N767" s="1009" t="str">
        <f t="shared" si="422"/>
        <v/>
      </c>
      <c r="O767" s="1010" t="str">
        <f t="shared" si="423"/>
        <v/>
      </c>
      <c r="P767" s="1011" t="str">
        <f t="shared" si="424"/>
        <v/>
      </c>
      <c r="Q767" s="590" t="str">
        <f t="shared" si="410"/>
        <v/>
      </c>
      <c r="R767" s="1012" t="str">
        <f t="shared" si="425"/>
        <v/>
      </c>
      <c r="S767" s="1013">
        <f t="shared" si="411"/>
        <v>0</v>
      </c>
      <c r="T767" s="339"/>
      <c r="X767" s="994" t="str">
        <f t="shared" si="412"/>
        <v/>
      </c>
      <c r="Y767" s="1015">
        <f t="shared" si="426"/>
        <v>0.6</v>
      </c>
      <c r="Z767" s="1016" t="e">
        <f t="shared" si="427"/>
        <v>#VALUE!</v>
      </c>
      <c r="AA767" s="1016" t="e">
        <f t="shared" si="428"/>
        <v>#VALUE!</v>
      </c>
      <c r="AB767" s="1016" t="e">
        <f t="shared" si="429"/>
        <v>#VALUE!</v>
      </c>
      <c r="AC767" s="1017" t="e">
        <f t="shared" si="413"/>
        <v>#VALUE!</v>
      </c>
      <c r="AD767" s="1018">
        <f t="shared" si="414"/>
        <v>0</v>
      </c>
      <c r="AE767" s="1015">
        <f>IF(H767&gt;8,tab!D$168,tab!D$171)</f>
        <v>0.5</v>
      </c>
      <c r="AF767" s="1018">
        <f t="shared" si="415"/>
        <v>0</v>
      </c>
      <c r="AG767" s="994">
        <f t="shared" si="416"/>
        <v>0</v>
      </c>
      <c r="AH767" s="1019" t="e">
        <f t="shared" si="417"/>
        <v>#VALUE!</v>
      </c>
      <c r="AI767" s="863" t="e">
        <f t="shared" si="418"/>
        <v>#VALUE!</v>
      </c>
      <c r="AJ767" s="562">
        <f t="shared" si="419"/>
        <v>30</v>
      </c>
      <c r="AK767" s="562">
        <f t="shared" si="386"/>
        <v>30</v>
      </c>
      <c r="AL767" s="1020">
        <f t="shared" si="420"/>
        <v>0</v>
      </c>
      <c r="AN767" s="561">
        <f t="shared" si="421"/>
        <v>0</v>
      </c>
      <c r="AT767" s="322"/>
      <c r="AU767" s="322"/>
    </row>
    <row r="768" spans="3:47" ht="13.15" customHeight="1" x14ac:dyDescent="0.2">
      <c r="C768" s="386"/>
      <c r="D768" s="1005" t="str">
        <f>IF(op!D656=0,"",op!D656)</f>
        <v/>
      </c>
      <c r="E768" s="1005" t="str">
        <f>IF(op!E656=0,"",op!E656)</f>
        <v/>
      </c>
      <c r="F768" s="395" t="str">
        <f>IF(op!F656="","",op!F656+1)</f>
        <v/>
      </c>
      <c r="G768" s="1006" t="str">
        <f>IF(op!G656=0,"",op!G656)</f>
        <v/>
      </c>
      <c r="H768" s="395" t="str">
        <f>IF(op!H656="","",op!H656)</f>
        <v/>
      </c>
      <c r="I768" s="1007" t="str">
        <f t="shared" si="409"/>
        <v/>
      </c>
      <c r="J768" s="1008" t="str">
        <f>IF(op!J656="","",op!J656)</f>
        <v/>
      </c>
      <c r="K768" s="339"/>
      <c r="L768" s="1260" t="str">
        <f>IF(op!L656="","",op!L656)</f>
        <v/>
      </c>
      <c r="M768" s="1260" t="str">
        <f>IF(op!M656="","",op!M656)</f>
        <v/>
      </c>
      <c r="N768" s="1009" t="str">
        <f t="shared" si="422"/>
        <v/>
      </c>
      <c r="O768" s="1010" t="str">
        <f t="shared" si="423"/>
        <v/>
      </c>
      <c r="P768" s="1011" t="str">
        <f t="shared" si="424"/>
        <v/>
      </c>
      <c r="Q768" s="590" t="str">
        <f t="shared" si="410"/>
        <v/>
      </c>
      <c r="R768" s="1012" t="str">
        <f t="shared" si="425"/>
        <v/>
      </c>
      <c r="S768" s="1013">
        <f t="shared" si="411"/>
        <v>0</v>
      </c>
      <c r="T768" s="339"/>
      <c r="X768" s="994" t="str">
        <f t="shared" si="412"/>
        <v/>
      </c>
      <c r="Y768" s="1015">
        <f t="shared" si="426"/>
        <v>0.6</v>
      </c>
      <c r="Z768" s="1016" t="e">
        <f t="shared" si="427"/>
        <v>#VALUE!</v>
      </c>
      <c r="AA768" s="1016" t="e">
        <f t="shared" si="428"/>
        <v>#VALUE!</v>
      </c>
      <c r="AB768" s="1016" t="e">
        <f t="shared" si="429"/>
        <v>#VALUE!</v>
      </c>
      <c r="AC768" s="1017" t="e">
        <f t="shared" si="413"/>
        <v>#VALUE!</v>
      </c>
      <c r="AD768" s="1018">
        <f t="shared" si="414"/>
        <v>0</v>
      </c>
      <c r="AE768" s="1015">
        <f>IF(H768&gt;8,tab!D$168,tab!D$171)</f>
        <v>0.5</v>
      </c>
      <c r="AF768" s="1018">
        <f t="shared" si="415"/>
        <v>0</v>
      </c>
      <c r="AG768" s="994">
        <f t="shared" si="416"/>
        <v>0</v>
      </c>
      <c r="AH768" s="1019" t="e">
        <f t="shared" si="417"/>
        <v>#VALUE!</v>
      </c>
      <c r="AI768" s="863" t="e">
        <f t="shared" si="418"/>
        <v>#VALUE!</v>
      </c>
      <c r="AJ768" s="562">
        <f t="shared" si="419"/>
        <v>30</v>
      </c>
      <c r="AK768" s="562">
        <f t="shared" si="386"/>
        <v>30</v>
      </c>
      <c r="AL768" s="1020">
        <f t="shared" si="420"/>
        <v>0</v>
      </c>
      <c r="AN768" s="561">
        <f t="shared" si="421"/>
        <v>0</v>
      </c>
      <c r="AT768" s="322"/>
      <c r="AU768" s="322"/>
    </row>
    <row r="769" spans="3:47" ht="13.15" customHeight="1" x14ac:dyDescent="0.2">
      <c r="C769" s="386"/>
      <c r="D769" s="1005" t="str">
        <f>IF(op!D657=0,"",op!D657)</f>
        <v/>
      </c>
      <c r="E769" s="1005" t="str">
        <f>IF(op!E657=0,"",op!E657)</f>
        <v/>
      </c>
      <c r="F769" s="395" t="str">
        <f>IF(op!F657="","",op!F657+1)</f>
        <v/>
      </c>
      <c r="G769" s="1006" t="str">
        <f>IF(op!G657=0,"",op!G657)</f>
        <v/>
      </c>
      <c r="H769" s="395" t="str">
        <f>IF(op!H657="","",op!H657)</f>
        <v/>
      </c>
      <c r="I769" s="1007" t="str">
        <f t="shared" si="409"/>
        <v/>
      </c>
      <c r="J769" s="1008" t="str">
        <f>IF(op!J657="","",op!J657)</f>
        <v/>
      </c>
      <c r="K769" s="339"/>
      <c r="L769" s="1260" t="str">
        <f>IF(op!L657="","",op!L657)</f>
        <v/>
      </c>
      <c r="M769" s="1260" t="str">
        <f>IF(op!M657="","",op!M657)</f>
        <v/>
      </c>
      <c r="N769" s="1009" t="str">
        <f t="shared" si="422"/>
        <v/>
      </c>
      <c r="O769" s="1010" t="str">
        <f t="shared" si="423"/>
        <v/>
      </c>
      <c r="P769" s="1011" t="str">
        <f t="shared" si="424"/>
        <v/>
      </c>
      <c r="Q769" s="590" t="str">
        <f t="shared" si="410"/>
        <v/>
      </c>
      <c r="R769" s="1012" t="str">
        <f t="shared" si="425"/>
        <v/>
      </c>
      <c r="S769" s="1013">
        <f t="shared" si="411"/>
        <v>0</v>
      </c>
      <c r="T769" s="339"/>
      <c r="X769" s="994" t="str">
        <f t="shared" si="412"/>
        <v/>
      </c>
      <c r="Y769" s="1015">
        <f t="shared" si="426"/>
        <v>0.6</v>
      </c>
      <c r="Z769" s="1016" t="e">
        <f t="shared" si="427"/>
        <v>#VALUE!</v>
      </c>
      <c r="AA769" s="1016" t="e">
        <f t="shared" si="428"/>
        <v>#VALUE!</v>
      </c>
      <c r="AB769" s="1016" t="e">
        <f t="shared" si="429"/>
        <v>#VALUE!</v>
      </c>
      <c r="AC769" s="1017" t="e">
        <f t="shared" si="413"/>
        <v>#VALUE!</v>
      </c>
      <c r="AD769" s="1018">
        <f t="shared" si="414"/>
        <v>0</v>
      </c>
      <c r="AE769" s="1015">
        <f>IF(H769&gt;8,tab!D$168,tab!D$171)</f>
        <v>0.5</v>
      </c>
      <c r="AF769" s="1018">
        <f t="shared" si="415"/>
        <v>0</v>
      </c>
      <c r="AG769" s="994">
        <f t="shared" si="416"/>
        <v>0</v>
      </c>
      <c r="AH769" s="1019" t="e">
        <f t="shared" si="417"/>
        <v>#VALUE!</v>
      </c>
      <c r="AI769" s="863" t="e">
        <f t="shared" si="418"/>
        <v>#VALUE!</v>
      </c>
      <c r="AJ769" s="562">
        <f t="shared" si="419"/>
        <v>30</v>
      </c>
      <c r="AK769" s="562">
        <f t="shared" si="386"/>
        <v>30</v>
      </c>
      <c r="AL769" s="1020">
        <f t="shared" si="420"/>
        <v>0</v>
      </c>
      <c r="AN769" s="561">
        <f t="shared" si="421"/>
        <v>0</v>
      </c>
      <c r="AT769" s="322"/>
      <c r="AU769" s="322"/>
    </row>
    <row r="770" spans="3:47" ht="13.15" customHeight="1" x14ac:dyDescent="0.2">
      <c r="C770" s="386"/>
      <c r="D770" s="1005" t="str">
        <f>IF(op!D658=0,"",op!D658)</f>
        <v/>
      </c>
      <c r="E770" s="1005" t="str">
        <f>IF(op!E658=0,"",op!E658)</f>
        <v/>
      </c>
      <c r="F770" s="395" t="str">
        <f>IF(op!F658="","",op!F658+1)</f>
        <v/>
      </c>
      <c r="G770" s="1006" t="str">
        <f>IF(op!G658=0,"",op!G658)</f>
        <v/>
      </c>
      <c r="H770" s="395" t="str">
        <f>IF(op!H658="","",op!H658)</f>
        <v/>
      </c>
      <c r="I770" s="1007" t="str">
        <f t="shared" si="409"/>
        <v/>
      </c>
      <c r="J770" s="1008" t="str">
        <f>IF(op!J658="","",op!J658)</f>
        <v/>
      </c>
      <c r="K770" s="339"/>
      <c r="L770" s="1260" t="str">
        <f>IF(op!L658="","",op!L658)</f>
        <v/>
      </c>
      <c r="M770" s="1260" t="str">
        <f>IF(op!M658="","",op!M658)</f>
        <v/>
      </c>
      <c r="N770" s="1009" t="str">
        <f t="shared" si="422"/>
        <v/>
      </c>
      <c r="O770" s="1010" t="str">
        <f t="shared" si="423"/>
        <v/>
      </c>
      <c r="P770" s="1011" t="str">
        <f t="shared" si="424"/>
        <v/>
      </c>
      <c r="Q770" s="590" t="str">
        <f t="shared" si="410"/>
        <v/>
      </c>
      <c r="R770" s="1012" t="str">
        <f t="shared" si="425"/>
        <v/>
      </c>
      <c r="S770" s="1013">
        <f t="shared" si="411"/>
        <v>0</v>
      </c>
      <c r="T770" s="339"/>
      <c r="X770" s="994" t="str">
        <f t="shared" si="412"/>
        <v/>
      </c>
      <c r="Y770" s="1015">
        <f t="shared" si="426"/>
        <v>0.6</v>
      </c>
      <c r="Z770" s="1016" t="e">
        <f t="shared" si="427"/>
        <v>#VALUE!</v>
      </c>
      <c r="AA770" s="1016" t="e">
        <f t="shared" si="428"/>
        <v>#VALUE!</v>
      </c>
      <c r="AB770" s="1016" t="e">
        <f t="shared" si="429"/>
        <v>#VALUE!</v>
      </c>
      <c r="AC770" s="1017" t="e">
        <f t="shared" si="413"/>
        <v>#VALUE!</v>
      </c>
      <c r="AD770" s="1018">
        <f t="shared" si="414"/>
        <v>0</v>
      </c>
      <c r="AE770" s="1015">
        <f>IF(H770&gt;8,tab!D$168,tab!D$171)</f>
        <v>0.5</v>
      </c>
      <c r="AF770" s="1018">
        <f t="shared" si="415"/>
        <v>0</v>
      </c>
      <c r="AG770" s="994">
        <f t="shared" si="416"/>
        <v>0</v>
      </c>
      <c r="AH770" s="1019" t="e">
        <f t="shared" si="417"/>
        <v>#VALUE!</v>
      </c>
      <c r="AI770" s="863" t="e">
        <f t="shared" si="418"/>
        <v>#VALUE!</v>
      </c>
      <c r="AJ770" s="562">
        <f t="shared" si="419"/>
        <v>30</v>
      </c>
      <c r="AK770" s="562">
        <f t="shared" si="386"/>
        <v>30</v>
      </c>
      <c r="AL770" s="1020">
        <f t="shared" si="420"/>
        <v>0</v>
      </c>
      <c r="AN770" s="561">
        <f t="shared" si="421"/>
        <v>0</v>
      </c>
      <c r="AT770" s="322"/>
      <c r="AU770" s="322"/>
    </row>
    <row r="771" spans="3:47" ht="13.15" customHeight="1" x14ac:dyDescent="0.2">
      <c r="C771" s="386"/>
      <c r="D771" s="1005" t="str">
        <f>IF(op!D659=0,"",op!D659)</f>
        <v/>
      </c>
      <c r="E771" s="1005" t="str">
        <f>IF(op!E659=0,"",op!E659)</f>
        <v/>
      </c>
      <c r="F771" s="395" t="str">
        <f>IF(op!F659="","",op!F659+1)</f>
        <v/>
      </c>
      <c r="G771" s="1006" t="str">
        <f>IF(op!G659=0,"",op!G659)</f>
        <v/>
      </c>
      <c r="H771" s="395" t="str">
        <f>IF(op!H659="","",op!H659)</f>
        <v/>
      </c>
      <c r="I771" s="1007" t="str">
        <f t="shared" si="409"/>
        <v/>
      </c>
      <c r="J771" s="1008" t="str">
        <f>IF(op!J659="","",op!J659)</f>
        <v/>
      </c>
      <c r="K771" s="339"/>
      <c r="L771" s="1260" t="str">
        <f>IF(op!L659="","",op!L659)</f>
        <v/>
      </c>
      <c r="M771" s="1260" t="str">
        <f>IF(op!M659="","",op!M659)</f>
        <v/>
      </c>
      <c r="N771" s="1009" t="str">
        <f t="shared" si="422"/>
        <v/>
      </c>
      <c r="O771" s="1010" t="str">
        <f t="shared" si="423"/>
        <v/>
      </c>
      <c r="P771" s="1011" t="str">
        <f t="shared" si="424"/>
        <v/>
      </c>
      <c r="Q771" s="590" t="str">
        <f t="shared" si="410"/>
        <v/>
      </c>
      <c r="R771" s="1012" t="str">
        <f t="shared" si="425"/>
        <v/>
      </c>
      <c r="S771" s="1013">
        <f t="shared" si="411"/>
        <v>0</v>
      </c>
      <c r="T771" s="339"/>
      <c r="X771" s="994" t="str">
        <f t="shared" si="412"/>
        <v/>
      </c>
      <c r="Y771" s="1015">
        <f t="shared" si="426"/>
        <v>0.6</v>
      </c>
      <c r="Z771" s="1016" t="e">
        <f t="shared" si="427"/>
        <v>#VALUE!</v>
      </c>
      <c r="AA771" s="1016" t="e">
        <f t="shared" si="428"/>
        <v>#VALUE!</v>
      </c>
      <c r="AB771" s="1016" t="e">
        <f t="shared" si="429"/>
        <v>#VALUE!</v>
      </c>
      <c r="AC771" s="1017" t="e">
        <f t="shared" si="413"/>
        <v>#VALUE!</v>
      </c>
      <c r="AD771" s="1018">
        <f t="shared" si="414"/>
        <v>0</v>
      </c>
      <c r="AE771" s="1015">
        <f>IF(H771&gt;8,tab!D$168,tab!D$171)</f>
        <v>0.5</v>
      </c>
      <c r="AF771" s="1018">
        <f t="shared" si="415"/>
        <v>0</v>
      </c>
      <c r="AG771" s="994">
        <f t="shared" si="416"/>
        <v>0</v>
      </c>
      <c r="AH771" s="1019" t="e">
        <f t="shared" si="417"/>
        <v>#VALUE!</v>
      </c>
      <c r="AI771" s="863" t="e">
        <f t="shared" si="418"/>
        <v>#VALUE!</v>
      </c>
      <c r="AJ771" s="562">
        <f t="shared" si="419"/>
        <v>30</v>
      </c>
      <c r="AK771" s="562">
        <f t="shared" si="386"/>
        <v>30</v>
      </c>
      <c r="AL771" s="1020">
        <f t="shared" si="420"/>
        <v>0</v>
      </c>
      <c r="AN771" s="561">
        <f t="shared" si="421"/>
        <v>0</v>
      </c>
      <c r="AT771" s="322"/>
      <c r="AU771" s="322"/>
    </row>
    <row r="772" spans="3:47" ht="13.15" customHeight="1" x14ac:dyDescent="0.2">
      <c r="C772" s="386"/>
      <c r="D772" s="1005" t="str">
        <f>IF(op!D660=0,"",op!D660)</f>
        <v/>
      </c>
      <c r="E772" s="1005" t="str">
        <f>IF(op!E660=0,"",op!E660)</f>
        <v/>
      </c>
      <c r="F772" s="395" t="str">
        <f>IF(op!F660="","",op!F660+1)</f>
        <v/>
      </c>
      <c r="G772" s="1006" t="str">
        <f>IF(op!G660=0,"",op!G660)</f>
        <v/>
      </c>
      <c r="H772" s="395" t="str">
        <f>IF(op!H660="","",op!H660)</f>
        <v/>
      </c>
      <c r="I772" s="1007" t="str">
        <f t="shared" si="409"/>
        <v/>
      </c>
      <c r="J772" s="1008" t="str">
        <f>IF(op!J660="","",op!J660)</f>
        <v/>
      </c>
      <c r="K772" s="339"/>
      <c r="L772" s="1260" t="str">
        <f>IF(op!L660="","",op!L660)</f>
        <v/>
      </c>
      <c r="M772" s="1260" t="str">
        <f>IF(op!M660="","",op!M660)</f>
        <v/>
      </c>
      <c r="N772" s="1009" t="str">
        <f t="shared" si="422"/>
        <v/>
      </c>
      <c r="O772" s="1010" t="str">
        <f t="shared" si="423"/>
        <v/>
      </c>
      <c r="P772" s="1011" t="str">
        <f t="shared" si="424"/>
        <v/>
      </c>
      <c r="Q772" s="590" t="str">
        <f t="shared" si="410"/>
        <v/>
      </c>
      <c r="R772" s="1012" t="str">
        <f t="shared" si="425"/>
        <v/>
      </c>
      <c r="S772" s="1013">
        <f t="shared" si="411"/>
        <v>0</v>
      </c>
      <c r="T772" s="339"/>
      <c r="X772" s="994" t="str">
        <f t="shared" si="412"/>
        <v/>
      </c>
      <c r="Y772" s="1015">
        <f t="shared" si="426"/>
        <v>0.6</v>
      </c>
      <c r="Z772" s="1016" t="e">
        <f t="shared" si="427"/>
        <v>#VALUE!</v>
      </c>
      <c r="AA772" s="1016" t="e">
        <f t="shared" si="428"/>
        <v>#VALUE!</v>
      </c>
      <c r="AB772" s="1016" t="e">
        <f t="shared" si="429"/>
        <v>#VALUE!</v>
      </c>
      <c r="AC772" s="1017" t="e">
        <f t="shared" si="413"/>
        <v>#VALUE!</v>
      </c>
      <c r="AD772" s="1018">
        <f t="shared" si="414"/>
        <v>0</v>
      </c>
      <c r="AE772" s="1015">
        <f>IF(H772&gt;8,tab!D$168,tab!D$171)</f>
        <v>0.5</v>
      </c>
      <c r="AF772" s="1018">
        <f t="shared" si="415"/>
        <v>0</v>
      </c>
      <c r="AG772" s="994">
        <f t="shared" si="416"/>
        <v>0</v>
      </c>
      <c r="AH772" s="1019" t="e">
        <f t="shared" si="417"/>
        <v>#VALUE!</v>
      </c>
      <c r="AI772" s="863" t="e">
        <f t="shared" si="418"/>
        <v>#VALUE!</v>
      </c>
      <c r="AJ772" s="562">
        <f t="shared" si="419"/>
        <v>30</v>
      </c>
      <c r="AK772" s="562">
        <f t="shared" si="386"/>
        <v>30</v>
      </c>
      <c r="AL772" s="1020">
        <f t="shared" si="420"/>
        <v>0</v>
      </c>
      <c r="AN772" s="561">
        <f t="shared" si="421"/>
        <v>0</v>
      </c>
      <c r="AT772" s="322"/>
      <c r="AU772" s="322"/>
    </row>
    <row r="773" spans="3:47" ht="13.15" customHeight="1" x14ac:dyDescent="0.2">
      <c r="C773" s="386"/>
      <c r="D773" s="1005" t="str">
        <f>IF(op!D661=0,"",op!D661)</f>
        <v/>
      </c>
      <c r="E773" s="1005" t="str">
        <f>IF(op!E661=0,"",op!E661)</f>
        <v/>
      </c>
      <c r="F773" s="395" t="str">
        <f>IF(op!F661="","",op!F661+1)</f>
        <v/>
      </c>
      <c r="G773" s="1006" t="str">
        <f>IF(op!G661=0,"",op!G661)</f>
        <v/>
      </c>
      <c r="H773" s="395" t="str">
        <f>IF(op!H661="","",op!H661)</f>
        <v/>
      </c>
      <c r="I773" s="1007" t="str">
        <f t="shared" si="409"/>
        <v/>
      </c>
      <c r="J773" s="1008" t="str">
        <f>IF(op!J661="","",op!J661)</f>
        <v/>
      </c>
      <c r="K773" s="339"/>
      <c r="L773" s="1260" t="str">
        <f>IF(op!L661="","",op!L661)</f>
        <v/>
      </c>
      <c r="M773" s="1260" t="str">
        <f>IF(op!M661="","",op!M661)</f>
        <v/>
      </c>
      <c r="N773" s="1009" t="str">
        <f t="shared" si="422"/>
        <v/>
      </c>
      <c r="O773" s="1010" t="str">
        <f t="shared" si="423"/>
        <v/>
      </c>
      <c r="P773" s="1011" t="str">
        <f t="shared" si="424"/>
        <v/>
      </c>
      <c r="Q773" s="590" t="str">
        <f t="shared" si="410"/>
        <v/>
      </c>
      <c r="R773" s="1012" t="str">
        <f t="shared" si="425"/>
        <v/>
      </c>
      <c r="S773" s="1013">
        <f t="shared" si="411"/>
        <v>0</v>
      </c>
      <c r="T773" s="339"/>
      <c r="X773" s="994" t="str">
        <f t="shared" si="412"/>
        <v/>
      </c>
      <c r="Y773" s="1015">
        <f t="shared" si="426"/>
        <v>0.6</v>
      </c>
      <c r="Z773" s="1016" t="e">
        <f t="shared" si="427"/>
        <v>#VALUE!</v>
      </c>
      <c r="AA773" s="1016" t="e">
        <f t="shared" si="428"/>
        <v>#VALUE!</v>
      </c>
      <c r="AB773" s="1016" t="e">
        <f t="shared" si="429"/>
        <v>#VALUE!</v>
      </c>
      <c r="AC773" s="1017" t="e">
        <f t="shared" si="413"/>
        <v>#VALUE!</v>
      </c>
      <c r="AD773" s="1018">
        <f t="shared" si="414"/>
        <v>0</v>
      </c>
      <c r="AE773" s="1015">
        <f>IF(H773&gt;8,tab!D$168,tab!D$171)</f>
        <v>0.5</v>
      </c>
      <c r="AF773" s="1018">
        <f t="shared" si="415"/>
        <v>0</v>
      </c>
      <c r="AG773" s="994">
        <f t="shared" si="416"/>
        <v>0</v>
      </c>
      <c r="AH773" s="1019" t="e">
        <f t="shared" si="417"/>
        <v>#VALUE!</v>
      </c>
      <c r="AI773" s="863" t="e">
        <f t="shared" si="418"/>
        <v>#VALUE!</v>
      </c>
      <c r="AJ773" s="562">
        <f t="shared" si="419"/>
        <v>30</v>
      </c>
      <c r="AK773" s="562">
        <f t="shared" si="386"/>
        <v>30</v>
      </c>
      <c r="AL773" s="1020">
        <f t="shared" si="420"/>
        <v>0</v>
      </c>
      <c r="AN773" s="561">
        <f t="shared" si="421"/>
        <v>0</v>
      </c>
      <c r="AT773" s="322"/>
      <c r="AU773" s="322"/>
    </row>
    <row r="774" spans="3:47" ht="13.15" customHeight="1" x14ac:dyDescent="0.2">
      <c r="C774" s="386"/>
      <c r="D774" s="1005" t="str">
        <f>IF(op!D662=0,"",op!D662)</f>
        <v/>
      </c>
      <c r="E774" s="1005" t="str">
        <f>IF(op!E662=0,"",op!E662)</f>
        <v/>
      </c>
      <c r="F774" s="395" t="str">
        <f>IF(op!F662="","",op!F662+1)</f>
        <v/>
      </c>
      <c r="G774" s="1006" t="str">
        <f>IF(op!G662=0,"",op!G662)</f>
        <v/>
      </c>
      <c r="H774" s="395" t="str">
        <f>IF(op!H662="","",op!H662)</f>
        <v/>
      </c>
      <c r="I774" s="1007" t="str">
        <f t="shared" si="409"/>
        <v/>
      </c>
      <c r="J774" s="1008" t="str">
        <f>IF(op!J662="","",op!J662)</f>
        <v/>
      </c>
      <c r="K774" s="339"/>
      <c r="L774" s="1260" t="str">
        <f>IF(op!L662="","",op!L662)</f>
        <v/>
      </c>
      <c r="M774" s="1260" t="str">
        <f>IF(op!M662="","",op!M662)</f>
        <v/>
      </c>
      <c r="N774" s="1009" t="str">
        <f t="shared" si="422"/>
        <v/>
      </c>
      <c r="O774" s="1010" t="str">
        <f t="shared" si="423"/>
        <v/>
      </c>
      <c r="P774" s="1011" t="str">
        <f t="shared" si="424"/>
        <v/>
      </c>
      <c r="Q774" s="590" t="str">
        <f t="shared" si="410"/>
        <v/>
      </c>
      <c r="R774" s="1012" t="str">
        <f t="shared" si="425"/>
        <v/>
      </c>
      <c r="S774" s="1013">
        <f t="shared" si="411"/>
        <v>0</v>
      </c>
      <c r="T774" s="339"/>
      <c r="X774" s="994" t="str">
        <f t="shared" si="412"/>
        <v/>
      </c>
      <c r="Y774" s="1015">
        <f t="shared" si="426"/>
        <v>0.6</v>
      </c>
      <c r="Z774" s="1016" t="e">
        <f t="shared" si="427"/>
        <v>#VALUE!</v>
      </c>
      <c r="AA774" s="1016" t="e">
        <f t="shared" si="428"/>
        <v>#VALUE!</v>
      </c>
      <c r="AB774" s="1016" t="e">
        <f t="shared" si="429"/>
        <v>#VALUE!</v>
      </c>
      <c r="AC774" s="1017" t="e">
        <f t="shared" si="413"/>
        <v>#VALUE!</v>
      </c>
      <c r="AD774" s="1018">
        <f t="shared" si="414"/>
        <v>0</v>
      </c>
      <c r="AE774" s="1015">
        <f>IF(H774&gt;8,tab!D$168,tab!D$171)</f>
        <v>0.5</v>
      </c>
      <c r="AF774" s="1018">
        <f t="shared" si="415"/>
        <v>0</v>
      </c>
      <c r="AG774" s="994">
        <f t="shared" si="416"/>
        <v>0</v>
      </c>
      <c r="AH774" s="1019" t="e">
        <f t="shared" si="417"/>
        <v>#VALUE!</v>
      </c>
      <c r="AI774" s="863" t="e">
        <f t="shared" si="418"/>
        <v>#VALUE!</v>
      </c>
      <c r="AJ774" s="562">
        <f t="shared" si="419"/>
        <v>30</v>
      </c>
      <c r="AK774" s="562">
        <f t="shared" si="386"/>
        <v>30</v>
      </c>
      <c r="AL774" s="1020">
        <f t="shared" si="420"/>
        <v>0</v>
      </c>
      <c r="AN774" s="561">
        <f t="shared" si="421"/>
        <v>0</v>
      </c>
      <c r="AT774" s="322"/>
      <c r="AU774" s="322"/>
    </row>
    <row r="775" spans="3:47" ht="13.15" customHeight="1" x14ac:dyDescent="0.2">
      <c r="C775" s="386"/>
      <c r="D775" s="1005" t="str">
        <f>IF(op!D663=0,"",op!D663)</f>
        <v/>
      </c>
      <c r="E775" s="1005" t="str">
        <f>IF(op!E663=0,"",op!E663)</f>
        <v/>
      </c>
      <c r="F775" s="395" t="str">
        <f>IF(op!F663="","",op!F663+1)</f>
        <v/>
      </c>
      <c r="G775" s="1006" t="str">
        <f>IF(op!G663=0,"",op!G663)</f>
        <v/>
      </c>
      <c r="H775" s="395" t="str">
        <f>IF(op!H663="","",op!H663)</f>
        <v/>
      </c>
      <c r="I775" s="1007" t="str">
        <f t="shared" si="409"/>
        <v/>
      </c>
      <c r="J775" s="1008" t="str">
        <f>IF(op!J663="","",op!J663)</f>
        <v/>
      </c>
      <c r="K775" s="339"/>
      <c r="L775" s="1260" t="str">
        <f>IF(op!L663="","",op!L663)</f>
        <v/>
      </c>
      <c r="M775" s="1260" t="str">
        <f>IF(op!M663="","",op!M663)</f>
        <v/>
      </c>
      <c r="N775" s="1009" t="str">
        <f t="shared" si="422"/>
        <v/>
      </c>
      <c r="O775" s="1010" t="str">
        <f t="shared" si="423"/>
        <v/>
      </c>
      <c r="P775" s="1011" t="str">
        <f t="shared" si="424"/>
        <v/>
      </c>
      <c r="Q775" s="590" t="str">
        <f t="shared" si="410"/>
        <v/>
      </c>
      <c r="R775" s="1012" t="str">
        <f t="shared" si="425"/>
        <v/>
      </c>
      <c r="S775" s="1013">
        <f t="shared" si="411"/>
        <v>0</v>
      </c>
      <c r="T775" s="339"/>
      <c r="X775" s="994" t="str">
        <f t="shared" si="412"/>
        <v/>
      </c>
      <c r="Y775" s="1015">
        <f t="shared" si="426"/>
        <v>0.6</v>
      </c>
      <c r="Z775" s="1016" t="e">
        <f t="shared" si="427"/>
        <v>#VALUE!</v>
      </c>
      <c r="AA775" s="1016" t="e">
        <f t="shared" si="428"/>
        <v>#VALUE!</v>
      </c>
      <c r="AB775" s="1016" t="e">
        <f t="shared" si="429"/>
        <v>#VALUE!</v>
      </c>
      <c r="AC775" s="1017" t="e">
        <f t="shared" si="413"/>
        <v>#VALUE!</v>
      </c>
      <c r="AD775" s="1018">
        <f t="shared" si="414"/>
        <v>0</v>
      </c>
      <c r="AE775" s="1015">
        <f>IF(H775&gt;8,tab!D$168,tab!D$171)</f>
        <v>0.5</v>
      </c>
      <c r="AF775" s="1018">
        <f t="shared" si="415"/>
        <v>0</v>
      </c>
      <c r="AG775" s="994">
        <f t="shared" si="416"/>
        <v>0</v>
      </c>
      <c r="AH775" s="1019" t="e">
        <f t="shared" si="417"/>
        <v>#VALUE!</v>
      </c>
      <c r="AI775" s="863" t="e">
        <f t="shared" si="418"/>
        <v>#VALUE!</v>
      </c>
      <c r="AJ775" s="562">
        <f t="shared" si="419"/>
        <v>30</v>
      </c>
      <c r="AK775" s="562">
        <f t="shared" si="386"/>
        <v>30</v>
      </c>
      <c r="AL775" s="1020">
        <f t="shared" si="420"/>
        <v>0</v>
      </c>
      <c r="AN775" s="561">
        <f t="shared" si="421"/>
        <v>0</v>
      </c>
      <c r="AT775" s="322"/>
      <c r="AU775" s="322"/>
    </row>
    <row r="776" spans="3:47" ht="13.15" customHeight="1" x14ac:dyDescent="0.2">
      <c r="C776" s="386"/>
      <c r="D776" s="1005" t="str">
        <f>IF(op!D664=0,"",op!D664)</f>
        <v/>
      </c>
      <c r="E776" s="1005" t="str">
        <f>IF(op!E664=0,"",op!E664)</f>
        <v/>
      </c>
      <c r="F776" s="395" t="str">
        <f>IF(op!F664="","",op!F664+1)</f>
        <v/>
      </c>
      <c r="G776" s="1006" t="str">
        <f>IF(op!G664=0,"",op!G664)</f>
        <v/>
      </c>
      <c r="H776" s="395" t="str">
        <f>IF(op!H664="","",op!H664)</f>
        <v/>
      </c>
      <c r="I776" s="1007" t="str">
        <f t="shared" si="409"/>
        <v/>
      </c>
      <c r="J776" s="1008" t="str">
        <f>IF(op!J664="","",op!J664)</f>
        <v/>
      </c>
      <c r="K776" s="339"/>
      <c r="L776" s="1260" t="str">
        <f>IF(op!L664="","",op!L664)</f>
        <v/>
      </c>
      <c r="M776" s="1260" t="str">
        <f>IF(op!M664="","",op!M664)</f>
        <v/>
      </c>
      <c r="N776" s="1009" t="str">
        <f t="shared" si="422"/>
        <v/>
      </c>
      <c r="O776" s="1010" t="str">
        <f t="shared" si="423"/>
        <v/>
      </c>
      <c r="P776" s="1011" t="str">
        <f t="shared" si="424"/>
        <v/>
      </c>
      <c r="Q776" s="590" t="str">
        <f t="shared" si="410"/>
        <v/>
      </c>
      <c r="R776" s="1012" t="str">
        <f t="shared" si="425"/>
        <v/>
      </c>
      <c r="S776" s="1013">
        <f t="shared" si="411"/>
        <v>0</v>
      </c>
      <c r="T776" s="339"/>
      <c r="X776" s="994" t="str">
        <f t="shared" si="412"/>
        <v/>
      </c>
      <c r="Y776" s="1015">
        <f t="shared" si="426"/>
        <v>0.6</v>
      </c>
      <c r="Z776" s="1016" t="e">
        <f t="shared" si="427"/>
        <v>#VALUE!</v>
      </c>
      <c r="AA776" s="1016" t="e">
        <f t="shared" si="428"/>
        <v>#VALUE!</v>
      </c>
      <c r="AB776" s="1016" t="e">
        <f t="shared" si="429"/>
        <v>#VALUE!</v>
      </c>
      <c r="AC776" s="1017" t="e">
        <f t="shared" si="413"/>
        <v>#VALUE!</v>
      </c>
      <c r="AD776" s="1018">
        <f t="shared" si="414"/>
        <v>0</v>
      </c>
      <c r="AE776" s="1015">
        <f>IF(H776&gt;8,tab!D$168,tab!D$171)</f>
        <v>0.5</v>
      </c>
      <c r="AF776" s="1018">
        <f t="shared" si="415"/>
        <v>0</v>
      </c>
      <c r="AG776" s="994">
        <f t="shared" si="416"/>
        <v>0</v>
      </c>
      <c r="AH776" s="1019" t="e">
        <f t="shared" si="417"/>
        <v>#VALUE!</v>
      </c>
      <c r="AI776" s="863" t="e">
        <f t="shared" si="418"/>
        <v>#VALUE!</v>
      </c>
      <c r="AJ776" s="562">
        <f t="shared" si="419"/>
        <v>30</v>
      </c>
      <c r="AK776" s="562">
        <f t="shared" si="386"/>
        <v>30</v>
      </c>
      <c r="AL776" s="1020">
        <f t="shared" si="420"/>
        <v>0</v>
      </c>
      <c r="AN776" s="561">
        <f t="shared" si="421"/>
        <v>0</v>
      </c>
      <c r="AT776" s="322"/>
      <c r="AU776" s="322"/>
    </row>
    <row r="777" spans="3:47" ht="13.15" customHeight="1" x14ac:dyDescent="0.2">
      <c r="C777" s="386"/>
      <c r="D777" s="1005" t="str">
        <f>IF(op!D665=0,"",op!D665)</f>
        <v/>
      </c>
      <c r="E777" s="1005" t="str">
        <f>IF(op!E665=0,"",op!E665)</f>
        <v/>
      </c>
      <c r="F777" s="395" t="str">
        <f>IF(op!F665="","",op!F665+1)</f>
        <v/>
      </c>
      <c r="G777" s="1006" t="str">
        <f>IF(op!G665=0,"",op!G665)</f>
        <v/>
      </c>
      <c r="H777" s="395" t="str">
        <f>IF(op!H665="","",op!H665)</f>
        <v/>
      </c>
      <c r="I777" s="1007" t="str">
        <f t="shared" si="409"/>
        <v/>
      </c>
      <c r="J777" s="1008" t="str">
        <f>IF(op!J665="","",op!J665)</f>
        <v/>
      </c>
      <c r="K777" s="339"/>
      <c r="L777" s="1260" t="str">
        <f>IF(op!L665="","",op!L665)</f>
        <v/>
      </c>
      <c r="M777" s="1260" t="str">
        <f>IF(op!M665="","",op!M665)</f>
        <v/>
      </c>
      <c r="N777" s="1009" t="str">
        <f t="shared" si="422"/>
        <v/>
      </c>
      <c r="O777" s="1010" t="str">
        <f t="shared" si="423"/>
        <v/>
      </c>
      <c r="P777" s="1011" t="str">
        <f t="shared" si="424"/>
        <v/>
      </c>
      <c r="Q777" s="590" t="str">
        <f t="shared" si="410"/>
        <v/>
      </c>
      <c r="R777" s="1012" t="str">
        <f t="shared" si="425"/>
        <v/>
      </c>
      <c r="S777" s="1013">
        <f t="shared" si="411"/>
        <v>0</v>
      </c>
      <c r="T777" s="339"/>
      <c r="X777" s="994" t="str">
        <f t="shared" si="412"/>
        <v/>
      </c>
      <c r="Y777" s="1015">
        <f t="shared" si="426"/>
        <v>0.6</v>
      </c>
      <c r="Z777" s="1016" t="e">
        <f t="shared" si="427"/>
        <v>#VALUE!</v>
      </c>
      <c r="AA777" s="1016" t="e">
        <f t="shared" si="428"/>
        <v>#VALUE!</v>
      </c>
      <c r="AB777" s="1016" t="e">
        <f t="shared" si="429"/>
        <v>#VALUE!</v>
      </c>
      <c r="AC777" s="1017" t="e">
        <f t="shared" si="413"/>
        <v>#VALUE!</v>
      </c>
      <c r="AD777" s="1018">
        <f t="shared" si="414"/>
        <v>0</v>
      </c>
      <c r="AE777" s="1015">
        <f>IF(H777&gt;8,tab!D$168,tab!D$171)</f>
        <v>0.5</v>
      </c>
      <c r="AF777" s="1018">
        <f t="shared" si="415"/>
        <v>0</v>
      </c>
      <c r="AG777" s="994">
        <f t="shared" si="416"/>
        <v>0</v>
      </c>
      <c r="AH777" s="1019" t="e">
        <f t="shared" si="417"/>
        <v>#VALUE!</v>
      </c>
      <c r="AI777" s="863" t="e">
        <f t="shared" si="418"/>
        <v>#VALUE!</v>
      </c>
      <c r="AJ777" s="562">
        <f t="shared" si="419"/>
        <v>30</v>
      </c>
      <c r="AK777" s="562">
        <f t="shared" si="386"/>
        <v>30</v>
      </c>
      <c r="AL777" s="1020">
        <f t="shared" si="420"/>
        <v>0</v>
      </c>
      <c r="AN777" s="561">
        <f t="shared" si="421"/>
        <v>0</v>
      </c>
      <c r="AT777" s="322"/>
      <c r="AU777" s="322"/>
    </row>
    <row r="778" spans="3:47" ht="13.15" customHeight="1" x14ac:dyDescent="0.2">
      <c r="C778" s="386"/>
      <c r="D778" s="1005" t="str">
        <f>IF(op!D666=0,"",op!D666)</f>
        <v/>
      </c>
      <c r="E778" s="1005" t="str">
        <f>IF(op!E666=0,"",op!E666)</f>
        <v/>
      </c>
      <c r="F778" s="395" t="str">
        <f>IF(op!F666="","",op!F666+1)</f>
        <v/>
      </c>
      <c r="G778" s="1006" t="str">
        <f>IF(op!G666=0,"",op!G666)</f>
        <v/>
      </c>
      <c r="H778" s="395" t="str">
        <f>IF(op!H666="","",op!H666)</f>
        <v/>
      </c>
      <c r="I778" s="1007" t="str">
        <f t="shared" si="409"/>
        <v/>
      </c>
      <c r="J778" s="1008" t="str">
        <f>IF(op!J666="","",op!J666)</f>
        <v/>
      </c>
      <c r="K778" s="339"/>
      <c r="L778" s="1260" t="str">
        <f>IF(op!L666="","",op!L666)</f>
        <v/>
      </c>
      <c r="M778" s="1260" t="str">
        <f>IF(op!M666="","",op!M666)</f>
        <v/>
      </c>
      <c r="N778" s="1009" t="str">
        <f t="shared" si="422"/>
        <v/>
      </c>
      <c r="O778" s="1010" t="str">
        <f t="shared" si="423"/>
        <v/>
      </c>
      <c r="P778" s="1011" t="str">
        <f t="shared" si="424"/>
        <v/>
      </c>
      <c r="Q778" s="590" t="str">
        <f t="shared" si="410"/>
        <v/>
      </c>
      <c r="R778" s="1012" t="str">
        <f t="shared" si="425"/>
        <v/>
      </c>
      <c r="S778" s="1013">
        <f t="shared" si="411"/>
        <v>0</v>
      </c>
      <c r="T778" s="339"/>
      <c r="X778" s="994" t="str">
        <f t="shared" si="412"/>
        <v/>
      </c>
      <c r="Y778" s="1015">
        <f t="shared" si="426"/>
        <v>0.6</v>
      </c>
      <c r="Z778" s="1016" t="e">
        <f t="shared" si="427"/>
        <v>#VALUE!</v>
      </c>
      <c r="AA778" s="1016" t="e">
        <f t="shared" si="428"/>
        <v>#VALUE!</v>
      </c>
      <c r="AB778" s="1016" t="e">
        <f t="shared" si="429"/>
        <v>#VALUE!</v>
      </c>
      <c r="AC778" s="1017" t="e">
        <f t="shared" si="413"/>
        <v>#VALUE!</v>
      </c>
      <c r="AD778" s="1018">
        <f t="shared" si="414"/>
        <v>0</v>
      </c>
      <c r="AE778" s="1015">
        <f>IF(H778&gt;8,tab!D$168,tab!D$171)</f>
        <v>0.5</v>
      </c>
      <c r="AF778" s="1018">
        <f t="shared" si="415"/>
        <v>0</v>
      </c>
      <c r="AG778" s="994">
        <f t="shared" si="416"/>
        <v>0</v>
      </c>
      <c r="AH778" s="1019" t="e">
        <f t="shared" si="417"/>
        <v>#VALUE!</v>
      </c>
      <c r="AI778" s="863" t="e">
        <f t="shared" si="418"/>
        <v>#VALUE!</v>
      </c>
      <c r="AJ778" s="562">
        <f t="shared" si="419"/>
        <v>30</v>
      </c>
      <c r="AK778" s="562">
        <f t="shared" si="386"/>
        <v>30</v>
      </c>
      <c r="AL778" s="1020">
        <f t="shared" si="420"/>
        <v>0</v>
      </c>
      <c r="AN778" s="561">
        <f t="shared" si="421"/>
        <v>0</v>
      </c>
      <c r="AT778" s="322"/>
      <c r="AU778" s="322"/>
    </row>
    <row r="779" spans="3:47" ht="13.15" customHeight="1" x14ac:dyDescent="0.2">
      <c r="C779" s="386"/>
      <c r="D779" s="1005" t="str">
        <f>IF(op!D667=0,"",op!D667)</f>
        <v/>
      </c>
      <c r="E779" s="1005" t="str">
        <f>IF(op!E667=0,"",op!E667)</f>
        <v/>
      </c>
      <c r="F779" s="395" t="str">
        <f>IF(op!F667="","",op!F667+1)</f>
        <v/>
      </c>
      <c r="G779" s="1006" t="str">
        <f>IF(op!G667=0,"",op!G667)</f>
        <v/>
      </c>
      <c r="H779" s="395" t="str">
        <f>IF(op!H667="","",op!H667)</f>
        <v/>
      </c>
      <c r="I779" s="1007" t="str">
        <f t="shared" si="409"/>
        <v/>
      </c>
      <c r="J779" s="1008" t="str">
        <f>IF(op!J667="","",op!J667)</f>
        <v/>
      </c>
      <c r="K779" s="339"/>
      <c r="L779" s="1260" t="str">
        <f>IF(op!L667="","",op!L667)</f>
        <v/>
      </c>
      <c r="M779" s="1260" t="str">
        <f>IF(op!M667="","",op!M667)</f>
        <v/>
      </c>
      <c r="N779" s="1009" t="str">
        <f t="shared" si="422"/>
        <v/>
      </c>
      <c r="O779" s="1010" t="str">
        <f t="shared" si="423"/>
        <v/>
      </c>
      <c r="P779" s="1011" t="str">
        <f t="shared" si="424"/>
        <v/>
      </c>
      <c r="Q779" s="590" t="str">
        <f t="shared" si="410"/>
        <v/>
      </c>
      <c r="R779" s="1012" t="str">
        <f t="shared" si="425"/>
        <v/>
      </c>
      <c r="S779" s="1013">
        <f t="shared" si="411"/>
        <v>0</v>
      </c>
      <c r="T779" s="339"/>
      <c r="X779" s="994" t="str">
        <f t="shared" si="412"/>
        <v/>
      </c>
      <c r="Y779" s="1015">
        <f t="shared" si="426"/>
        <v>0.6</v>
      </c>
      <c r="Z779" s="1016" t="e">
        <f t="shared" si="427"/>
        <v>#VALUE!</v>
      </c>
      <c r="AA779" s="1016" t="e">
        <f t="shared" si="428"/>
        <v>#VALUE!</v>
      </c>
      <c r="AB779" s="1016" t="e">
        <f t="shared" si="429"/>
        <v>#VALUE!</v>
      </c>
      <c r="AC779" s="1017" t="e">
        <f t="shared" si="413"/>
        <v>#VALUE!</v>
      </c>
      <c r="AD779" s="1018">
        <f t="shared" si="414"/>
        <v>0</v>
      </c>
      <c r="AE779" s="1015">
        <f>IF(H779&gt;8,tab!D$168,tab!D$171)</f>
        <v>0.5</v>
      </c>
      <c r="AF779" s="1018">
        <f t="shared" si="415"/>
        <v>0</v>
      </c>
      <c r="AG779" s="994">
        <f t="shared" si="416"/>
        <v>0</v>
      </c>
      <c r="AH779" s="1019" t="e">
        <f t="shared" si="417"/>
        <v>#VALUE!</v>
      </c>
      <c r="AI779" s="863" t="e">
        <f t="shared" si="418"/>
        <v>#VALUE!</v>
      </c>
      <c r="AJ779" s="562">
        <f t="shared" si="419"/>
        <v>30</v>
      </c>
      <c r="AK779" s="562">
        <f t="shared" si="386"/>
        <v>30</v>
      </c>
      <c r="AL779" s="1020">
        <f t="shared" si="420"/>
        <v>0</v>
      </c>
      <c r="AN779" s="561">
        <f t="shared" si="421"/>
        <v>0</v>
      </c>
      <c r="AT779" s="322"/>
      <c r="AU779" s="322"/>
    </row>
    <row r="780" spans="3:47" ht="13.15" customHeight="1" x14ac:dyDescent="0.2">
      <c r="C780" s="386"/>
      <c r="D780" s="1005" t="str">
        <f>IF(op!D668=0,"",op!D668)</f>
        <v/>
      </c>
      <c r="E780" s="1005" t="str">
        <f>IF(op!E668=0,"",op!E668)</f>
        <v/>
      </c>
      <c r="F780" s="395" t="str">
        <f>IF(op!F668="","",op!F668+1)</f>
        <v/>
      </c>
      <c r="G780" s="1006" t="str">
        <f>IF(op!G668=0,"",op!G668)</f>
        <v/>
      </c>
      <c r="H780" s="395" t="str">
        <f>IF(op!H668="","",op!H668)</f>
        <v/>
      </c>
      <c r="I780" s="1007" t="str">
        <f t="shared" si="409"/>
        <v/>
      </c>
      <c r="J780" s="1008" t="str">
        <f>IF(op!J668="","",op!J668)</f>
        <v/>
      </c>
      <c r="K780" s="339"/>
      <c r="L780" s="1260" t="str">
        <f>IF(op!L668="","",op!L668)</f>
        <v/>
      </c>
      <c r="M780" s="1260" t="str">
        <f>IF(op!M668="","",op!M668)</f>
        <v/>
      </c>
      <c r="N780" s="1009" t="str">
        <f t="shared" si="422"/>
        <v/>
      </c>
      <c r="O780" s="1010" t="str">
        <f t="shared" si="423"/>
        <v/>
      </c>
      <c r="P780" s="1011" t="str">
        <f t="shared" si="424"/>
        <v/>
      </c>
      <c r="Q780" s="590" t="str">
        <f t="shared" si="410"/>
        <v/>
      </c>
      <c r="R780" s="1012" t="str">
        <f t="shared" si="425"/>
        <v/>
      </c>
      <c r="S780" s="1013">
        <f t="shared" si="411"/>
        <v>0</v>
      </c>
      <c r="T780" s="339"/>
      <c r="X780" s="994" t="str">
        <f t="shared" si="412"/>
        <v/>
      </c>
      <c r="Y780" s="1015">
        <f t="shared" si="426"/>
        <v>0.6</v>
      </c>
      <c r="Z780" s="1016" t="e">
        <f t="shared" si="427"/>
        <v>#VALUE!</v>
      </c>
      <c r="AA780" s="1016" t="e">
        <f t="shared" si="428"/>
        <v>#VALUE!</v>
      </c>
      <c r="AB780" s="1016" t="e">
        <f t="shared" si="429"/>
        <v>#VALUE!</v>
      </c>
      <c r="AC780" s="1017" t="e">
        <f t="shared" si="413"/>
        <v>#VALUE!</v>
      </c>
      <c r="AD780" s="1018">
        <f t="shared" si="414"/>
        <v>0</v>
      </c>
      <c r="AE780" s="1015">
        <f>IF(H780&gt;8,tab!D$168,tab!D$171)</f>
        <v>0.5</v>
      </c>
      <c r="AF780" s="1018">
        <f t="shared" si="415"/>
        <v>0</v>
      </c>
      <c r="AG780" s="994">
        <f t="shared" si="416"/>
        <v>0</v>
      </c>
      <c r="AH780" s="1019" t="e">
        <f t="shared" si="417"/>
        <v>#VALUE!</v>
      </c>
      <c r="AI780" s="863" t="e">
        <f t="shared" si="418"/>
        <v>#VALUE!</v>
      </c>
      <c r="AJ780" s="562">
        <f t="shared" si="419"/>
        <v>30</v>
      </c>
      <c r="AK780" s="562">
        <f t="shared" si="386"/>
        <v>30</v>
      </c>
      <c r="AL780" s="1020">
        <f t="shared" si="420"/>
        <v>0</v>
      </c>
      <c r="AN780" s="561">
        <f t="shared" si="421"/>
        <v>0</v>
      </c>
      <c r="AT780" s="322"/>
      <c r="AU780" s="322"/>
    </row>
    <row r="781" spans="3:47" ht="13.15" customHeight="1" x14ac:dyDescent="0.2">
      <c r="C781" s="386"/>
      <c r="D781" s="1005" t="str">
        <f>IF(op!D669=0,"",op!D669)</f>
        <v/>
      </c>
      <c r="E781" s="1005" t="str">
        <f>IF(op!E669=0,"",op!E669)</f>
        <v/>
      </c>
      <c r="F781" s="395" t="str">
        <f>IF(op!F669="","",op!F669+1)</f>
        <v/>
      </c>
      <c r="G781" s="1006" t="str">
        <f>IF(op!G669=0,"",op!G669)</f>
        <v/>
      </c>
      <c r="H781" s="395" t="str">
        <f>IF(op!H669="","",op!H669)</f>
        <v/>
      </c>
      <c r="I781" s="1007" t="str">
        <f t="shared" si="409"/>
        <v/>
      </c>
      <c r="J781" s="1008" t="str">
        <f>IF(op!J669="","",op!J669)</f>
        <v/>
      </c>
      <c r="K781" s="339"/>
      <c r="L781" s="1260" t="str">
        <f>IF(op!L669="","",op!L669)</f>
        <v/>
      </c>
      <c r="M781" s="1260" t="str">
        <f>IF(op!M669="","",op!M669)</f>
        <v/>
      </c>
      <c r="N781" s="1009" t="str">
        <f t="shared" si="422"/>
        <v/>
      </c>
      <c r="O781" s="1010" t="str">
        <f t="shared" si="423"/>
        <v/>
      </c>
      <c r="P781" s="1011" t="str">
        <f t="shared" si="424"/>
        <v/>
      </c>
      <c r="Q781" s="590" t="str">
        <f t="shared" si="410"/>
        <v/>
      </c>
      <c r="R781" s="1012" t="str">
        <f t="shared" si="425"/>
        <v/>
      </c>
      <c r="S781" s="1013">
        <f t="shared" si="411"/>
        <v>0</v>
      </c>
      <c r="T781" s="339"/>
      <c r="X781" s="994" t="str">
        <f t="shared" si="412"/>
        <v/>
      </c>
      <c r="Y781" s="1015">
        <f t="shared" si="426"/>
        <v>0.6</v>
      </c>
      <c r="Z781" s="1016" t="e">
        <f t="shared" si="427"/>
        <v>#VALUE!</v>
      </c>
      <c r="AA781" s="1016" t="e">
        <f t="shared" si="428"/>
        <v>#VALUE!</v>
      </c>
      <c r="AB781" s="1016" t="e">
        <f t="shared" si="429"/>
        <v>#VALUE!</v>
      </c>
      <c r="AC781" s="1017" t="e">
        <f t="shared" si="413"/>
        <v>#VALUE!</v>
      </c>
      <c r="AD781" s="1018">
        <f t="shared" si="414"/>
        <v>0</v>
      </c>
      <c r="AE781" s="1015">
        <f>IF(H781&gt;8,tab!D$168,tab!D$171)</f>
        <v>0.5</v>
      </c>
      <c r="AF781" s="1018">
        <f t="shared" si="415"/>
        <v>0</v>
      </c>
      <c r="AG781" s="994">
        <f t="shared" si="416"/>
        <v>0</v>
      </c>
      <c r="AH781" s="1019" t="e">
        <f t="shared" si="417"/>
        <v>#VALUE!</v>
      </c>
      <c r="AI781" s="863" t="e">
        <f t="shared" si="418"/>
        <v>#VALUE!</v>
      </c>
      <c r="AJ781" s="562">
        <f t="shared" si="419"/>
        <v>30</v>
      </c>
      <c r="AK781" s="562">
        <f t="shared" si="386"/>
        <v>30</v>
      </c>
      <c r="AL781" s="1020">
        <f t="shared" si="420"/>
        <v>0</v>
      </c>
      <c r="AN781" s="561">
        <f t="shared" si="421"/>
        <v>0</v>
      </c>
      <c r="AT781" s="322"/>
      <c r="AU781" s="322"/>
    </row>
    <row r="782" spans="3:47" ht="13.15" customHeight="1" x14ac:dyDescent="0.2">
      <c r="C782" s="386"/>
      <c r="D782" s="1005" t="str">
        <f>IF(op!D670=0,"",op!D670)</f>
        <v/>
      </c>
      <c r="E782" s="1005" t="str">
        <f>IF(op!E670=0,"",op!E670)</f>
        <v/>
      </c>
      <c r="F782" s="395" t="str">
        <f>IF(op!F670="","",op!F670+1)</f>
        <v/>
      </c>
      <c r="G782" s="1006" t="str">
        <f>IF(op!G670=0,"",op!G670)</f>
        <v/>
      </c>
      <c r="H782" s="395" t="str">
        <f>IF(op!H670="","",op!H670)</f>
        <v/>
      </c>
      <c r="I782" s="1007" t="str">
        <f t="shared" si="409"/>
        <v/>
      </c>
      <c r="J782" s="1008" t="str">
        <f>IF(op!J670="","",op!J670)</f>
        <v/>
      </c>
      <c r="K782" s="339"/>
      <c r="L782" s="1260" t="str">
        <f>IF(op!L670="","",op!L670)</f>
        <v/>
      </c>
      <c r="M782" s="1260" t="str">
        <f>IF(op!M670="","",op!M670)</f>
        <v/>
      </c>
      <c r="N782" s="1009" t="str">
        <f t="shared" si="422"/>
        <v/>
      </c>
      <c r="O782" s="1010" t="str">
        <f t="shared" si="423"/>
        <v/>
      </c>
      <c r="P782" s="1011" t="str">
        <f t="shared" si="424"/>
        <v/>
      </c>
      <c r="Q782" s="590" t="str">
        <f t="shared" si="410"/>
        <v/>
      </c>
      <c r="R782" s="1012" t="str">
        <f t="shared" si="425"/>
        <v/>
      </c>
      <c r="S782" s="1013">
        <f t="shared" si="411"/>
        <v>0</v>
      </c>
      <c r="T782" s="339"/>
      <c r="X782" s="994" t="str">
        <f t="shared" si="412"/>
        <v/>
      </c>
      <c r="Y782" s="1015">
        <f t="shared" si="426"/>
        <v>0.6</v>
      </c>
      <c r="Z782" s="1016" t="e">
        <f t="shared" si="427"/>
        <v>#VALUE!</v>
      </c>
      <c r="AA782" s="1016" t="e">
        <f t="shared" si="428"/>
        <v>#VALUE!</v>
      </c>
      <c r="AB782" s="1016" t="e">
        <f t="shared" si="429"/>
        <v>#VALUE!</v>
      </c>
      <c r="AC782" s="1017" t="e">
        <f t="shared" si="413"/>
        <v>#VALUE!</v>
      </c>
      <c r="AD782" s="1018">
        <f t="shared" si="414"/>
        <v>0</v>
      </c>
      <c r="AE782" s="1015">
        <f>IF(H782&gt;8,tab!D$168,tab!D$171)</f>
        <v>0.5</v>
      </c>
      <c r="AF782" s="1018">
        <f t="shared" si="415"/>
        <v>0</v>
      </c>
      <c r="AG782" s="994">
        <f t="shared" si="416"/>
        <v>0</v>
      </c>
      <c r="AH782" s="1019" t="e">
        <f t="shared" si="417"/>
        <v>#VALUE!</v>
      </c>
      <c r="AI782" s="863" t="e">
        <f t="shared" si="418"/>
        <v>#VALUE!</v>
      </c>
      <c r="AJ782" s="562">
        <f t="shared" si="419"/>
        <v>30</v>
      </c>
      <c r="AK782" s="562">
        <f t="shared" si="386"/>
        <v>30</v>
      </c>
      <c r="AL782" s="1020">
        <f t="shared" si="420"/>
        <v>0</v>
      </c>
      <c r="AN782" s="561">
        <f t="shared" si="421"/>
        <v>0</v>
      </c>
      <c r="AT782" s="322"/>
      <c r="AU782" s="322"/>
    </row>
    <row r="783" spans="3:47" ht="13.15" customHeight="1" x14ac:dyDescent="0.2">
      <c r="C783" s="386"/>
      <c r="D783" s="1005" t="str">
        <f>IF(op!D671=0,"",op!D671)</f>
        <v/>
      </c>
      <c r="E783" s="1005" t="str">
        <f>IF(op!E671=0,"",op!E671)</f>
        <v/>
      </c>
      <c r="F783" s="395" t="str">
        <f>IF(op!F671="","",op!F671+1)</f>
        <v/>
      </c>
      <c r="G783" s="1006" t="str">
        <f>IF(op!G671=0,"",op!G671)</f>
        <v/>
      </c>
      <c r="H783" s="395" t="str">
        <f>IF(op!H671="","",op!H671)</f>
        <v/>
      </c>
      <c r="I783" s="1007" t="str">
        <f t="shared" si="409"/>
        <v/>
      </c>
      <c r="J783" s="1008" t="str">
        <f>IF(op!J671="","",op!J671)</f>
        <v/>
      </c>
      <c r="K783" s="339"/>
      <c r="L783" s="1260" t="str">
        <f>IF(op!L671="","",op!L671)</f>
        <v/>
      </c>
      <c r="M783" s="1260" t="str">
        <f>IF(op!M671="","",op!M671)</f>
        <v/>
      </c>
      <c r="N783" s="1009" t="str">
        <f t="shared" si="422"/>
        <v/>
      </c>
      <c r="O783" s="1010" t="str">
        <f t="shared" si="423"/>
        <v/>
      </c>
      <c r="P783" s="1011" t="str">
        <f t="shared" si="424"/>
        <v/>
      </c>
      <c r="Q783" s="590" t="str">
        <f t="shared" si="410"/>
        <v/>
      </c>
      <c r="R783" s="1012" t="str">
        <f t="shared" si="425"/>
        <v/>
      </c>
      <c r="S783" s="1013">
        <f t="shared" si="411"/>
        <v>0</v>
      </c>
      <c r="T783" s="339"/>
      <c r="X783" s="994" t="str">
        <f t="shared" si="412"/>
        <v/>
      </c>
      <c r="Y783" s="1015">
        <f t="shared" si="426"/>
        <v>0.6</v>
      </c>
      <c r="Z783" s="1016" t="e">
        <f t="shared" si="427"/>
        <v>#VALUE!</v>
      </c>
      <c r="AA783" s="1016" t="e">
        <f t="shared" si="428"/>
        <v>#VALUE!</v>
      </c>
      <c r="AB783" s="1016" t="e">
        <f t="shared" si="429"/>
        <v>#VALUE!</v>
      </c>
      <c r="AC783" s="1017" t="e">
        <f t="shared" si="413"/>
        <v>#VALUE!</v>
      </c>
      <c r="AD783" s="1018">
        <f t="shared" si="414"/>
        <v>0</v>
      </c>
      <c r="AE783" s="1015">
        <f>IF(H783&gt;8,tab!D$168,tab!D$171)</f>
        <v>0.5</v>
      </c>
      <c r="AF783" s="1018">
        <f t="shared" si="415"/>
        <v>0</v>
      </c>
      <c r="AG783" s="994">
        <f t="shared" si="416"/>
        <v>0</v>
      </c>
      <c r="AH783" s="1019" t="e">
        <f t="shared" si="417"/>
        <v>#VALUE!</v>
      </c>
      <c r="AI783" s="863" t="e">
        <f t="shared" si="418"/>
        <v>#VALUE!</v>
      </c>
      <c r="AJ783" s="562">
        <f t="shared" si="419"/>
        <v>30</v>
      </c>
      <c r="AK783" s="562">
        <f t="shared" si="386"/>
        <v>30</v>
      </c>
      <c r="AL783" s="1020">
        <f t="shared" si="420"/>
        <v>0</v>
      </c>
      <c r="AN783" s="561">
        <f t="shared" si="421"/>
        <v>0</v>
      </c>
      <c r="AT783" s="322"/>
      <c r="AU783" s="322"/>
    </row>
    <row r="784" spans="3:47" ht="13.15" customHeight="1" x14ac:dyDescent="0.2">
      <c r="C784" s="386"/>
      <c r="D784" s="1005" t="str">
        <f>IF(op!D672=0,"",op!D672)</f>
        <v/>
      </c>
      <c r="E784" s="1005" t="str">
        <f>IF(op!E672=0,"",op!E672)</f>
        <v/>
      </c>
      <c r="F784" s="395" t="str">
        <f>IF(op!F672="","",op!F672+1)</f>
        <v/>
      </c>
      <c r="G784" s="1006" t="str">
        <f>IF(op!G672=0,"",op!G672)</f>
        <v/>
      </c>
      <c r="H784" s="395" t="str">
        <f>IF(op!H672="","",op!H672)</f>
        <v/>
      </c>
      <c r="I784" s="1007" t="str">
        <f t="shared" ref="I784:I787" si="430">IF(E784="","",IF(I672=VLOOKUP(H784,Schaal2016,22,FALSE),I672,I672+1))</f>
        <v/>
      </c>
      <c r="J784" s="1008" t="str">
        <f>IF(op!J672="","",op!J672)</f>
        <v/>
      </c>
      <c r="K784" s="339"/>
      <c r="L784" s="1260" t="str">
        <f>IF(op!L672="","",op!L672)</f>
        <v/>
      </c>
      <c r="M784" s="1260" t="str">
        <f>IF(op!M672="","",op!M672)</f>
        <v/>
      </c>
      <c r="N784" s="1009" t="str">
        <f t="shared" si="422"/>
        <v/>
      </c>
      <c r="O784" s="1010" t="str">
        <f t="shared" si="423"/>
        <v/>
      </c>
      <c r="P784" s="1011" t="str">
        <f t="shared" si="424"/>
        <v/>
      </c>
      <c r="Q784" s="590" t="str">
        <f t="shared" ref="Q784:Q787" si="431">IF(J784="","",(1659*J784-P784)*AA784)</f>
        <v/>
      </c>
      <c r="R784" s="1012" t="str">
        <f t="shared" si="425"/>
        <v/>
      </c>
      <c r="S784" s="1013">
        <f t="shared" ref="S784:S787" si="432">IF(E784=0,0,SUM(Q784:R784))</f>
        <v>0</v>
      </c>
      <c r="T784" s="339"/>
      <c r="X784" s="994" t="str">
        <f t="shared" si="412"/>
        <v/>
      </c>
      <c r="Y784" s="1015">
        <f t="shared" si="426"/>
        <v>0.6</v>
      </c>
      <c r="Z784" s="1016" t="e">
        <f t="shared" si="427"/>
        <v>#VALUE!</v>
      </c>
      <c r="AA784" s="1016" t="e">
        <f t="shared" si="428"/>
        <v>#VALUE!</v>
      </c>
      <c r="AB784" s="1016" t="e">
        <f t="shared" si="429"/>
        <v>#VALUE!</v>
      </c>
      <c r="AC784" s="1017" t="e">
        <f t="shared" si="413"/>
        <v>#VALUE!</v>
      </c>
      <c r="AD784" s="1018">
        <f t="shared" si="414"/>
        <v>0</v>
      </c>
      <c r="AE784" s="1015">
        <f>IF(H784&gt;8,tab!D$168,tab!D$171)</f>
        <v>0.5</v>
      </c>
      <c r="AF784" s="1018">
        <f t="shared" si="415"/>
        <v>0</v>
      </c>
      <c r="AG784" s="994">
        <f t="shared" ref="AG784:AG787" si="433">IF(AF784=25,(X784*1.08*J784/2),IF(AF784=40,(Y784*1.08*J784),IF(AF784=0,0)))</f>
        <v>0</v>
      </c>
      <c r="AH784" s="1019" t="e">
        <f t="shared" si="417"/>
        <v>#VALUE!</v>
      </c>
      <c r="AI784" s="863" t="e">
        <f t="shared" ref="AI784:AI787" si="434">YEAR($E$681)-YEAR(G784)-AH784</f>
        <v>#VALUE!</v>
      </c>
      <c r="AJ784" s="562">
        <f t="shared" ref="AJ784:AJ787" si="435">IF((G784=""),30,AI784)</f>
        <v>30</v>
      </c>
      <c r="AK784" s="562">
        <f t="shared" si="386"/>
        <v>30</v>
      </c>
      <c r="AL784" s="1020">
        <f t="shared" ref="AL784:AL787" si="436">(AK784*(SUM(J784:J784)))</f>
        <v>0</v>
      </c>
      <c r="AN784" s="561">
        <f t="shared" si="421"/>
        <v>0</v>
      </c>
      <c r="AT784" s="322"/>
      <c r="AU784" s="322"/>
    </row>
    <row r="785" spans="3:47" ht="13.15" customHeight="1" x14ac:dyDescent="0.2">
      <c r="C785" s="386"/>
      <c r="D785" s="1005" t="str">
        <f>IF(op!D673=0,"",op!D673)</f>
        <v/>
      </c>
      <c r="E785" s="1005" t="str">
        <f>IF(op!E673=0,"",op!E673)</f>
        <v/>
      </c>
      <c r="F785" s="395" t="str">
        <f>IF(op!F673="","",op!F673+1)</f>
        <v/>
      </c>
      <c r="G785" s="1006" t="str">
        <f>IF(op!G673=0,"",op!G673)</f>
        <v/>
      </c>
      <c r="H785" s="395" t="str">
        <f>IF(op!H673="","",op!H673)</f>
        <v/>
      </c>
      <c r="I785" s="1007" t="str">
        <f t="shared" si="430"/>
        <v/>
      </c>
      <c r="J785" s="1008" t="str">
        <f>IF(op!J673="","",op!J673)</f>
        <v/>
      </c>
      <c r="K785" s="339"/>
      <c r="L785" s="1260" t="str">
        <f>IF(op!L673="","",op!L673)</f>
        <v/>
      </c>
      <c r="M785" s="1260" t="str">
        <f>IF(op!M673="","",op!M673)</f>
        <v/>
      </c>
      <c r="N785" s="1009" t="str">
        <f t="shared" si="422"/>
        <v/>
      </c>
      <c r="O785" s="1010" t="str">
        <f t="shared" si="423"/>
        <v/>
      </c>
      <c r="P785" s="1011" t="str">
        <f t="shared" si="424"/>
        <v/>
      </c>
      <c r="Q785" s="590" t="str">
        <f t="shared" si="431"/>
        <v/>
      </c>
      <c r="R785" s="1012" t="str">
        <f t="shared" si="425"/>
        <v/>
      </c>
      <c r="S785" s="1013">
        <f t="shared" si="432"/>
        <v>0</v>
      </c>
      <c r="T785" s="339"/>
      <c r="X785" s="994" t="str">
        <f t="shared" si="412"/>
        <v/>
      </c>
      <c r="Y785" s="1015">
        <f t="shared" si="426"/>
        <v>0.6</v>
      </c>
      <c r="Z785" s="1016" t="e">
        <f t="shared" si="427"/>
        <v>#VALUE!</v>
      </c>
      <c r="AA785" s="1016" t="e">
        <f t="shared" si="428"/>
        <v>#VALUE!</v>
      </c>
      <c r="AB785" s="1016" t="e">
        <f t="shared" si="429"/>
        <v>#VALUE!</v>
      </c>
      <c r="AC785" s="1017" t="e">
        <f t="shared" si="413"/>
        <v>#VALUE!</v>
      </c>
      <c r="AD785" s="1018">
        <f t="shared" si="414"/>
        <v>0</v>
      </c>
      <c r="AE785" s="1015">
        <f>IF(H785&gt;8,tab!D$168,tab!D$171)</f>
        <v>0.5</v>
      </c>
      <c r="AF785" s="1018">
        <f t="shared" si="415"/>
        <v>0</v>
      </c>
      <c r="AG785" s="994">
        <f t="shared" si="433"/>
        <v>0</v>
      </c>
      <c r="AH785" s="1019" t="e">
        <f t="shared" si="417"/>
        <v>#VALUE!</v>
      </c>
      <c r="AI785" s="863" t="e">
        <f t="shared" si="434"/>
        <v>#VALUE!</v>
      </c>
      <c r="AJ785" s="562">
        <f t="shared" si="435"/>
        <v>30</v>
      </c>
      <c r="AK785" s="562">
        <f t="shared" si="386"/>
        <v>30</v>
      </c>
      <c r="AL785" s="1020">
        <f t="shared" si="436"/>
        <v>0</v>
      </c>
      <c r="AN785" s="561">
        <f t="shared" si="421"/>
        <v>0</v>
      </c>
      <c r="AT785" s="322"/>
      <c r="AU785" s="322"/>
    </row>
    <row r="786" spans="3:47" ht="13.15" customHeight="1" x14ac:dyDescent="0.2">
      <c r="C786" s="386"/>
      <c r="D786" s="1005" t="str">
        <f>IF(op!D674=0,"",op!D674)</f>
        <v/>
      </c>
      <c r="E786" s="1005" t="str">
        <f>IF(op!E674=0,"",op!E674)</f>
        <v/>
      </c>
      <c r="F786" s="395" t="str">
        <f>IF(op!F674="","",op!F674+1)</f>
        <v/>
      </c>
      <c r="G786" s="1006" t="str">
        <f>IF(op!G674=0,"",op!G674)</f>
        <v/>
      </c>
      <c r="H786" s="395" t="str">
        <f>IF(op!H674="","",op!H674)</f>
        <v/>
      </c>
      <c r="I786" s="1007" t="str">
        <f t="shared" si="430"/>
        <v/>
      </c>
      <c r="J786" s="1008" t="str">
        <f>IF(op!J674="","",op!J674)</f>
        <v/>
      </c>
      <c r="K786" s="339"/>
      <c r="L786" s="1260" t="str">
        <f>IF(op!L674="","",op!L674)</f>
        <v/>
      </c>
      <c r="M786" s="1260" t="str">
        <f>IF(op!M674="","",op!M674)</f>
        <v/>
      </c>
      <c r="N786" s="1009" t="str">
        <f t="shared" si="422"/>
        <v/>
      </c>
      <c r="O786" s="1010" t="str">
        <f t="shared" si="423"/>
        <v/>
      </c>
      <c r="P786" s="1011" t="str">
        <f t="shared" si="424"/>
        <v/>
      </c>
      <c r="Q786" s="590" t="str">
        <f t="shared" si="431"/>
        <v/>
      </c>
      <c r="R786" s="1012" t="str">
        <f t="shared" si="425"/>
        <v/>
      </c>
      <c r="S786" s="1013">
        <f t="shared" si="432"/>
        <v>0</v>
      </c>
      <c r="T786" s="339"/>
      <c r="X786" s="994" t="str">
        <f t="shared" si="412"/>
        <v/>
      </c>
      <c r="Y786" s="1015">
        <f t="shared" si="426"/>
        <v>0.6</v>
      </c>
      <c r="Z786" s="1016" t="e">
        <f t="shared" si="427"/>
        <v>#VALUE!</v>
      </c>
      <c r="AA786" s="1016" t="e">
        <f t="shared" si="428"/>
        <v>#VALUE!</v>
      </c>
      <c r="AB786" s="1016" t="e">
        <f t="shared" si="429"/>
        <v>#VALUE!</v>
      </c>
      <c r="AC786" s="1017" t="e">
        <f t="shared" si="413"/>
        <v>#VALUE!</v>
      </c>
      <c r="AD786" s="1018">
        <f t="shared" si="414"/>
        <v>0</v>
      </c>
      <c r="AE786" s="1015">
        <f>IF(H786&gt;8,tab!D$168,tab!D$171)</f>
        <v>0.5</v>
      </c>
      <c r="AF786" s="1018">
        <f t="shared" si="415"/>
        <v>0</v>
      </c>
      <c r="AG786" s="994">
        <f t="shared" si="433"/>
        <v>0</v>
      </c>
      <c r="AH786" s="1019" t="e">
        <f t="shared" si="417"/>
        <v>#VALUE!</v>
      </c>
      <c r="AI786" s="863" t="e">
        <f t="shared" si="434"/>
        <v>#VALUE!</v>
      </c>
      <c r="AJ786" s="562">
        <f t="shared" si="435"/>
        <v>30</v>
      </c>
      <c r="AK786" s="562">
        <f t="shared" si="386"/>
        <v>30</v>
      </c>
      <c r="AL786" s="1020">
        <f t="shared" si="436"/>
        <v>0</v>
      </c>
      <c r="AN786" s="561">
        <f t="shared" si="421"/>
        <v>0</v>
      </c>
      <c r="AT786" s="322"/>
      <c r="AU786" s="322"/>
    </row>
    <row r="787" spans="3:47" ht="13.15" customHeight="1" x14ac:dyDescent="0.2">
      <c r="C787" s="386"/>
      <c r="D787" s="1005" t="str">
        <f>IF(op!D675=0,"",op!D675)</f>
        <v/>
      </c>
      <c r="E787" s="1005" t="str">
        <f>IF(op!E675=0,"",op!E675)</f>
        <v/>
      </c>
      <c r="F787" s="395" t="str">
        <f>IF(op!F675="","",op!F675+1)</f>
        <v/>
      </c>
      <c r="G787" s="1006" t="str">
        <f>IF(op!G675=0,"",op!G675)</f>
        <v/>
      </c>
      <c r="H787" s="395" t="str">
        <f>IF(op!H675="","",op!H675)</f>
        <v/>
      </c>
      <c r="I787" s="1007" t="str">
        <f t="shared" si="430"/>
        <v/>
      </c>
      <c r="J787" s="1008" t="str">
        <f>IF(op!J675="","",op!J675)</f>
        <v/>
      </c>
      <c r="K787" s="339"/>
      <c r="L787" s="1260" t="str">
        <f>IF(op!L675="","",op!L675)</f>
        <v/>
      </c>
      <c r="M787" s="1260" t="str">
        <f>IF(op!M675="","",op!M675)</f>
        <v/>
      </c>
      <c r="N787" s="1009" t="str">
        <f t="shared" si="422"/>
        <v/>
      </c>
      <c r="O787" s="1010" t="str">
        <f t="shared" si="423"/>
        <v/>
      </c>
      <c r="P787" s="1011" t="str">
        <f t="shared" si="424"/>
        <v/>
      </c>
      <c r="Q787" s="590" t="str">
        <f t="shared" si="431"/>
        <v/>
      </c>
      <c r="R787" s="1012" t="str">
        <f t="shared" si="425"/>
        <v/>
      </c>
      <c r="S787" s="1013">
        <f t="shared" si="432"/>
        <v>0</v>
      </c>
      <c r="T787" s="339"/>
      <c r="X787" s="994" t="str">
        <f t="shared" si="412"/>
        <v/>
      </c>
      <c r="Y787" s="1015">
        <f t="shared" si="426"/>
        <v>0.6</v>
      </c>
      <c r="Z787" s="1016" t="e">
        <f t="shared" si="427"/>
        <v>#VALUE!</v>
      </c>
      <c r="AA787" s="1016" t="e">
        <f t="shared" si="428"/>
        <v>#VALUE!</v>
      </c>
      <c r="AB787" s="1016" t="e">
        <f t="shared" si="429"/>
        <v>#VALUE!</v>
      </c>
      <c r="AC787" s="1017" t="e">
        <f t="shared" si="413"/>
        <v>#VALUE!</v>
      </c>
      <c r="AD787" s="1018">
        <f t="shared" si="414"/>
        <v>0</v>
      </c>
      <c r="AE787" s="1015">
        <f>IF(H787&gt;8,tab!D$168,tab!D$171)</f>
        <v>0.5</v>
      </c>
      <c r="AF787" s="1018">
        <f t="shared" si="415"/>
        <v>0</v>
      </c>
      <c r="AG787" s="994">
        <f t="shared" si="433"/>
        <v>0</v>
      </c>
      <c r="AH787" s="1019" t="e">
        <f t="shared" si="417"/>
        <v>#VALUE!</v>
      </c>
      <c r="AI787" s="863" t="e">
        <f t="shared" si="434"/>
        <v>#VALUE!</v>
      </c>
      <c r="AJ787" s="562">
        <f t="shared" si="435"/>
        <v>30</v>
      </c>
      <c r="AK787" s="562">
        <f t="shared" si="386"/>
        <v>30</v>
      </c>
      <c r="AL787" s="1020">
        <f t="shared" si="436"/>
        <v>0</v>
      </c>
      <c r="AN787" s="561">
        <f t="shared" si="421"/>
        <v>0</v>
      </c>
      <c r="AT787" s="322"/>
      <c r="AU787" s="322"/>
    </row>
    <row r="788" spans="3:47" ht="13.15" customHeight="1" x14ac:dyDescent="0.2">
      <c r="C788" s="386"/>
      <c r="D788" s="324"/>
      <c r="E788" s="347"/>
      <c r="F788" s="324"/>
      <c r="G788" s="1023"/>
      <c r="H788" s="347"/>
      <c r="I788" s="1024"/>
      <c r="J788" s="1025">
        <f>SUM(J688:J787)</f>
        <v>1</v>
      </c>
      <c r="K788" s="324"/>
      <c r="L788" s="1026">
        <f t="shared" ref="L788:S788" si="437">SUM(L688:L787)</f>
        <v>0</v>
      </c>
      <c r="M788" s="1026">
        <f t="shared" si="437"/>
        <v>0</v>
      </c>
      <c r="N788" s="1026">
        <f t="shared" si="437"/>
        <v>40</v>
      </c>
      <c r="O788" s="1026">
        <f t="shared" si="437"/>
        <v>0</v>
      </c>
      <c r="P788" s="1027">
        <f t="shared" si="437"/>
        <v>40</v>
      </c>
      <c r="Q788" s="593">
        <f t="shared" si="437"/>
        <v>79220.334177215191</v>
      </c>
      <c r="R788" s="1028">
        <f t="shared" si="437"/>
        <v>1957.2658227848103</v>
      </c>
      <c r="S788" s="593">
        <f t="shared" si="437"/>
        <v>81177.600000000006</v>
      </c>
      <c r="T788" s="324"/>
      <c r="AG788" s="597">
        <f>SUM(AG688:AG787)</f>
        <v>0</v>
      </c>
      <c r="AH788" s="585"/>
      <c r="AI788" s="585"/>
      <c r="AL788" s="1020">
        <f>ROUND(SUM(AL688:AL787)/AN788,2)</f>
        <v>45</v>
      </c>
      <c r="AN788" s="561">
        <f>SUM(AN688:AN787)</f>
        <v>1</v>
      </c>
      <c r="AT788" s="322"/>
      <c r="AU788" s="322"/>
    </row>
    <row r="789" spans="3:47" ht="13.15" customHeight="1" x14ac:dyDescent="0.2"/>
    <row r="790" spans="3:47" ht="13.15" customHeight="1" x14ac:dyDescent="0.2"/>
    <row r="791" spans="3:47" ht="13.15" customHeight="1" x14ac:dyDescent="0.2"/>
    <row r="792" spans="3:47" ht="13.15" customHeight="1" x14ac:dyDescent="0.2"/>
    <row r="793" spans="3:47" ht="13.15" customHeight="1" x14ac:dyDescent="0.2"/>
    <row r="794" spans="3:47" ht="13.15" customHeight="1" x14ac:dyDescent="0.2"/>
    <row r="795" spans="3:47" ht="13.15" customHeight="1" x14ac:dyDescent="0.2"/>
    <row r="796" spans="3:47" ht="13.15" customHeight="1" x14ac:dyDescent="0.2"/>
    <row r="797" spans="3:47" ht="13.15" customHeight="1" x14ac:dyDescent="0.2"/>
    <row r="798" spans="3:47" ht="13.15" customHeight="1" x14ac:dyDescent="0.2"/>
    <row r="799" spans="3:47" ht="13.15" customHeight="1" x14ac:dyDescent="0.2"/>
    <row r="800" spans="3:47" ht="13.15" customHeight="1" x14ac:dyDescent="0.2"/>
  </sheetData>
  <sheetProtection algorithmName="SHA-512" hashValue="Uw7fZx4MFRo6HhHdrHDHg7VauQjRw+ZhdoTM/yf4DdtFGE2DFDY8rXSXy+K+eplc6Wo77Z0ECQZvatsg9R62hA==" saltValue="gecDQPNMpogr4L0W51OoLQ==" spinCount="100000" sheet="1" objects="1" scenarios="1"/>
  <mergeCells count="7">
    <mergeCell ref="D12:J12"/>
    <mergeCell ref="D124:J124"/>
    <mergeCell ref="D236:J236"/>
    <mergeCell ref="D572:J572"/>
    <mergeCell ref="D684:J684"/>
    <mergeCell ref="D348:J348"/>
    <mergeCell ref="D460:J460"/>
  </mergeCells>
  <dataValidations count="3">
    <dataValidation type="whole" allowBlank="1" showInputMessage="1" showErrorMessage="1" sqref="I17:I115">
      <formula1>1</formula1>
      <formula2>16</formula2>
    </dataValidation>
    <dataValidation type="list" allowBlank="1" showInputMessage="1" showErrorMessage="1" sqref="H118:H122 H16:H115">
      <formula1>"L10,L11,L12,L13,L14"</formula1>
    </dataValidation>
    <dataValidation type="list" allowBlank="1" showInputMessage="1" showErrorMessage="1" sqref="H16:H115">
      <formula1>"L10,L11,L12,L13,L14"</formula1>
    </dataValidation>
  </dataValidations>
  <pageMargins left="0.70866141732283472" right="0.70866141732283472" top="0.74803149606299213" bottom="0.74803149606299213" header="0.31496062992125984" footer="0.31496062992125984"/>
  <pageSetup paperSize="9" scale="48" orientation="portrait" r:id="rId1"/>
  <headerFooter>
    <oddHeader>&amp;L&amp;"Arial,Vet"&amp;F&amp;R&amp;"Arial,Vet"&amp;A</oddHeader>
    <oddFooter>&amp;L&amp;"Arial,Vet"keizer / goedhart&amp;C&amp;"Arial,Vet"pagina &amp;P&amp;R&amp;"Arial,Vet"&amp;D</oddFooter>
  </headerFooter>
  <rowBreaks count="2" manualBreakCount="2">
    <brk id="118" min="1" max="20" man="1"/>
    <brk id="230"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476"/>
  <sheetViews>
    <sheetView zoomScale="84" zoomScaleNormal="84" workbookViewId="0">
      <selection activeCell="B2" sqref="B2"/>
    </sheetView>
  </sheetViews>
  <sheetFormatPr defaultColWidth="9.140625" defaultRowHeight="13.7" customHeight="1" x14ac:dyDescent="0.2"/>
  <cols>
    <col min="1" max="1" width="3.7109375" style="34" customWidth="1"/>
    <col min="2" max="3" width="2.7109375" style="34" customWidth="1"/>
    <col min="4" max="4" width="10.7109375" style="71" customWidth="1"/>
    <col min="5" max="5" width="20.7109375" style="71" customWidth="1"/>
    <col min="6" max="7" width="8.7109375" style="71" customWidth="1"/>
    <col min="8" max="9" width="8.7109375" style="75" customWidth="1"/>
    <col min="10" max="10" width="8.7109375" style="74" customWidth="1"/>
    <col min="11" max="11" width="0.85546875" style="34" customWidth="1"/>
    <col min="12" max="12" width="10.5703125" style="75" customWidth="1"/>
    <col min="13" max="13" width="10.5703125" style="8" customWidth="1"/>
    <col min="14" max="15" width="10.5703125" style="34" customWidth="1"/>
    <col min="16" max="16" width="10.5703125" style="172" customWidth="1"/>
    <col min="17" max="17" width="12.7109375" style="78" customWidth="1"/>
    <col min="18" max="18" width="12.7109375" style="76" customWidth="1"/>
    <col min="19" max="19" width="12.7109375" style="35" customWidth="1"/>
    <col min="20" max="20" width="2.85546875" style="34" customWidth="1"/>
    <col min="21" max="21" width="3" style="34" customWidth="1"/>
    <col min="22" max="23" width="20.7109375" style="566" customWidth="1"/>
    <col min="24" max="24" width="8.7109375" style="727" customWidth="1"/>
    <col min="25" max="25" width="7.140625" style="771" customWidth="1"/>
    <col min="26" max="26" width="10" style="566" customWidth="1"/>
    <col min="27" max="28" width="9.28515625" style="566" customWidth="1"/>
    <col min="29" max="29" width="9.42578125" style="566" customWidth="1"/>
    <col min="30" max="30" width="8.7109375" style="566" customWidth="1"/>
    <col min="31" max="31" width="8.140625" style="566" customWidth="1"/>
    <col min="32" max="32" width="8" style="566" customWidth="1"/>
    <col min="33" max="33" width="9.85546875" style="727" customWidth="1"/>
    <col min="34" max="34" width="12.7109375" style="771" customWidth="1"/>
    <col min="35" max="35" width="12.7109375" style="566" customWidth="1"/>
    <col min="36" max="36" width="1.5703125" style="566" customWidth="1"/>
    <col min="37" max="38" width="10.7109375" style="566" customWidth="1"/>
    <col min="39" max="40" width="2.7109375" style="566" customWidth="1"/>
    <col min="41" max="42" width="9.28515625" style="566" bestFit="1" customWidth="1"/>
    <col min="43" max="46" width="9.28515625" style="34" bestFit="1" customWidth="1"/>
    <col min="47" max="16384" width="9.140625" style="34"/>
  </cols>
  <sheetData>
    <row r="1" spans="2:42" ht="12.6" customHeight="1" x14ac:dyDescent="0.2"/>
    <row r="2" spans="2:42" ht="12.6" customHeight="1" x14ac:dyDescent="0.2">
      <c r="B2" s="9"/>
      <c r="C2" s="10"/>
      <c r="D2" s="59"/>
      <c r="E2" s="59"/>
      <c r="F2" s="59"/>
      <c r="G2" s="59"/>
      <c r="H2" s="83"/>
      <c r="I2" s="83"/>
      <c r="J2" s="82"/>
      <c r="K2" s="10"/>
      <c r="L2" s="83"/>
      <c r="M2" s="11"/>
      <c r="N2" s="10"/>
      <c r="O2" s="10"/>
      <c r="P2" s="1271"/>
      <c r="Q2" s="85"/>
      <c r="R2" s="84"/>
      <c r="S2" s="1077"/>
      <c r="T2" s="10"/>
      <c r="U2" s="12"/>
    </row>
    <row r="3" spans="2:42" ht="12.6" customHeight="1" x14ac:dyDescent="0.2">
      <c r="B3" s="18"/>
      <c r="C3" s="20"/>
      <c r="D3" s="60"/>
      <c r="E3" s="60"/>
      <c r="F3" s="60"/>
      <c r="G3" s="60"/>
      <c r="H3" s="89"/>
      <c r="I3" s="89"/>
      <c r="J3" s="88"/>
      <c r="K3" s="20"/>
      <c r="L3" s="89"/>
      <c r="M3" s="21"/>
      <c r="N3" s="20"/>
      <c r="O3" s="20"/>
      <c r="P3" s="1272"/>
      <c r="Q3" s="91"/>
      <c r="R3" s="90"/>
      <c r="S3" s="198"/>
      <c r="T3" s="20"/>
      <c r="U3" s="22"/>
    </row>
    <row r="4" spans="2:42" s="642" customFormat="1" ht="19.899999999999999" customHeight="1" x14ac:dyDescent="0.3">
      <c r="B4" s="634"/>
      <c r="C4" s="365" t="s">
        <v>157</v>
      </c>
      <c r="D4" s="635"/>
      <c r="E4" s="635"/>
      <c r="F4" s="635"/>
      <c r="G4" s="635"/>
      <c r="H4" s="636"/>
      <c r="I4" s="636"/>
      <c r="J4" s="637"/>
      <c r="K4" s="635"/>
      <c r="L4" s="636"/>
      <c r="M4" s="638"/>
      <c r="N4" s="635"/>
      <c r="O4" s="635"/>
      <c r="P4" s="1273"/>
      <c r="Q4" s="639"/>
      <c r="R4" s="640"/>
      <c r="S4" s="1078"/>
      <c r="T4" s="635"/>
      <c r="U4" s="641"/>
      <c r="V4" s="773"/>
      <c r="W4" s="773"/>
      <c r="X4" s="775"/>
      <c r="Y4" s="772"/>
      <c r="Z4" s="775"/>
      <c r="AA4" s="775"/>
      <c r="AB4" s="775"/>
      <c r="AC4" s="775"/>
      <c r="AD4" s="776"/>
      <c r="AE4" s="777"/>
      <c r="AF4" s="778"/>
      <c r="AG4" s="779"/>
      <c r="AH4" s="776"/>
      <c r="AI4" s="773"/>
      <c r="AJ4" s="773"/>
      <c r="AK4" s="773"/>
      <c r="AL4" s="773"/>
      <c r="AM4" s="773"/>
      <c r="AN4" s="773"/>
      <c r="AO4" s="773"/>
      <c r="AP4" s="773"/>
    </row>
    <row r="5" spans="2:42" s="92" customFormat="1" ht="13.9" customHeight="1" x14ac:dyDescent="0.3">
      <c r="B5" s="611"/>
      <c r="C5" s="199" t="str">
        <f>+geg!G9</f>
        <v>De Speciale school</v>
      </c>
      <c r="D5" s="612"/>
      <c r="E5" s="612"/>
      <c r="F5" s="612"/>
      <c r="G5" s="612"/>
      <c r="H5" s="613"/>
      <c r="I5" s="613"/>
      <c r="J5" s="614"/>
      <c r="K5" s="612"/>
      <c r="L5" s="613"/>
      <c r="M5" s="615"/>
      <c r="N5" s="612"/>
      <c r="O5" s="612"/>
      <c r="P5" s="1274"/>
      <c r="Q5" s="616"/>
      <c r="R5" s="617"/>
      <c r="S5" s="1079"/>
      <c r="T5" s="612"/>
      <c r="U5" s="618"/>
      <c r="V5" s="773"/>
      <c r="W5" s="773"/>
      <c r="X5" s="775"/>
      <c r="Y5" s="772"/>
      <c r="Z5" s="775"/>
      <c r="AA5" s="775"/>
      <c r="AB5" s="775"/>
      <c r="AC5" s="775"/>
      <c r="AD5" s="776"/>
      <c r="AE5" s="777"/>
      <c r="AF5" s="778"/>
      <c r="AG5" s="779"/>
      <c r="AH5" s="776"/>
      <c r="AI5" s="773"/>
      <c r="AJ5" s="773"/>
      <c r="AK5" s="773"/>
      <c r="AL5" s="773"/>
      <c r="AM5" s="773"/>
      <c r="AN5" s="773"/>
      <c r="AO5" s="773"/>
      <c r="AP5" s="773"/>
    </row>
    <row r="6" spans="2:42" ht="12.6" customHeight="1" x14ac:dyDescent="0.2">
      <c r="B6" s="18"/>
      <c r="C6" s="20"/>
      <c r="D6" s="20"/>
      <c r="E6" s="20"/>
      <c r="F6" s="60"/>
      <c r="G6" s="60"/>
      <c r="H6" s="89"/>
      <c r="I6" s="89"/>
      <c r="J6" s="88"/>
      <c r="K6" s="20"/>
      <c r="L6" s="89"/>
      <c r="M6" s="21"/>
      <c r="N6" s="20"/>
      <c r="O6" s="20"/>
      <c r="P6" s="1272"/>
      <c r="Q6" s="91"/>
      <c r="R6" s="90"/>
      <c r="S6" s="198"/>
      <c r="T6" s="20"/>
      <c r="U6" s="22"/>
      <c r="X6" s="685"/>
      <c r="Y6" s="686"/>
      <c r="Z6" s="685"/>
      <c r="AA6" s="685"/>
      <c r="AB6" s="685"/>
      <c r="AC6" s="685"/>
      <c r="AD6" s="687"/>
      <c r="AE6" s="688"/>
      <c r="AF6" s="689"/>
      <c r="AG6" s="690"/>
      <c r="AH6" s="687"/>
    </row>
    <row r="7" spans="2:42" ht="12.6" customHeight="1" x14ac:dyDescent="0.2">
      <c r="B7" s="18"/>
      <c r="C7" s="20"/>
      <c r="D7" s="20"/>
      <c r="E7" s="20"/>
      <c r="F7" s="60"/>
      <c r="G7" s="60"/>
      <c r="H7" s="89"/>
      <c r="I7" s="89"/>
      <c r="J7" s="88"/>
      <c r="K7" s="20"/>
      <c r="L7" s="89"/>
      <c r="M7" s="21"/>
      <c r="N7" s="20"/>
      <c r="O7" s="20"/>
      <c r="P7" s="1272"/>
      <c r="Q7" s="91"/>
      <c r="R7" s="90"/>
      <c r="S7" s="198"/>
      <c r="T7" s="20"/>
      <c r="U7" s="22"/>
      <c r="X7" s="685"/>
      <c r="Y7" s="686"/>
      <c r="Z7" s="685"/>
      <c r="AA7" s="685"/>
      <c r="AB7" s="685"/>
      <c r="AC7" s="685"/>
      <c r="AD7" s="687"/>
      <c r="AE7" s="688"/>
      <c r="AF7" s="689"/>
      <c r="AG7" s="690"/>
      <c r="AH7" s="687"/>
    </row>
    <row r="8" spans="2:42" s="670" customFormat="1" ht="13.15" hidden="1" customHeight="1" x14ac:dyDescent="0.25">
      <c r="B8" s="657"/>
      <c r="C8" s="658" t="s">
        <v>48</v>
      </c>
      <c r="D8" s="659"/>
      <c r="E8" s="660" t="str">
        <f>+tab!C2</f>
        <v>2017/18</v>
      </c>
      <c r="F8" s="661"/>
      <c r="G8" s="661"/>
      <c r="H8" s="662"/>
      <c r="I8" s="662"/>
      <c r="J8" s="663"/>
      <c r="K8" s="664"/>
      <c r="L8" s="665"/>
      <c r="M8" s="666"/>
      <c r="N8" s="664"/>
      <c r="O8" s="664"/>
      <c r="P8" s="1275"/>
      <c r="Q8" s="667"/>
      <c r="R8" s="668"/>
      <c r="S8" s="1080"/>
      <c r="T8" s="664"/>
      <c r="U8" s="669"/>
      <c r="X8" s="671"/>
      <c r="Y8" s="672"/>
      <c r="Z8" s="671"/>
      <c r="AA8" s="671"/>
      <c r="AB8" s="671"/>
      <c r="AC8" s="671"/>
      <c r="AD8" s="673"/>
      <c r="AE8" s="674"/>
      <c r="AF8" s="675"/>
      <c r="AG8" s="676"/>
      <c r="AH8" s="673"/>
    </row>
    <row r="9" spans="2:42" s="566" customFormat="1" ht="13.15" hidden="1" customHeight="1" x14ac:dyDescent="0.2">
      <c r="B9" s="677"/>
      <c r="C9" s="658" t="s">
        <v>133</v>
      </c>
      <c r="D9" s="659"/>
      <c r="E9" s="660">
        <f>+tab!D3</f>
        <v>43009</v>
      </c>
      <c r="F9" s="678"/>
      <c r="G9" s="678"/>
      <c r="H9" s="679"/>
      <c r="I9" s="679"/>
      <c r="J9" s="680"/>
      <c r="K9" s="658"/>
      <c r="L9" s="679"/>
      <c r="M9" s="681"/>
      <c r="N9" s="658"/>
      <c r="O9" s="658"/>
      <c r="P9" s="1276"/>
      <c r="Q9" s="682"/>
      <c r="R9" s="683"/>
      <c r="S9" s="1081"/>
      <c r="T9" s="658"/>
      <c r="U9" s="684"/>
      <c r="X9" s="685"/>
      <c r="Y9" s="686"/>
      <c r="Z9" s="685"/>
      <c r="AA9" s="685"/>
      <c r="AB9" s="685"/>
      <c r="AC9" s="685"/>
      <c r="AD9" s="687"/>
      <c r="AE9" s="688"/>
      <c r="AF9" s="689"/>
      <c r="AG9" s="690"/>
      <c r="AH9" s="687"/>
    </row>
    <row r="10" spans="2:42" s="566" customFormat="1" ht="13.15" hidden="1" customHeight="1" x14ac:dyDescent="0.25">
      <c r="B10" s="677"/>
      <c r="C10" s="658"/>
      <c r="D10" s="691"/>
      <c r="E10" s="692"/>
      <c r="F10" s="678"/>
      <c r="G10" s="678"/>
      <c r="H10" s="679"/>
      <c r="I10" s="679"/>
      <c r="J10" s="680"/>
      <c r="K10" s="658"/>
      <c r="L10" s="679"/>
      <c r="M10" s="681"/>
      <c r="N10" s="658"/>
      <c r="O10" s="658"/>
      <c r="P10" s="1276"/>
      <c r="Q10" s="682"/>
      <c r="R10" s="683"/>
      <c r="S10" s="1081"/>
      <c r="T10" s="658"/>
      <c r="U10" s="684"/>
      <c r="X10" s="693"/>
      <c r="Y10" s="694"/>
      <c r="Z10" s="693"/>
      <c r="AA10" s="693"/>
      <c r="AB10" s="693"/>
      <c r="AC10" s="685"/>
      <c r="AD10" s="695"/>
      <c r="AE10" s="696"/>
      <c r="AF10" s="697"/>
      <c r="AG10" s="698"/>
      <c r="AH10" s="695"/>
    </row>
    <row r="11" spans="2:42" s="566" customFormat="1" ht="13.15" hidden="1" customHeight="1" x14ac:dyDescent="0.2">
      <c r="B11" s="677"/>
      <c r="C11" s="699"/>
      <c r="D11" s="700"/>
      <c r="E11" s="701"/>
      <c r="F11" s="702"/>
      <c r="G11" s="703"/>
      <c r="H11" s="704"/>
      <c r="I11" s="704"/>
      <c r="J11" s="705"/>
      <c r="K11" s="706"/>
      <c r="L11" s="707"/>
      <c r="M11" s="702"/>
      <c r="N11" s="706"/>
      <c r="O11" s="706"/>
      <c r="P11" s="1277"/>
      <c r="Q11" s="702"/>
      <c r="R11" s="709"/>
      <c r="S11" s="1082"/>
      <c r="T11" s="710"/>
      <c r="U11" s="711"/>
      <c r="V11" s="712"/>
      <c r="W11" s="712"/>
      <c r="X11" s="713"/>
      <c r="Y11" s="714"/>
      <c r="AE11" s="685"/>
      <c r="AF11" s="686"/>
      <c r="AG11" s="685"/>
      <c r="AH11" s="695"/>
    </row>
    <row r="12" spans="2:42" s="566" customFormat="1" ht="13.15" hidden="1" customHeight="1" x14ac:dyDescent="0.2">
      <c r="B12" s="677"/>
      <c r="C12" s="715"/>
      <c r="D12" s="1434" t="s">
        <v>134</v>
      </c>
      <c r="E12" s="1435"/>
      <c r="F12" s="1435"/>
      <c r="G12" s="1435"/>
      <c r="H12" s="1436"/>
      <c r="I12" s="1436"/>
      <c r="J12" s="1436"/>
      <c r="K12" s="716"/>
      <c r="L12" s="717" t="s">
        <v>455</v>
      </c>
      <c r="M12" s="718"/>
      <c r="N12" s="719"/>
      <c r="O12" s="719"/>
      <c r="P12" s="1278"/>
      <c r="Q12" s="601" t="s">
        <v>465</v>
      </c>
      <c r="R12" s="719"/>
      <c r="S12" s="1083"/>
      <c r="T12" s="720"/>
      <c r="U12" s="721"/>
      <c r="V12" s="722"/>
      <c r="W12" s="722"/>
      <c r="X12" s="723"/>
      <c r="Y12" s="724"/>
      <c r="Z12" s="725"/>
      <c r="AA12" s="725"/>
      <c r="AB12" s="687"/>
      <c r="AC12" s="726"/>
      <c r="AD12" s="687"/>
      <c r="AE12" s="727"/>
      <c r="AF12" s="727"/>
      <c r="AG12" s="727"/>
      <c r="AI12" s="725"/>
      <c r="AJ12" s="725"/>
    </row>
    <row r="13" spans="2:42" s="566" customFormat="1" ht="13.15" hidden="1" customHeight="1" x14ac:dyDescent="0.2">
      <c r="B13" s="677"/>
      <c r="C13" s="728"/>
      <c r="D13" s="729" t="s">
        <v>545</v>
      </c>
      <c r="E13" s="729" t="s">
        <v>96</v>
      </c>
      <c r="F13" s="730" t="s">
        <v>136</v>
      </c>
      <c r="G13" s="731" t="s">
        <v>137</v>
      </c>
      <c r="H13" s="730" t="s">
        <v>138</v>
      </c>
      <c r="I13" s="730" t="s">
        <v>139</v>
      </c>
      <c r="J13" s="732" t="s">
        <v>140</v>
      </c>
      <c r="K13" s="729"/>
      <c r="L13" s="733" t="s">
        <v>456</v>
      </c>
      <c r="M13" s="733" t="s">
        <v>459</v>
      </c>
      <c r="N13" s="733" t="s">
        <v>461</v>
      </c>
      <c r="O13" s="733" t="s">
        <v>458</v>
      </c>
      <c r="P13" s="734" t="s">
        <v>464</v>
      </c>
      <c r="Q13" s="733" t="s">
        <v>141</v>
      </c>
      <c r="R13" s="735" t="s">
        <v>468</v>
      </c>
      <c r="S13" s="736" t="s">
        <v>141</v>
      </c>
      <c r="T13" s="736"/>
      <c r="U13" s="737"/>
      <c r="V13" s="738"/>
      <c r="W13" s="757"/>
      <c r="X13" s="739" t="s">
        <v>147</v>
      </c>
      <c r="Y13" s="740" t="s">
        <v>469</v>
      </c>
      <c r="Z13" s="741" t="s">
        <v>470</v>
      </c>
      <c r="AA13" s="741" t="s">
        <v>470</v>
      </c>
      <c r="AB13" s="741" t="s">
        <v>471</v>
      </c>
      <c r="AC13" s="741" t="s">
        <v>472</v>
      </c>
      <c r="AD13" s="741" t="s">
        <v>473</v>
      </c>
      <c r="AE13" s="741" t="s">
        <v>474</v>
      </c>
      <c r="AF13" s="741" t="s">
        <v>142</v>
      </c>
      <c r="AG13" s="736" t="s">
        <v>143</v>
      </c>
      <c r="AI13" s="725"/>
      <c r="AJ13" s="742"/>
    </row>
    <row r="14" spans="2:42" s="566" customFormat="1" ht="13.15" hidden="1" customHeight="1" x14ac:dyDescent="0.2">
      <c r="B14" s="677"/>
      <c r="C14" s="743"/>
      <c r="D14" s="744"/>
      <c r="E14" s="729"/>
      <c r="F14" s="730" t="s">
        <v>144</v>
      </c>
      <c r="G14" s="731" t="s">
        <v>145</v>
      </c>
      <c r="H14" s="730"/>
      <c r="I14" s="730"/>
      <c r="J14" s="732" t="s">
        <v>482</v>
      </c>
      <c r="K14" s="729"/>
      <c r="L14" s="733" t="s">
        <v>457</v>
      </c>
      <c r="M14" s="733" t="s">
        <v>460</v>
      </c>
      <c r="N14" s="733" t="s">
        <v>462</v>
      </c>
      <c r="O14" s="733" t="s">
        <v>463</v>
      </c>
      <c r="P14" s="734" t="s">
        <v>149</v>
      </c>
      <c r="Q14" s="741" t="s">
        <v>466</v>
      </c>
      <c r="R14" s="735" t="s">
        <v>467</v>
      </c>
      <c r="S14" s="745" t="s">
        <v>149</v>
      </c>
      <c r="T14" s="746"/>
      <c r="U14" s="737"/>
      <c r="V14" s="738"/>
      <c r="W14" s="757"/>
      <c r="X14" s="741" t="s">
        <v>475</v>
      </c>
      <c r="Y14" s="747">
        <f>tab!$C$167</f>
        <v>0.62</v>
      </c>
      <c r="Z14" s="741" t="s">
        <v>476</v>
      </c>
      <c r="AA14" s="741" t="s">
        <v>477</v>
      </c>
      <c r="AB14" s="741" t="s">
        <v>478</v>
      </c>
      <c r="AC14" s="741" t="s">
        <v>479</v>
      </c>
      <c r="AD14" s="741" t="s">
        <v>479</v>
      </c>
      <c r="AE14" s="741" t="s">
        <v>480</v>
      </c>
      <c r="AF14" s="741"/>
      <c r="AG14" s="741" t="s">
        <v>148</v>
      </c>
      <c r="AJ14" s="748"/>
    </row>
    <row r="15" spans="2:42" ht="13.15" hidden="1" customHeight="1" x14ac:dyDescent="0.2">
      <c r="B15" s="18"/>
      <c r="C15" s="31"/>
      <c r="D15" s="1"/>
      <c r="E15" s="1"/>
      <c r="F15" s="1"/>
      <c r="G15" s="109"/>
      <c r="H15" s="110"/>
      <c r="I15" s="110"/>
      <c r="J15" s="111"/>
      <c r="K15" s="1"/>
      <c r="L15" s="112"/>
      <c r="M15" s="113"/>
      <c r="N15" s="113"/>
      <c r="O15" s="113"/>
      <c r="P15" s="628"/>
      <c r="Q15" s="113"/>
      <c r="R15" s="114"/>
      <c r="S15" s="1084"/>
      <c r="T15" s="168"/>
      <c r="U15" s="515"/>
      <c r="V15" s="738"/>
      <c r="W15" s="738"/>
      <c r="X15" s="780"/>
      <c r="Y15" s="781"/>
      <c r="AG15" s="566"/>
      <c r="AH15" s="566"/>
      <c r="AJ15" s="748"/>
    </row>
    <row r="16" spans="2:42" ht="13.15" hidden="1" customHeight="1" x14ac:dyDescent="0.2">
      <c r="B16" s="18"/>
      <c r="C16" s="31"/>
      <c r="D16" s="117"/>
      <c r="E16" s="117" t="s">
        <v>156</v>
      </c>
      <c r="F16" s="33">
        <v>25</v>
      </c>
      <c r="G16" s="118">
        <v>28341</v>
      </c>
      <c r="H16" s="33">
        <v>8</v>
      </c>
      <c r="I16" s="119">
        <v>7</v>
      </c>
      <c r="J16" s="120">
        <v>1</v>
      </c>
      <c r="K16" s="173"/>
      <c r="L16" s="1261">
        <v>0</v>
      </c>
      <c r="M16" s="1261">
        <v>0</v>
      </c>
      <c r="N16" s="852">
        <f>IF(J16="","",IF(J16*40&gt;40,40,J16*40))</f>
        <v>40</v>
      </c>
      <c r="O16" s="843"/>
      <c r="P16" s="1279">
        <f>IF(J16="","",SUM(L16:O16))</f>
        <v>40</v>
      </c>
      <c r="Q16" s="1074">
        <f>IF(J16="","",(1659*J16-P16)*AA16)</f>
        <v>51658.806075949367</v>
      </c>
      <c r="R16" s="814">
        <f>IF(J16="","",(P16*AB16)+Z16*(AC16+AD16*(1-AE16)))</f>
        <v>1276.313924050633</v>
      </c>
      <c r="S16" s="1085">
        <f>SUM(Q16:R16)</f>
        <v>52935.12</v>
      </c>
      <c r="T16" s="116"/>
      <c r="U16" s="22"/>
      <c r="X16" s="801">
        <f t="shared" ref="X16:X47" si="0">IF(H16="","",VLOOKUP(H16,Schaal2016,I16+1,FALSE))</f>
        <v>2723</v>
      </c>
      <c r="Y16" s="786">
        <f>$Y$14</f>
        <v>0.62</v>
      </c>
      <c r="Z16" s="799">
        <f>X16*12/1659</f>
        <v>19.696202531645568</v>
      </c>
      <c r="AA16" s="799">
        <f>X16*12*(1+Y16)/1659</f>
        <v>31.907848101265824</v>
      </c>
      <c r="AB16" s="799">
        <f>AA16-Z16</f>
        <v>12.211645569620256</v>
      </c>
      <c r="AC16" s="566">
        <f t="shared" ref="AC16:AC47" si="1">N16+O16</f>
        <v>40</v>
      </c>
      <c r="AD16" s="566">
        <f t="shared" ref="AD16:AD47" si="2">L16+M16</f>
        <v>0</v>
      </c>
      <c r="AE16" s="800">
        <f>IF(H16&gt;8,tab!D$168,tab!D$171)</f>
        <v>0.4</v>
      </c>
      <c r="AF16" s="566">
        <f t="shared" ref="AF16:AF47" si="3">IF(F16&lt;25,0,IF(F16=25,25,IF(F16&lt;40,0,IF(F16=40,40,IF(F16&gt;=40,0)))))</f>
        <v>25</v>
      </c>
      <c r="AG16" s="801">
        <f t="shared" ref="AG16:AG47" si="4">IF(AF16=25,(X16*1.08*(J16)/2),IF(AF16=40,(V16*1.08*(J16)),IF(AF16=0,0)))</f>
        <v>1470.42</v>
      </c>
    </row>
    <row r="17" spans="2:34" ht="13.15" hidden="1" customHeight="1" x14ac:dyDescent="0.2">
      <c r="B17" s="18"/>
      <c r="C17" s="31"/>
      <c r="D17" s="117"/>
      <c r="E17" s="117"/>
      <c r="F17" s="33"/>
      <c r="G17" s="118"/>
      <c r="H17" s="33"/>
      <c r="I17" s="119"/>
      <c r="J17" s="120"/>
      <c r="K17" s="173"/>
      <c r="L17" s="1261">
        <v>0</v>
      </c>
      <c r="M17" s="1261">
        <v>0</v>
      </c>
      <c r="N17" s="852" t="str">
        <f t="shared" ref="N17:N65" si="5">IF(J17="","",IF(J17*40&gt;40,40,J17*40))</f>
        <v/>
      </c>
      <c r="O17" s="843"/>
      <c r="P17" s="1279" t="str">
        <f t="shared" ref="P17:P65" si="6">IF(J17="","",SUM(L17:O17))</f>
        <v/>
      </c>
      <c r="Q17" s="1074" t="str">
        <f t="shared" ref="Q17:Q65" si="7">IF(J17="","",(1659*J17-P17)*AA17)</f>
        <v/>
      </c>
      <c r="R17" s="814" t="str">
        <f t="shared" ref="R17:R65" si="8">IF(J17="","",(P17*AB17)+Z17*(AC17+AD17*(1-AE17)))</f>
        <v/>
      </c>
      <c r="S17" s="1085">
        <f t="shared" ref="S17:S65" si="9">SUM(Q17:R17)</f>
        <v>0</v>
      </c>
      <c r="T17" s="116"/>
      <c r="U17" s="22"/>
      <c r="X17" s="801" t="str">
        <f t="shared" si="0"/>
        <v/>
      </c>
      <c r="Y17" s="786">
        <f t="shared" ref="Y17:Y65" si="10">$Y$14</f>
        <v>0.62</v>
      </c>
      <c r="Z17" s="799" t="e">
        <f t="shared" ref="Z17:Z65" si="11">X17*12/1659</f>
        <v>#VALUE!</v>
      </c>
      <c r="AA17" s="799" t="e">
        <f t="shared" ref="AA17:AA65" si="12">X17*12*(1+Y17)/1659</f>
        <v>#VALUE!</v>
      </c>
      <c r="AB17" s="799" t="e">
        <f t="shared" ref="AB17:AB65" si="13">AA17-Z17</f>
        <v>#VALUE!</v>
      </c>
      <c r="AC17" s="566" t="e">
        <f t="shared" si="1"/>
        <v>#VALUE!</v>
      </c>
      <c r="AD17" s="566">
        <f t="shared" si="2"/>
        <v>0</v>
      </c>
      <c r="AE17" s="800">
        <f>IF(H17&gt;8,tab!D$168,tab!D$171)</f>
        <v>0.4</v>
      </c>
      <c r="AF17" s="566">
        <f t="shared" si="3"/>
        <v>0</v>
      </c>
      <c r="AG17" s="801">
        <f t="shared" si="4"/>
        <v>0</v>
      </c>
      <c r="AH17" s="566"/>
    </row>
    <row r="18" spans="2:34" ht="13.15" hidden="1" customHeight="1" x14ac:dyDescent="0.2">
      <c r="B18" s="18"/>
      <c r="C18" s="31"/>
      <c r="D18" s="117"/>
      <c r="E18" s="117"/>
      <c r="F18" s="33"/>
      <c r="G18" s="118"/>
      <c r="H18" s="33"/>
      <c r="I18" s="119"/>
      <c r="J18" s="120"/>
      <c r="K18" s="173"/>
      <c r="L18" s="1261">
        <v>0</v>
      </c>
      <c r="M18" s="1261">
        <v>0</v>
      </c>
      <c r="N18" s="852" t="str">
        <f t="shared" si="5"/>
        <v/>
      </c>
      <c r="O18" s="843"/>
      <c r="P18" s="1279" t="str">
        <f t="shared" si="6"/>
        <v/>
      </c>
      <c r="Q18" s="1074" t="str">
        <f t="shared" si="7"/>
        <v/>
      </c>
      <c r="R18" s="814" t="str">
        <f t="shared" si="8"/>
        <v/>
      </c>
      <c r="S18" s="1085">
        <f t="shared" si="9"/>
        <v>0</v>
      </c>
      <c r="T18" s="116"/>
      <c r="U18" s="22"/>
      <c r="X18" s="801" t="str">
        <f t="shared" si="0"/>
        <v/>
      </c>
      <c r="Y18" s="786">
        <f t="shared" si="10"/>
        <v>0.62</v>
      </c>
      <c r="Z18" s="799" t="e">
        <f t="shared" si="11"/>
        <v>#VALUE!</v>
      </c>
      <c r="AA18" s="799" t="e">
        <f t="shared" si="12"/>
        <v>#VALUE!</v>
      </c>
      <c r="AB18" s="799" t="e">
        <f t="shared" si="13"/>
        <v>#VALUE!</v>
      </c>
      <c r="AC18" s="566" t="e">
        <f t="shared" si="1"/>
        <v>#VALUE!</v>
      </c>
      <c r="AD18" s="566">
        <f t="shared" si="2"/>
        <v>0</v>
      </c>
      <c r="AE18" s="800">
        <f>IF(H18&gt;8,tab!D$168,tab!D$171)</f>
        <v>0.4</v>
      </c>
      <c r="AF18" s="566">
        <f t="shared" si="3"/>
        <v>0</v>
      </c>
      <c r="AG18" s="801">
        <f t="shared" si="4"/>
        <v>0</v>
      </c>
      <c r="AH18" s="566"/>
    </row>
    <row r="19" spans="2:34" ht="13.15" hidden="1" customHeight="1" x14ac:dyDescent="0.2">
      <c r="B19" s="18"/>
      <c r="C19" s="31"/>
      <c r="D19" s="117"/>
      <c r="E19" s="117"/>
      <c r="F19" s="33"/>
      <c r="G19" s="118"/>
      <c r="H19" s="33"/>
      <c r="I19" s="119"/>
      <c r="J19" s="120"/>
      <c r="K19" s="173"/>
      <c r="L19" s="1261">
        <v>0</v>
      </c>
      <c r="M19" s="1261">
        <v>0</v>
      </c>
      <c r="N19" s="852" t="str">
        <f t="shared" si="5"/>
        <v/>
      </c>
      <c r="O19" s="843"/>
      <c r="P19" s="1279" t="str">
        <f t="shared" si="6"/>
        <v/>
      </c>
      <c r="Q19" s="1074" t="str">
        <f t="shared" si="7"/>
        <v/>
      </c>
      <c r="R19" s="814" t="str">
        <f t="shared" si="8"/>
        <v/>
      </c>
      <c r="S19" s="1085">
        <f t="shared" si="9"/>
        <v>0</v>
      </c>
      <c r="T19" s="116"/>
      <c r="U19" s="22"/>
      <c r="X19" s="801" t="str">
        <f t="shared" si="0"/>
        <v/>
      </c>
      <c r="Y19" s="786">
        <f t="shared" si="10"/>
        <v>0.62</v>
      </c>
      <c r="Z19" s="799" t="e">
        <f t="shared" si="11"/>
        <v>#VALUE!</v>
      </c>
      <c r="AA19" s="799" t="e">
        <f t="shared" si="12"/>
        <v>#VALUE!</v>
      </c>
      <c r="AB19" s="799" t="e">
        <f t="shared" si="13"/>
        <v>#VALUE!</v>
      </c>
      <c r="AC19" s="566" t="e">
        <f t="shared" si="1"/>
        <v>#VALUE!</v>
      </c>
      <c r="AD19" s="566">
        <f t="shared" si="2"/>
        <v>0</v>
      </c>
      <c r="AE19" s="800">
        <f>IF(H19&gt;8,tab!D$168,tab!D$171)</f>
        <v>0.4</v>
      </c>
      <c r="AF19" s="566">
        <f t="shared" si="3"/>
        <v>0</v>
      </c>
      <c r="AG19" s="801">
        <f t="shared" si="4"/>
        <v>0</v>
      </c>
      <c r="AH19" s="566"/>
    </row>
    <row r="20" spans="2:34" ht="13.15" hidden="1" customHeight="1" x14ac:dyDescent="0.2">
      <c r="B20" s="18"/>
      <c r="C20" s="31"/>
      <c r="D20" s="117"/>
      <c r="E20" s="117"/>
      <c r="F20" s="33"/>
      <c r="G20" s="118"/>
      <c r="H20" s="33"/>
      <c r="I20" s="119"/>
      <c r="J20" s="120"/>
      <c r="K20" s="173"/>
      <c r="L20" s="1261">
        <v>0</v>
      </c>
      <c r="M20" s="1261">
        <v>0</v>
      </c>
      <c r="N20" s="852" t="str">
        <f t="shared" si="5"/>
        <v/>
      </c>
      <c r="O20" s="843"/>
      <c r="P20" s="1279" t="str">
        <f t="shared" si="6"/>
        <v/>
      </c>
      <c r="Q20" s="1074" t="str">
        <f t="shared" si="7"/>
        <v/>
      </c>
      <c r="R20" s="814" t="str">
        <f t="shared" si="8"/>
        <v/>
      </c>
      <c r="S20" s="1085">
        <f t="shared" si="9"/>
        <v>0</v>
      </c>
      <c r="T20" s="116"/>
      <c r="U20" s="22"/>
      <c r="X20" s="801" t="str">
        <f t="shared" si="0"/>
        <v/>
      </c>
      <c r="Y20" s="786">
        <f t="shared" si="10"/>
        <v>0.62</v>
      </c>
      <c r="Z20" s="799" t="e">
        <f t="shared" si="11"/>
        <v>#VALUE!</v>
      </c>
      <c r="AA20" s="799" t="e">
        <f t="shared" si="12"/>
        <v>#VALUE!</v>
      </c>
      <c r="AB20" s="799" t="e">
        <f t="shared" si="13"/>
        <v>#VALUE!</v>
      </c>
      <c r="AC20" s="566" t="e">
        <f t="shared" si="1"/>
        <v>#VALUE!</v>
      </c>
      <c r="AD20" s="566">
        <f t="shared" si="2"/>
        <v>0</v>
      </c>
      <c r="AE20" s="800">
        <f>IF(H20&gt;8,tab!D$168,tab!D$171)</f>
        <v>0.4</v>
      </c>
      <c r="AF20" s="566">
        <f t="shared" si="3"/>
        <v>0</v>
      </c>
      <c r="AG20" s="801">
        <f t="shared" si="4"/>
        <v>0</v>
      </c>
      <c r="AH20" s="566"/>
    </row>
    <row r="21" spans="2:34" ht="13.15" hidden="1" customHeight="1" x14ac:dyDescent="0.2">
      <c r="B21" s="18"/>
      <c r="C21" s="31"/>
      <c r="D21" s="117"/>
      <c r="E21" s="117"/>
      <c r="F21" s="33"/>
      <c r="G21" s="118"/>
      <c r="H21" s="33"/>
      <c r="I21" s="119"/>
      <c r="J21" s="120"/>
      <c r="K21" s="173"/>
      <c r="L21" s="1261">
        <v>0</v>
      </c>
      <c r="M21" s="1261">
        <v>0</v>
      </c>
      <c r="N21" s="852" t="str">
        <f t="shared" si="5"/>
        <v/>
      </c>
      <c r="O21" s="843"/>
      <c r="P21" s="1279" t="str">
        <f t="shared" si="6"/>
        <v/>
      </c>
      <c r="Q21" s="1074" t="str">
        <f t="shared" si="7"/>
        <v/>
      </c>
      <c r="R21" s="814" t="str">
        <f t="shared" si="8"/>
        <v/>
      </c>
      <c r="S21" s="1085">
        <f t="shared" si="9"/>
        <v>0</v>
      </c>
      <c r="T21" s="116"/>
      <c r="U21" s="22"/>
      <c r="X21" s="801" t="str">
        <f t="shared" si="0"/>
        <v/>
      </c>
      <c r="Y21" s="786">
        <f t="shared" si="10"/>
        <v>0.62</v>
      </c>
      <c r="Z21" s="799" t="e">
        <f t="shared" si="11"/>
        <v>#VALUE!</v>
      </c>
      <c r="AA21" s="799" t="e">
        <f t="shared" si="12"/>
        <v>#VALUE!</v>
      </c>
      <c r="AB21" s="799" t="e">
        <f t="shared" si="13"/>
        <v>#VALUE!</v>
      </c>
      <c r="AC21" s="566" t="e">
        <f t="shared" si="1"/>
        <v>#VALUE!</v>
      </c>
      <c r="AD21" s="566">
        <f t="shared" si="2"/>
        <v>0</v>
      </c>
      <c r="AE21" s="800">
        <f>IF(H21&gt;8,tab!D$168,tab!D$171)</f>
        <v>0.4</v>
      </c>
      <c r="AF21" s="566">
        <f t="shared" si="3"/>
        <v>0</v>
      </c>
      <c r="AG21" s="801">
        <f t="shared" si="4"/>
        <v>0</v>
      </c>
      <c r="AH21" s="566"/>
    </row>
    <row r="22" spans="2:34" ht="13.15" hidden="1" customHeight="1" x14ac:dyDescent="0.2">
      <c r="B22" s="18"/>
      <c r="C22" s="31"/>
      <c r="D22" s="117"/>
      <c r="E22" s="117"/>
      <c r="F22" s="33"/>
      <c r="G22" s="118"/>
      <c r="H22" s="33"/>
      <c r="I22" s="119"/>
      <c r="J22" s="120"/>
      <c r="K22" s="173"/>
      <c r="L22" s="1261">
        <v>0</v>
      </c>
      <c r="M22" s="1261">
        <v>0</v>
      </c>
      <c r="N22" s="852" t="str">
        <f t="shared" si="5"/>
        <v/>
      </c>
      <c r="O22" s="843"/>
      <c r="P22" s="1279" t="str">
        <f t="shared" si="6"/>
        <v/>
      </c>
      <c r="Q22" s="1074" t="str">
        <f t="shared" si="7"/>
        <v/>
      </c>
      <c r="R22" s="814" t="str">
        <f t="shared" si="8"/>
        <v/>
      </c>
      <c r="S22" s="1085">
        <f t="shared" si="9"/>
        <v>0</v>
      </c>
      <c r="T22" s="116"/>
      <c r="U22" s="22"/>
      <c r="X22" s="801" t="str">
        <f t="shared" si="0"/>
        <v/>
      </c>
      <c r="Y22" s="786">
        <f t="shared" si="10"/>
        <v>0.62</v>
      </c>
      <c r="Z22" s="799" t="e">
        <f t="shared" si="11"/>
        <v>#VALUE!</v>
      </c>
      <c r="AA22" s="799" t="e">
        <f t="shared" si="12"/>
        <v>#VALUE!</v>
      </c>
      <c r="AB22" s="799" t="e">
        <f t="shared" si="13"/>
        <v>#VALUE!</v>
      </c>
      <c r="AC22" s="566" t="e">
        <f t="shared" si="1"/>
        <v>#VALUE!</v>
      </c>
      <c r="AD22" s="566">
        <f t="shared" si="2"/>
        <v>0</v>
      </c>
      <c r="AE22" s="800">
        <f>IF(H22&gt;8,tab!D$168,tab!D$171)</f>
        <v>0.4</v>
      </c>
      <c r="AF22" s="566">
        <f t="shared" si="3"/>
        <v>0</v>
      </c>
      <c r="AG22" s="801">
        <f t="shared" si="4"/>
        <v>0</v>
      </c>
      <c r="AH22" s="566"/>
    </row>
    <row r="23" spans="2:34" ht="13.15" hidden="1" customHeight="1" x14ac:dyDescent="0.2">
      <c r="B23" s="18"/>
      <c r="C23" s="31"/>
      <c r="D23" s="117"/>
      <c r="E23" s="117"/>
      <c r="F23" s="33"/>
      <c r="G23" s="118"/>
      <c r="H23" s="33"/>
      <c r="I23" s="119"/>
      <c r="J23" s="120"/>
      <c r="K23" s="173"/>
      <c r="L23" s="1261">
        <v>0</v>
      </c>
      <c r="M23" s="1261">
        <v>0</v>
      </c>
      <c r="N23" s="852" t="str">
        <f t="shared" si="5"/>
        <v/>
      </c>
      <c r="O23" s="843"/>
      <c r="P23" s="1279" t="str">
        <f t="shared" si="6"/>
        <v/>
      </c>
      <c r="Q23" s="1074" t="str">
        <f t="shared" si="7"/>
        <v/>
      </c>
      <c r="R23" s="814" t="str">
        <f t="shared" si="8"/>
        <v/>
      </c>
      <c r="S23" s="1085">
        <f t="shared" si="9"/>
        <v>0</v>
      </c>
      <c r="T23" s="116"/>
      <c r="U23" s="22"/>
      <c r="X23" s="801" t="str">
        <f t="shared" si="0"/>
        <v/>
      </c>
      <c r="Y23" s="786">
        <f t="shared" si="10"/>
        <v>0.62</v>
      </c>
      <c r="Z23" s="799" t="e">
        <f t="shared" si="11"/>
        <v>#VALUE!</v>
      </c>
      <c r="AA23" s="799" t="e">
        <f t="shared" si="12"/>
        <v>#VALUE!</v>
      </c>
      <c r="AB23" s="799" t="e">
        <f t="shared" si="13"/>
        <v>#VALUE!</v>
      </c>
      <c r="AC23" s="566" t="e">
        <f t="shared" si="1"/>
        <v>#VALUE!</v>
      </c>
      <c r="AD23" s="566">
        <f t="shared" si="2"/>
        <v>0</v>
      </c>
      <c r="AE23" s="800">
        <f>IF(H23&gt;8,tab!D$168,tab!D$171)</f>
        <v>0.4</v>
      </c>
      <c r="AF23" s="566">
        <f t="shared" si="3"/>
        <v>0</v>
      </c>
      <c r="AG23" s="801">
        <f t="shared" si="4"/>
        <v>0</v>
      </c>
      <c r="AH23" s="566"/>
    </row>
    <row r="24" spans="2:34" ht="13.15" hidden="1" customHeight="1" x14ac:dyDescent="0.2">
      <c r="B24" s="18"/>
      <c r="C24" s="31"/>
      <c r="D24" s="117"/>
      <c r="E24" s="117"/>
      <c r="F24" s="33"/>
      <c r="G24" s="118"/>
      <c r="H24" s="33"/>
      <c r="I24" s="119"/>
      <c r="J24" s="120"/>
      <c r="K24" s="173"/>
      <c r="L24" s="1261">
        <v>0</v>
      </c>
      <c r="M24" s="1261">
        <v>0</v>
      </c>
      <c r="N24" s="852" t="str">
        <f t="shared" si="5"/>
        <v/>
      </c>
      <c r="O24" s="843"/>
      <c r="P24" s="1279" t="str">
        <f t="shared" si="6"/>
        <v/>
      </c>
      <c r="Q24" s="1074" t="str">
        <f t="shared" si="7"/>
        <v/>
      </c>
      <c r="R24" s="814" t="str">
        <f t="shared" si="8"/>
        <v/>
      </c>
      <c r="S24" s="1085">
        <f t="shared" si="9"/>
        <v>0</v>
      </c>
      <c r="T24" s="116"/>
      <c r="U24" s="22"/>
      <c r="X24" s="801" t="str">
        <f t="shared" si="0"/>
        <v/>
      </c>
      <c r="Y24" s="786">
        <f t="shared" si="10"/>
        <v>0.62</v>
      </c>
      <c r="Z24" s="799" t="e">
        <f t="shared" si="11"/>
        <v>#VALUE!</v>
      </c>
      <c r="AA24" s="799" t="e">
        <f t="shared" si="12"/>
        <v>#VALUE!</v>
      </c>
      <c r="AB24" s="799" t="e">
        <f t="shared" si="13"/>
        <v>#VALUE!</v>
      </c>
      <c r="AC24" s="566" t="e">
        <f t="shared" si="1"/>
        <v>#VALUE!</v>
      </c>
      <c r="AD24" s="566">
        <f t="shared" si="2"/>
        <v>0</v>
      </c>
      <c r="AE24" s="800">
        <f>IF(H24&gt;8,tab!D$168,tab!D$171)</f>
        <v>0.4</v>
      </c>
      <c r="AF24" s="566">
        <f t="shared" si="3"/>
        <v>0</v>
      </c>
      <c r="AG24" s="801">
        <f t="shared" si="4"/>
        <v>0</v>
      </c>
      <c r="AH24" s="566"/>
    </row>
    <row r="25" spans="2:34" ht="13.15" hidden="1" customHeight="1" x14ac:dyDescent="0.2">
      <c r="B25" s="18"/>
      <c r="C25" s="31"/>
      <c r="D25" s="117"/>
      <c r="E25" s="117"/>
      <c r="F25" s="33"/>
      <c r="G25" s="118"/>
      <c r="H25" s="33"/>
      <c r="I25" s="119"/>
      <c r="J25" s="120"/>
      <c r="K25" s="173"/>
      <c r="L25" s="1261">
        <v>0</v>
      </c>
      <c r="M25" s="1261">
        <v>0</v>
      </c>
      <c r="N25" s="852" t="str">
        <f t="shared" si="5"/>
        <v/>
      </c>
      <c r="O25" s="843"/>
      <c r="P25" s="1279" t="str">
        <f t="shared" si="6"/>
        <v/>
      </c>
      <c r="Q25" s="1074" t="str">
        <f t="shared" si="7"/>
        <v/>
      </c>
      <c r="R25" s="814" t="str">
        <f t="shared" si="8"/>
        <v/>
      </c>
      <c r="S25" s="1085">
        <f t="shared" si="9"/>
        <v>0</v>
      </c>
      <c r="T25" s="116"/>
      <c r="U25" s="22"/>
      <c r="X25" s="801" t="str">
        <f t="shared" si="0"/>
        <v/>
      </c>
      <c r="Y25" s="786">
        <f t="shared" si="10"/>
        <v>0.62</v>
      </c>
      <c r="Z25" s="799" t="e">
        <f t="shared" si="11"/>
        <v>#VALUE!</v>
      </c>
      <c r="AA25" s="799" t="e">
        <f t="shared" si="12"/>
        <v>#VALUE!</v>
      </c>
      <c r="AB25" s="799" t="e">
        <f t="shared" si="13"/>
        <v>#VALUE!</v>
      </c>
      <c r="AC25" s="566" t="e">
        <f t="shared" si="1"/>
        <v>#VALUE!</v>
      </c>
      <c r="AD25" s="566">
        <f t="shared" si="2"/>
        <v>0</v>
      </c>
      <c r="AE25" s="800">
        <f>IF(H25&gt;8,tab!D$168,tab!D$171)</f>
        <v>0.4</v>
      </c>
      <c r="AF25" s="566">
        <f t="shared" si="3"/>
        <v>0</v>
      </c>
      <c r="AG25" s="801">
        <f t="shared" si="4"/>
        <v>0</v>
      </c>
      <c r="AH25" s="566"/>
    </row>
    <row r="26" spans="2:34" ht="13.15" hidden="1" customHeight="1" x14ac:dyDescent="0.2">
      <c r="B26" s="18"/>
      <c r="C26" s="31"/>
      <c r="D26" s="117"/>
      <c r="E26" s="117"/>
      <c r="F26" s="33"/>
      <c r="G26" s="118"/>
      <c r="H26" s="33"/>
      <c r="I26" s="119"/>
      <c r="J26" s="120"/>
      <c r="K26" s="173"/>
      <c r="L26" s="1261">
        <v>0</v>
      </c>
      <c r="M26" s="1261">
        <v>0</v>
      </c>
      <c r="N26" s="852" t="str">
        <f t="shared" si="5"/>
        <v/>
      </c>
      <c r="O26" s="843"/>
      <c r="P26" s="1279" t="str">
        <f t="shared" si="6"/>
        <v/>
      </c>
      <c r="Q26" s="1074" t="str">
        <f t="shared" si="7"/>
        <v/>
      </c>
      <c r="R26" s="814" t="str">
        <f t="shared" si="8"/>
        <v/>
      </c>
      <c r="S26" s="1085">
        <f t="shared" si="9"/>
        <v>0</v>
      </c>
      <c r="T26" s="116"/>
      <c r="U26" s="22"/>
      <c r="X26" s="801" t="str">
        <f t="shared" si="0"/>
        <v/>
      </c>
      <c r="Y26" s="786">
        <f t="shared" si="10"/>
        <v>0.62</v>
      </c>
      <c r="Z26" s="799" t="e">
        <f t="shared" si="11"/>
        <v>#VALUE!</v>
      </c>
      <c r="AA26" s="799" t="e">
        <f t="shared" si="12"/>
        <v>#VALUE!</v>
      </c>
      <c r="AB26" s="799" t="e">
        <f t="shared" si="13"/>
        <v>#VALUE!</v>
      </c>
      <c r="AC26" s="566" t="e">
        <f t="shared" si="1"/>
        <v>#VALUE!</v>
      </c>
      <c r="AD26" s="566">
        <f t="shared" si="2"/>
        <v>0</v>
      </c>
      <c r="AE26" s="800">
        <f>IF(H26&gt;8,tab!D$168,tab!D$171)</f>
        <v>0.4</v>
      </c>
      <c r="AF26" s="566">
        <f t="shared" si="3"/>
        <v>0</v>
      </c>
      <c r="AG26" s="801">
        <f t="shared" si="4"/>
        <v>0</v>
      </c>
      <c r="AH26" s="566"/>
    </row>
    <row r="27" spans="2:34" ht="13.15" hidden="1" customHeight="1" x14ac:dyDescent="0.2">
      <c r="B27" s="18"/>
      <c r="C27" s="31"/>
      <c r="D27" s="117"/>
      <c r="E27" s="117"/>
      <c r="F27" s="33"/>
      <c r="G27" s="118"/>
      <c r="H27" s="33"/>
      <c r="I27" s="119"/>
      <c r="J27" s="120"/>
      <c r="K27" s="173"/>
      <c r="L27" s="1261">
        <v>0</v>
      </c>
      <c r="M27" s="1261">
        <v>0</v>
      </c>
      <c r="N27" s="852" t="str">
        <f t="shared" si="5"/>
        <v/>
      </c>
      <c r="O27" s="843"/>
      <c r="P27" s="1279" t="str">
        <f t="shared" si="6"/>
        <v/>
      </c>
      <c r="Q27" s="1074" t="str">
        <f t="shared" si="7"/>
        <v/>
      </c>
      <c r="R27" s="814" t="str">
        <f t="shared" si="8"/>
        <v/>
      </c>
      <c r="S27" s="1085">
        <f t="shared" si="9"/>
        <v>0</v>
      </c>
      <c r="T27" s="116"/>
      <c r="U27" s="22"/>
      <c r="X27" s="801" t="str">
        <f t="shared" si="0"/>
        <v/>
      </c>
      <c r="Y27" s="786">
        <f t="shared" si="10"/>
        <v>0.62</v>
      </c>
      <c r="Z27" s="799" t="e">
        <f t="shared" si="11"/>
        <v>#VALUE!</v>
      </c>
      <c r="AA27" s="799" t="e">
        <f t="shared" si="12"/>
        <v>#VALUE!</v>
      </c>
      <c r="AB27" s="799" t="e">
        <f t="shared" si="13"/>
        <v>#VALUE!</v>
      </c>
      <c r="AC27" s="566" t="e">
        <f t="shared" si="1"/>
        <v>#VALUE!</v>
      </c>
      <c r="AD27" s="566">
        <f t="shared" si="2"/>
        <v>0</v>
      </c>
      <c r="AE27" s="800">
        <f>IF(H27&gt;8,tab!D$168,tab!D$171)</f>
        <v>0.4</v>
      </c>
      <c r="AF27" s="566">
        <f t="shared" si="3"/>
        <v>0</v>
      </c>
      <c r="AG27" s="801">
        <f t="shared" si="4"/>
        <v>0</v>
      </c>
      <c r="AH27" s="566"/>
    </row>
    <row r="28" spans="2:34" ht="13.15" hidden="1" customHeight="1" x14ac:dyDescent="0.2">
      <c r="B28" s="18"/>
      <c r="C28" s="31"/>
      <c r="D28" s="117"/>
      <c r="E28" s="117"/>
      <c r="F28" s="33"/>
      <c r="G28" s="118"/>
      <c r="H28" s="33"/>
      <c r="I28" s="119"/>
      <c r="J28" s="120"/>
      <c r="K28" s="173"/>
      <c r="L28" s="1261">
        <v>0</v>
      </c>
      <c r="M28" s="1261">
        <v>0</v>
      </c>
      <c r="N28" s="852" t="str">
        <f t="shared" si="5"/>
        <v/>
      </c>
      <c r="O28" s="843"/>
      <c r="P28" s="1279" t="str">
        <f t="shared" si="6"/>
        <v/>
      </c>
      <c r="Q28" s="1074" t="str">
        <f t="shared" si="7"/>
        <v/>
      </c>
      <c r="R28" s="814" t="str">
        <f t="shared" si="8"/>
        <v/>
      </c>
      <c r="S28" s="1085">
        <f t="shared" si="9"/>
        <v>0</v>
      </c>
      <c r="T28" s="116"/>
      <c r="U28" s="22"/>
      <c r="X28" s="801" t="str">
        <f t="shared" si="0"/>
        <v/>
      </c>
      <c r="Y28" s="786">
        <f t="shared" si="10"/>
        <v>0.62</v>
      </c>
      <c r="Z28" s="799" t="e">
        <f t="shared" si="11"/>
        <v>#VALUE!</v>
      </c>
      <c r="AA28" s="799" t="e">
        <f t="shared" si="12"/>
        <v>#VALUE!</v>
      </c>
      <c r="AB28" s="799" t="e">
        <f t="shared" si="13"/>
        <v>#VALUE!</v>
      </c>
      <c r="AC28" s="566" t="e">
        <f t="shared" si="1"/>
        <v>#VALUE!</v>
      </c>
      <c r="AD28" s="566">
        <f t="shared" si="2"/>
        <v>0</v>
      </c>
      <c r="AE28" s="800">
        <f>IF(H28&gt;8,tab!D$168,tab!D$171)</f>
        <v>0.4</v>
      </c>
      <c r="AF28" s="566">
        <f t="shared" si="3"/>
        <v>0</v>
      </c>
      <c r="AG28" s="801">
        <f t="shared" si="4"/>
        <v>0</v>
      </c>
      <c r="AH28" s="566"/>
    </row>
    <row r="29" spans="2:34" ht="13.15" hidden="1" customHeight="1" x14ac:dyDescent="0.2">
      <c r="B29" s="18"/>
      <c r="C29" s="31"/>
      <c r="D29" s="117"/>
      <c r="E29" s="117"/>
      <c r="F29" s="33"/>
      <c r="G29" s="118"/>
      <c r="H29" s="33"/>
      <c r="I29" s="119"/>
      <c r="J29" s="120"/>
      <c r="K29" s="173"/>
      <c r="L29" s="1261">
        <v>0</v>
      </c>
      <c r="M29" s="1261">
        <v>0</v>
      </c>
      <c r="N29" s="852" t="str">
        <f t="shared" si="5"/>
        <v/>
      </c>
      <c r="O29" s="843"/>
      <c r="P29" s="1279" t="str">
        <f t="shared" si="6"/>
        <v/>
      </c>
      <c r="Q29" s="1074" t="str">
        <f t="shared" si="7"/>
        <v/>
      </c>
      <c r="R29" s="814" t="str">
        <f t="shared" si="8"/>
        <v/>
      </c>
      <c r="S29" s="1085">
        <f t="shared" si="9"/>
        <v>0</v>
      </c>
      <c r="T29" s="116"/>
      <c r="U29" s="22"/>
      <c r="X29" s="801" t="str">
        <f t="shared" si="0"/>
        <v/>
      </c>
      <c r="Y29" s="786">
        <f t="shared" si="10"/>
        <v>0.62</v>
      </c>
      <c r="Z29" s="799" t="e">
        <f t="shared" si="11"/>
        <v>#VALUE!</v>
      </c>
      <c r="AA29" s="799" t="e">
        <f t="shared" si="12"/>
        <v>#VALUE!</v>
      </c>
      <c r="AB29" s="799" t="e">
        <f t="shared" si="13"/>
        <v>#VALUE!</v>
      </c>
      <c r="AC29" s="566" t="e">
        <f t="shared" si="1"/>
        <v>#VALUE!</v>
      </c>
      <c r="AD29" s="566">
        <f t="shared" si="2"/>
        <v>0</v>
      </c>
      <c r="AE29" s="800">
        <f>IF(H29&gt;8,tab!D$168,tab!D$171)</f>
        <v>0.4</v>
      </c>
      <c r="AF29" s="566">
        <f t="shared" si="3"/>
        <v>0</v>
      </c>
      <c r="AG29" s="801">
        <f t="shared" si="4"/>
        <v>0</v>
      </c>
      <c r="AH29" s="566"/>
    </row>
    <row r="30" spans="2:34" ht="13.15" hidden="1" customHeight="1" x14ac:dyDescent="0.2">
      <c r="B30" s="18"/>
      <c r="C30" s="31"/>
      <c r="D30" s="117"/>
      <c r="E30" s="117"/>
      <c r="F30" s="33"/>
      <c r="G30" s="118"/>
      <c r="H30" s="33"/>
      <c r="I30" s="119"/>
      <c r="J30" s="120"/>
      <c r="K30" s="173"/>
      <c r="L30" s="1261">
        <v>0</v>
      </c>
      <c r="M30" s="1261">
        <v>0</v>
      </c>
      <c r="N30" s="852" t="str">
        <f t="shared" si="5"/>
        <v/>
      </c>
      <c r="O30" s="843"/>
      <c r="P30" s="1279" t="str">
        <f t="shared" si="6"/>
        <v/>
      </c>
      <c r="Q30" s="1074" t="str">
        <f t="shared" si="7"/>
        <v/>
      </c>
      <c r="R30" s="814" t="str">
        <f t="shared" si="8"/>
        <v/>
      </c>
      <c r="S30" s="1085">
        <f t="shared" si="9"/>
        <v>0</v>
      </c>
      <c r="T30" s="116"/>
      <c r="U30" s="22"/>
      <c r="X30" s="801" t="str">
        <f t="shared" si="0"/>
        <v/>
      </c>
      <c r="Y30" s="786">
        <f t="shared" si="10"/>
        <v>0.62</v>
      </c>
      <c r="Z30" s="799" t="e">
        <f t="shared" si="11"/>
        <v>#VALUE!</v>
      </c>
      <c r="AA30" s="799" t="e">
        <f t="shared" si="12"/>
        <v>#VALUE!</v>
      </c>
      <c r="AB30" s="799" t="e">
        <f t="shared" si="13"/>
        <v>#VALUE!</v>
      </c>
      <c r="AC30" s="566" t="e">
        <f t="shared" si="1"/>
        <v>#VALUE!</v>
      </c>
      <c r="AD30" s="566">
        <f t="shared" si="2"/>
        <v>0</v>
      </c>
      <c r="AE30" s="800">
        <f>IF(H30&gt;8,tab!D$168,tab!D$171)</f>
        <v>0.4</v>
      </c>
      <c r="AF30" s="566">
        <f t="shared" si="3"/>
        <v>0</v>
      </c>
      <c r="AG30" s="801">
        <f t="shared" si="4"/>
        <v>0</v>
      </c>
      <c r="AH30" s="566"/>
    </row>
    <row r="31" spans="2:34" ht="13.15" hidden="1" customHeight="1" x14ac:dyDescent="0.2">
      <c r="B31" s="18"/>
      <c r="C31" s="31"/>
      <c r="D31" s="117"/>
      <c r="E31" s="117"/>
      <c r="F31" s="33"/>
      <c r="G31" s="118"/>
      <c r="H31" s="33"/>
      <c r="I31" s="119"/>
      <c r="J31" s="120"/>
      <c r="K31" s="173"/>
      <c r="L31" s="1261">
        <v>0</v>
      </c>
      <c r="M31" s="1261">
        <v>0</v>
      </c>
      <c r="N31" s="852" t="str">
        <f t="shared" si="5"/>
        <v/>
      </c>
      <c r="O31" s="843"/>
      <c r="P31" s="1279" t="str">
        <f t="shared" si="6"/>
        <v/>
      </c>
      <c r="Q31" s="1074" t="str">
        <f t="shared" si="7"/>
        <v/>
      </c>
      <c r="R31" s="814" t="str">
        <f t="shared" si="8"/>
        <v/>
      </c>
      <c r="S31" s="1085">
        <f t="shared" si="9"/>
        <v>0</v>
      </c>
      <c r="T31" s="116"/>
      <c r="U31" s="22"/>
      <c r="X31" s="801" t="str">
        <f t="shared" si="0"/>
        <v/>
      </c>
      <c r="Y31" s="786">
        <f t="shared" si="10"/>
        <v>0.62</v>
      </c>
      <c r="Z31" s="799" t="e">
        <f t="shared" si="11"/>
        <v>#VALUE!</v>
      </c>
      <c r="AA31" s="799" t="e">
        <f t="shared" si="12"/>
        <v>#VALUE!</v>
      </c>
      <c r="AB31" s="799" t="e">
        <f t="shared" si="13"/>
        <v>#VALUE!</v>
      </c>
      <c r="AC31" s="566" t="e">
        <f t="shared" si="1"/>
        <v>#VALUE!</v>
      </c>
      <c r="AD31" s="566">
        <f t="shared" si="2"/>
        <v>0</v>
      </c>
      <c r="AE31" s="800">
        <f>IF(H31&gt;8,tab!D$168,tab!D$171)</f>
        <v>0.4</v>
      </c>
      <c r="AF31" s="566">
        <f t="shared" si="3"/>
        <v>0</v>
      </c>
      <c r="AG31" s="801">
        <f t="shared" si="4"/>
        <v>0</v>
      </c>
      <c r="AH31" s="566"/>
    </row>
    <row r="32" spans="2:34" ht="13.15" hidden="1" customHeight="1" x14ac:dyDescent="0.2">
      <c r="B32" s="18"/>
      <c r="C32" s="31"/>
      <c r="D32" s="117"/>
      <c r="E32" s="117"/>
      <c r="F32" s="33"/>
      <c r="G32" s="118"/>
      <c r="H32" s="33"/>
      <c r="I32" s="119"/>
      <c r="J32" s="120"/>
      <c r="K32" s="173"/>
      <c r="L32" s="1261">
        <v>0</v>
      </c>
      <c r="M32" s="1261">
        <v>0</v>
      </c>
      <c r="N32" s="852" t="str">
        <f t="shared" si="5"/>
        <v/>
      </c>
      <c r="O32" s="843"/>
      <c r="P32" s="1279" t="str">
        <f t="shared" si="6"/>
        <v/>
      </c>
      <c r="Q32" s="1074" t="str">
        <f t="shared" si="7"/>
        <v/>
      </c>
      <c r="R32" s="814" t="str">
        <f t="shared" si="8"/>
        <v/>
      </c>
      <c r="S32" s="1085">
        <f t="shared" si="9"/>
        <v>0</v>
      </c>
      <c r="T32" s="116"/>
      <c r="U32" s="22"/>
      <c r="X32" s="801" t="str">
        <f t="shared" si="0"/>
        <v/>
      </c>
      <c r="Y32" s="786">
        <f t="shared" si="10"/>
        <v>0.62</v>
      </c>
      <c r="Z32" s="799" t="e">
        <f t="shared" si="11"/>
        <v>#VALUE!</v>
      </c>
      <c r="AA32" s="799" t="e">
        <f t="shared" si="12"/>
        <v>#VALUE!</v>
      </c>
      <c r="AB32" s="799" t="e">
        <f t="shared" si="13"/>
        <v>#VALUE!</v>
      </c>
      <c r="AC32" s="566" t="e">
        <f t="shared" si="1"/>
        <v>#VALUE!</v>
      </c>
      <c r="AD32" s="566">
        <f t="shared" si="2"/>
        <v>0</v>
      </c>
      <c r="AE32" s="800">
        <f>IF(H32&gt;8,tab!D$168,tab!D$171)</f>
        <v>0.4</v>
      </c>
      <c r="AF32" s="566">
        <f t="shared" si="3"/>
        <v>0</v>
      </c>
      <c r="AG32" s="801">
        <f t="shared" si="4"/>
        <v>0</v>
      </c>
      <c r="AH32" s="566"/>
    </row>
    <row r="33" spans="2:34" ht="13.15" hidden="1" customHeight="1" x14ac:dyDescent="0.2">
      <c r="B33" s="18"/>
      <c r="C33" s="31"/>
      <c r="D33" s="117"/>
      <c r="E33" s="117"/>
      <c r="F33" s="33"/>
      <c r="G33" s="118"/>
      <c r="H33" s="33"/>
      <c r="I33" s="119"/>
      <c r="J33" s="120"/>
      <c r="K33" s="173"/>
      <c r="L33" s="1261">
        <v>0</v>
      </c>
      <c r="M33" s="1261">
        <v>0</v>
      </c>
      <c r="N33" s="852" t="str">
        <f t="shared" si="5"/>
        <v/>
      </c>
      <c r="O33" s="843"/>
      <c r="P33" s="1279" t="str">
        <f t="shared" si="6"/>
        <v/>
      </c>
      <c r="Q33" s="1074" t="str">
        <f t="shared" si="7"/>
        <v/>
      </c>
      <c r="R33" s="814" t="str">
        <f t="shared" si="8"/>
        <v/>
      </c>
      <c r="S33" s="1085">
        <f t="shared" si="9"/>
        <v>0</v>
      </c>
      <c r="T33" s="116"/>
      <c r="U33" s="22"/>
      <c r="X33" s="801" t="str">
        <f t="shared" si="0"/>
        <v/>
      </c>
      <c r="Y33" s="786">
        <f t="shared" si="10"/>
        <v>0.62</v>
      </c>
      <c r="Z33" s="799" t="e">
        <f t="shared" si="11"/>
        <v>#VALUE!</v>
      </c>
      <c r="AA33" s="799" t="e">
        <f t="shared" si="12"/>
        <v>#VALUE!</v>
      </c>
      <c r="AB33" s="799" t="e">
        <f t="shared" si="13"/>
        <v>#VALUE!</v>
      </c>
      <c r="AC33" s="566" t="e">
        <f t="shared" si="1"/>
        <v>#VALUE!</v>
      </c>
      <c r="AD33" s="566">
        <f t="shared" si="2"/>
        <v>0</v>
      </c>
      <c r="AE33" s="800">
        <f>IF(H33&gt;8,tab!D$168,tab!D$171)</f>
        <v>0.4</v>
      </c>
      <c r="AF33" s="566">
        <f t="shared" si="3"/>
        <v>0</v>
      </c>
      <c r="AG33" s="801">
        <f t="shared" si="4"/>
        <v>0</v>
      </c>
      <c r="AH33" s="566"/>
    </row>
    <row r="34" spans="2:34" ht="13.15" hidden="1" customHeight="1" x14ac:dyDescent="0.2">
      <c r="B34" s="18"/>
      <c r="C34" s="31"/>
      <c r="D34" s="117"/>
      <c r="E34" s="117"/>
      <c r="F34" s="33"/>
      <c r="G34" s="118"/>
      <c r="H34" s="33"/>
      <c r="I34" s="119"/>
      <c r="J34" s="120"/>
      <c r="K34" s="173"/>
      <c r="L34" s="1261">
        <v>0</v>
      </c>
      <c r="M34" s="1261">
        <v>0</v>
      </c>
      <c r="N34" s="852" t="str">
        <f t="shared" si="5"/>
        <v/>
      </c>
      <c r="O34" s="843"/>
      <c r="P34" s="1279" t="str">
        <f t="shared" si="6"/>
        <v/>
      </c>
      <c r="Q34" s="1074" t="str">
        <f t="shared" si="7"/>
        <v/>
      </c>
      <c r="R34" s="814" t="str">
        <f t="shared" si="8"/>
        <v/>
      </c>
      <c r="S34" s="1085">
        <f t="shared" si="9"/>
        <v>0</v>
      </c>
      <c r="T34" s="116"/>
      <c r="U34" s="22"/>
      <c r="X34" s="801" t="str">
        <f t="shared" si="0"/>
        <v/>
      </c>
      <c r="Y34" s="786">
        <f t="shared" si="10"/>
        <v>0.62</v>
      </c>
      <c r="Z34" s="799" t="e">
        <f t="shared" si="11"/>
        <v>#VALUE!</v>
      </c>
      <c r="AA34" s="799" t="e">
        <f t="shared" si="12"/>
        <v>#VALUE!</v>
      </c>
      <c r="AB34" s="799" t="e">
        <f t="shared" si="13"/>
        <v>#VALUE!</v>
      </c>
      <c r="AC34" s="566" t="e">
        <f t="shared" si="1"/>
        <v>#VALUE!</v>
      </c>
      <c r="AD34" s="566">
        <f t="shared" si="2"/>
        <v>0</v>
      </c>
      <c r="AE34" s="800">
        <f>IF(H34&gt;8,tab!D$168,tab!D$171)</f>
        <v>0.4</v>
      </c>
      <c r="AF34" s="566">
        <f t="shared" si="3"/>
        <v>0</v>
      </c>
      <c r="AG34" s="801">
        <f t="shared" si="4"/>
        <v>0</v>
      </c>
      <c r="AH34" s="566"/>
    </row>
    <row r="35" spans="2:34" ht="13.15" hidden="1" customHeight="1" x14ac:dyDescent="0.2">
      <c r="B35" s="18"/>
      <c r="C35" s="31"/>
      <c r="D35" s="117"/>
      <c r="E35" s="117"/>
      <c r="F35" s="33"/>
      <c r="G35" s="118"/>
      <c r="H35" s="33"/>
      <c r="I35" s="119"/>
      <c r="J35" s="120"/>
      <c r="K35" s="173"/>
      <c r="L35" s="1261">
        <v>0</v>
      </c>
      <c r="M35" s="1261">
        <v>0</v>
      </c>
      <c r="N35" s="852" t="str">
        <f t="shared" si="5"/>
        <v/>
      </c>
      <c r="O35" s="843"/>
      <c r="P35" s="1279" t="str">
        <f t="shared" si="6"/>
        <v/>
      </c>
      <c r="Q35" s="1074" t="str">
        <f t="shared" si="7"/>
        <v/>
      </c>
      <c r="R35" s="814" t="str">
        <f t="shared" si="8"/>
        <v/>
      </c>
      <c r="S35" s="1085">
        <f t="shared" si="9"/>
        <v>0</v>
      </c>
      <c r="T35" s="116"/>
      <c r="U35" s="22"/>
      <c r="X35" s="801" t="str">
        <f t="shared" si="0"/>
        <v/>
      </c>
      <c r="Y35" s="786">
        <f t="shared" si="10"/>
        <v>0.62</v>
      </c>
      <c r="Z35" s="799" t="e">
        <f t="shared" si="11"/>
        <v>#VALUE!</v>
      </c>
      <c r="AA35" s="799" t="e">
        <f t="shared" si="12"/>
        <v>#VALUE!</v>
      </c>
      <c r="AB35" s="799" t="e">
        <f t="shared" si="13"/>
        <v>#VALUE!</v>
      </c>
      <c r="AC35" s="566" t="e">
        <f t="shared" si="1"/>
        <v>#VALUE!</v>
      </c>
      <c r="AD35" s="566">
        <f t="shared" si="2"/>
        <v>0</v>
      </c>
      <c r="AE35" s="800">
        <f>IF(H35&gt;8,tab!D$168,tab!D$171)</f>
        <v>0.4</v>
      </c>
      <c r="AF35" s="566">
        <f t="shared" si="3"/>
        <v>0</v>
      </c>
      <c r="AG35" s="801">
        <f t="shared" si="4"/>
        <v>0</v>
      </c>
      <c r="AH35" s="566"/>
    </row>
    <row r="36" spans="2:34" ht="13.15" hidden="1" customHeight="1" x14ac:dyDescent="0.2">
      <c r="B36" s="18"/>
      <c r="C36" s="31"/>
      <c r="D36" s="117"/>
      <c r="E36" s="117"/>
      <c r="F36" s="33"/>
      <c r="G36" s="118"/>
      <c r="H36" s="33"/>
      <c r="I36" s="119"/>
      <c r="J36" s="120"/>
      <c r="K36" s="173"/>
      <c r="L36" s="1261">
        <v>0</v>
      </c>
      <c r="M36" s="1261">
        <v>0</v>
      </c>
      <c r="N36" s="852" t="str">
        <f t="shared" si="5"/>
        <v/>
      </c>
      <c r="O36" s="843"/>
      <c r="P36" s="1279" t="str">
        <f t="shared" si="6"/>
        <v/>
      </c>
      <c r="Q36" s="1074" t="str">
        <f t="shared" si="7"/>
        <v/>
      </c>
      <c r="R36" s="814" t="str">
        <f t="shared" si="8"/>
        <v/>
      </c>
      <c r="S36" s="1085">
        <f t="shared" si="9"/>
        <v>0</v>
      </c>
      <c r="T36" s="116"/>
      <c r="U36" s="22"/>
      <c r="X36" s="801" t="str">
        <f t="shared" si="0"/>
        <v/>
      </c>
      <c r="Y36" s="786">
        <f t="shared" si="10"/>
        <v>0.62</v>
      </c>
      <c r="Z36" s="799" t="e">
        <f t="shared" si="11"/>
        <v>#VALUE!</v>
      </c>
      <c r="AA36" s="799" t="e">
        <f t="shared" si="12"/>
        <v>#VALUE!</v>
      </c>
      <c r="AB36" s="799" t="e">
        <f t="shared" si="13"/>
        <v>#VALUE!</v>
      </c>
      <c r="AC36" s="566" t="e">
        <f t="shared" si="1"/>
        <v>#VALUE!</v>
      </c>
      <c r="AD36" s="566">
        <f t="shared" si="2"/>
        <v>0</v>
      </c>
      <c r="AE36" s="800">
        <f>IF(H36&gt;8,tab!D$168,tab!D$171)</f>
        <v>0.4</v>
      </c>
      <c r="AF36" s="566">
        <f t="shared" si="3"/>
        <v>0</v>
      </c>
      <c r="AG36" s="801">
        <f t="shared" si="4"/>
        <v>0</v>
      </c>
      <c r="AH36" s="566"/>
    </row>
    <row r="37" spans="2:34" ht="13.15" hidden="1" customHeight="1" x14ac:dyDescent="0.2">
      <c r="B37" s="18"/>
      <c r="C37" s="31"/>
      <c r="D37" s="117"/>
      <c r="E37" s="117"/>
      <c r="F37" s="33"/>
      <c r="G37" s="118"/>
      <c r="H37" s="33"/>
      <c r="I37" s="119"/>
      <c r="J37" s="120"/>
      <c r="K37" s="173"/>
      <c r="L37" s="1261">
        <v>0</v>
      </c>
      <c r="M37" s="1261">
        <v>0</v>
      </c>
      <c r="N37" s="852" t="str">
        <f t="shared" si="5"/>
        <v/>
      </c>
      <c r="O37" s="843"/>
      <c r="P37" s="1279" t="str">
        <f t="shared" si="6"/>
        <v/>
      </c>
      <c r="Q37" s="1074" t="str">
        <f t="shared" si="7"/>
        <v/>
      </c>
      <c r="R37" s="814" t="str">
        <f t="shared" si="8"/>
        <v/>
      </c>
      <c r="S37" s="1085">
        <f t="shared" si="9"/>
        <v>0</v>
      </c>
      <c r="T37" s="116"/>
      <c r="U37" s="22"/>
      <c r="X37" s="801" t="str">
        <f t="shared" si="0"/>
        <v/>
      </c>
      <c r="Y37" s="786">
        <f t="shared" si="10"/>
        <v>0.62</v>
      </c>
      <c r="Z37" s="799" t="e">
        <f t="shared" si="11"/>
        <v>#VALUE!</v>
      </c>
      <c r="AA37" s="799" t="e">
        <f t="shared" si="12"/>
        <v>#VALUE!</v>
      </c>
      <c r="AB37" s="799" t="e">
        <f t="shared" si="13"/>
        <v>#VALUE!</v>
      </c>
      <c r="AC37" s="566" t="e">
        <f t="shared" si="1"/>
        <v>#VALUE!</v>
      </c>
      <c r="AD37" s="566">
        <f t="shared" si="2"/>
        <v>0</v>
      </c>
      <c r="AE37" s="800">
        <f>IF(H37&gt;8,tab!D$168,tab!D$171)</f>
        <v>0.4</v>
      </c>
      <c r="AF37" s="566">
        <f t="shared" si="3"/>
        <v>0</v>
      </c>
      <c r="AG37" s="801">
        <f t="shared" si="4"/>
        <v>0</v>
      </c>
      <c r="AH37" s="566"/>
    </row>
    <row r="38" spans="2:34" ht="13.15" hidden="1" customHeight="1" x14ac:dyDescent="0.2">
      <c r="B38" s="18"/>
      <c r="C38" s="31"/>
      <c r="D38" s="117"/>
      <c r="E38" s="117"/>
      <c r="F38" s="33"/>
      <c r="G38" s="118"/>
      <c r="H38" s="33"/>
      <c r="I38" s="119"/>
      <c r="J38" s="120"/>
      <c r="K38" s="173"/>
      <c r="L38" s="1261">
        <v>0</v>
      </c>
      <c r="M38" s="1261">
        <v>0</v>
      </c>
      <c r="N38" s="852" t="str">
        <f t="shared" si="5"/>
        <v/>
      </c>
      <c r="O38" s="843"/>
      <c r="P38" s="1279" t="str">
        <f t="shared" si="6"/>
        <v/>
      </c>
      <c r="Q38" s="1074" t="str">
        <f t="shared" si="7"/>
        <v/>
      </c>
      <c r="R38" s="814" t="str">
        <f t="shared" si="8"/>
        <v/>
      </c>
      <c r="S38" s="1085">
        <f t="shared" si="9"/>
        <v>0</v>
      </c>
      <c r="T38" s="116"/>
      <c r="U38" s="22"/>
      <c r="X38" s="801" t="str">
        <f t="shared" si="0"/>
        <v/>
      </c>
      <c r="Y38" s="786">
        <f t="shared" si="10"/>
        <v>0.62</v>
      </c>
      <c r="Z38" s="799" t="e">
        <f t="shared" si="11"/>
        <v>#VALUE!</v>
      </c>
      <c r="AA38" s="799" t="e">
        <f t="shared" si="12"/>
        <v>#VALUE!</v>
      </c>
      <c r="AB38" s="799" t="e">
        <f t="shared" si="13"/>
        <v>#VALUE!</v>
      </c>
      <c r="AC38" s="566" t="e">
        <f t="shared" si="1"/>
        <v>#VALUE!</v>
      </c>
      <c r="AD38" s="566">
        <f t="shared" si="2"/>
        <v>0</v>
      </c>
      <c r="AE38" s="800">
        <f>IF(H38&gt;8,tab!D$168,tab!D$171)</f>
        <v>0.4</v>
      </c>
      <c r="AF38" s="566">
        <f t="shared" si="3"/>
        <v>0</v>
      </c>
      <c r="AG38" s="801">
        <f t="shared" si="4"/>
        <v>0</v>
      </c>
      <c r="AH38" s="566"/>
    </row>
    <row r="39" spans="2:34" ht="13.15" hidden="1" customHeight="1" x14ac:dyDescent="0.2">
      <c r="B39" s="18"/>
      <c r="C39" s="31"/>
      <c r="D39" s="117"/>
      <c r="E39" s="117"/>
      <c r="F39" s="33"/>
      <c r="G39" s="118"/>
      <c r="H39" s="33"/>
      <c r="I39" s="119"/>
      <c r="J39" s="120"/>
      <c r="K39" s="173"/>
      <c r="L39" s="1261">
        <v>0</v>
      </c>
      <c r="M39" s="1261">
        <v>0</v>
      </c>
      <c r="N39" s="852" t="str">
        <f t="shared" si="5"/>
        <v/>
      </c>
      <c r="O39" s="843"/>
      <c r="P39" s="1279" t="str">
        <f t="shared" si="6"/>
        <v/>
      </c>
      <c r="Q39" s="1074" t="str">
        <f t="shared" si="7"/>
        <v/>
      </c>
      <c r="R39" s="814" t="str">
        <f t="shared" si="8"/>
        <v/>
      </c>
      <c r="S39" s="1085">
        <f t="shared" si="9"/>
        <v>0</v>
      </c>
      <c r="T39" s="116"/>
      <c r="U39" s="22"/>
      <c r="X39" s="801" t="str">
        <f t="shared" si="0"/>
        <v/>
      </c>
      <c r="Y39" s="786">
        <f t="shared" si="10"/>
        <v>0.62</v>
      </c>
      <c r="Z39" s="799" t="e">
        <f t="shared" si="11"/>
        <v>#VALUE!</v>
      </c>
      <c r="AA39" s="799" t="e">
        <f t="shared" si="12"/>
        <v>#VALUE!</v>
      </c>
      <c r="AB39" s="799" t="e">
        <f t="shared" si="13"/>
        <v>#VALUE!</v>
      </c>
      <c r="AC39" s="566" t="e">
        <f t="shared" si="1"/>
        <v>#VALUE!</v>
      </c>
      <c r="AD39" s="566">
        <f t="shared" si="2"/>
        <v>0</v>
      </c>
      <c r="AE39" s="800">
        <f>IF(H39&gt;8,tab!D$168,tab!D$171)</f>
        <v>0.4</v>
      </c>
      <c r="AF39" s="566">
        <f t="shared" si="3"/>
        <v>0</v>
      </c>
      <c r="AG39" s="801">
        <f t="shared" si="4"/>
        <v>0</v>
      </c>
      <c r="AH39" s="566"/>
    </row>
    <row r="40" spans="2:34" ht="13.15" hidden="1" customHeight="1" x14ac:dyDescent="0.2">
      <c r="B40" s="18"/>
      <c r="C40" s="31"/>
      <c r="D40" s="117"/>
      <c r="E40" s="117"/>
      <c r="F40" s="33"/>
      <c r="G40" s="118"/>
      <c r="H40" s="33"/>
      <c r="I40" s="119"/>
      <c r="J40" s="120"/>
      <c r="K40" s="173"/>
      <c r="L40" s="1261">
        <v>0</v>
      </c>
      <c r="M40" s="1261">
        <v>0</v>
      </c>
      <c r="N40" s="852" t="str">
        <f t="shared" si="5"/>
        <v/>
      </c>
      <c r="O40" s="843"/>
      <c r="P40" s="1279" t="str">
        <f t="shared" si="6"/>
        <v/>
      </c>
      <c r="Q40" s="1074" t="str">
        <f t="shared" si="7"/>
        <v/>
      </c>
      <c r="R40" s="814" t="str">
        <f t="shared" si="8"/>
        <v/>
      </c>
      <c r="S40" s="1085">
        <f t="shared" si="9"/>
        <v>0</v>
      </c>
      <c r="T40" s="116"/>
      <c r="U40" s="22"/>
      <c r="X40" s="801" t="str">
        <f t="shared" si="0"/>
        <v/>
      </c>
      <c r="Y40" s="786">
        <f t="shared" si="10"/>
        <v>0.62</v>
      </c>
      <c r="Z40" s="799" t="e">
        <f t="shared" si="11"/>
        <v>#VALUE!</v>
      </c>
      <c r="AA40" s="799" t="e">
        <f t="shared" si="12"/>
        <v>#VALUE!</v>
      </c>
      <c r="AB40" s="799" t="e">
        <f t="shared" si="13"/>
        <v>#VALUE!</v>
      </c>
      <c r="AC40" s="566" t="e">
        <f t="shared" si="1"/>
        <v>#VALUE!</v>
      </c>
      <c r="AD40" s="566">
        <f t="shared" si="2"/>
        <v>0</v>
      </c>
      <c r="AE40" s="800">
        <f>IF(H40&gt;8,tab!D$168,tab!D$171)</f>
        <v>0.4</v>
      </c>
      <c r="AF40" s="566">
        <f t="shared" si="3"/>
        <v>0</v>
      </c>
      <c r="AG40" s="801">
        <f t="shared" si="4"/>
        <v>0</v>
      </c>
      <c r="AH40" s="566"/>
    </row>
    <row r="41" spans="2:34" ht="13.15" hidden="1" customHeight="1" x14ac:dyDescent="0.2">
      <c r="B41" s="18"/>
      <c r="C41" s="31"/>
      <c r="D41" s="117"/>
      <c r="E41" s="117"/>
      <c r="F41" s="33"/>
      <c r="G41" s="118"/>
      <c r="H41" s="33"/>
      <c r="I41" s="119"/>
      <c r="J41" s="120"/>
      <c r="K41" s="173"/>
      <c r="L41" s="1261">
        <v>0</v>
      </c>
      <c r="M41" s="1261">
        <v>0</v>
      </c>
      <c r="N41" s="852" t="str">
        <f t="shared" si="5"/>
        <v/>
      </c>
      <c r="O41" s="843"/>
      <c r="P41" s="1279" t="str">
        <f t="shared" si="6"/>
        <v/>
      </c>
      <c r="Q41" s="1074" t="str">
        <f t="shared" si="7"/>
        <v/>
      </c>
      <c r="R41" s="814" t="str">
        <f t="shared" si="8"/>
        <v/>
      </c>
      <c r="S41" s="1085">
        <f t="shared" si="9"/>
        <v>0</v>
      </c>
      <c r="T41" s="116"/>
      <c r="U41" s="22"/>
      <c r="X41" s="801" t="str">
        <f t="shared" si="0"/>
        <v/>
      </c>
      <c r="Y41" s="786">
        <f t="shared" si="10"/>
        <v>0.62</v>
      </c>
      <c r="Z41" s="799" t="e">
        <f t="shared" si="11"/>
        <v>#VALUE!</v>
      </c>
      <c r="AA41" s="799" t="e">
        <f t="shared" si="12"/>
        <v>#VALUE!</v>
      </c>
      <c r="AB41" s="799" t="e">
        <f t="shared" si="13"/>
        <v>#VALUE!</v>
      </c>
      <c r="AC41" s="566" t="e">
        <f t="shared" si="1"/>
        <v>#VALUE!</v>
      </c>
      <c r="AD41" s="566">
        <f t="shared" si="2"/>
        <v>0</v>
      </c>
      <c r="AE41" s="800">
        <f>IF(H41&gt;8,tab!D$168,tab!D$171)</f>
        <v>0.4</v>
      </c>
      <c r="AF41" s="566">
        <f t="shared" si="3"/>
        <v>0</v>
      </c>
      <c r="AG41" s="801">
        <f t="shared" si="4"/>
        <v>0</v>
      </c>
      <c r="AH41" s="566"/>
    </row>
    <row r="42" spans="2:34" ht="13.15" hidden="1" customHeight="1" x14ac:dyDescent="0.2">
      <c r="B42" s="18"/>
      <c r="C42" s="31"/>
      <c r="D42" s="117"/>
      <c r="E42" s="117"/>
      <c r="F42" s="33"/>
      <c r="G42" s="118"/>
      <c r="H42" s="33"/>
      <c r="I42" s="119"/>
      <c r="J42" s="120"/>
      <c r="K42" s="173"/>
      <c r="L42" s="1261">
        <v>0</v>
      </c>
      <c r="M42" s="1261">
        <v>0</v>
      </c>
      <c r="N42" s="852" t="str">
        <f t="shared" si="5"/>
        <v/>
      </c>
      <c r="O42" s="843"/>
      <c r="P42" s="1279" t="str">
        <f t="shared" si="6"/>
        <v/>
      </c>
      <c r="Q42" s="1074" t="str">
        <f t="shared" si="7"/>
        <v/>
      </c>
      <c r="R42" s="814" t="str">
        <f t="shared" si="8"/>
        <v/>
      </c>
      <c r="S42" s="1085">
        <f t="shared" si="9"/>
        <v>0</v>
      </c>
      <c r="T42" s="116"/>
      <c r="U42" s="22"/>
      <c r="X42" s="801" t="str">
        <f t="shared" si="0"/>
        <v/>
      </c>
      <c r="Y42" s="786">
        <f t="shared" si="10"/>
        <v>0.62</v>
      </c>
      <c r="Z42" s="799" t="e">
        <f t="shared" si="11"/>
        <v>#VALUE!</v>
      </c>
      <c r="AA42" s="799" t="e">
        <f t="shared" si="12"/>
        <v>#VALUE!</v>
      </c>
      <c r="AB42" s="799" t="e">
        <f t="shared" si="13"/>
        <v>#VALUE!</v>
      </c>
      <c r="AC42" s="566" t="e">
        <f t="shared" si="1"/>
        <v>#VALUE!</v>
      </c>
      <c r="AD42" s="566">
        <f t="shared" si="2"/>
        <v>0</v>
      </c>
      <c r="AE42" s="800">
        <f>IF(H42&gt;8,tab!D$168,tab!D$171)</f>
        <v>0.4</v>
      </c>
      <c r="AF42" s="566">
        <f t="shared" si="3"/>
        <v>0</v>
      </c>
      <c r="AG42" s="801">
        <f t="shared" si="4"/>
        <v>0</v>
      </c>
      <c r="AH42" s="566"/>
    </row>
    <row r="43" spans="2:34" ht="13.15" hidden="1" customHeight="1" x14ac:dyDescent="0.2">
      <c r="B43" s="18"/>
      <c r="C43" s="31"/>
      <c r="D43" s="117"/>
      <c r="E43" s="117"/>
      <c r="F43" s="33"/>
      <c r="G43" s="118"/>
      <c r="H43" s="33"/>
      <c r="I43" s="119"/>
      <c r="J43" s="120"/>
      <c r="K43" s="173"/>
      <c r="L43" s="1261">
        <v>0</v>
      </c>
      <c r="M43" s="1261">
        <v>0</v>
      </c>
      <c r="N43" s="852" t="str">
        <f t="shared" si="5"/>
        <v/>
      </c>
      <c r="O43" s="843"/>
      <c r="P43" s="1279" t="str">
        <f t="shared" si="6"/>
        <v/>
      </c>
      <c r="Q43" s="1074" t="str">
        <f t="shared" si="7"/>
        <v/>
      </c>
      <c r="R43" s="814" t="str">
        <f t="shared" si="8"/>
        <v/>
      </c>
      <c r="S43" s="1085">
        <f t="shared" si="9"/>
        <v>0</v>
      </c>
      <c r="T43" s="116"/>
      <c r="U43" s="22"/>
      <c r="X43" s="801" t="str">
        <f t="shared" si="0"/>
        <v/>
      </c>
      <c r="Y43" s="786">
        <f t="shared" si="10"/>
        <v>0.62</v>
      </c>
      <c r="Z43" s="799" t="e">
        <f t="shared" si="11"/>
        <v>#VALUE!</v>
      </c>
      <c r="AA43" s="799" t="e">
        <f t="shared" si="12"/>
        <v>#VALUE!</v>
      </c>
      <c r="AB43" s="799" t="e">
        <f t="shared" si="13"/>
        <v>#VALUE!</v>
      </c>
      <c r="AC43" s="566" t="e">
        <f t="shared" si="1"/>
        <v>#VALUE!</v>
      </c>
      <c r="AD43" s="566">
        <f t="shared" si="2"/>
        <v>0</v>
      </c>
      <c r="AE43" s="800">
        <f>IF(H43&gt;8,tab!D$168,tab!D$171)</f>
        <v>0.4</v>
      </c>
      <c r="AF43" s="566">
        <f t="shared" si="3"/>
        <v>0</v>
      </c>
      <c r="AG43" s="801">
        <f t="shared" si="4"/>
        <v>0</v>
      </c>
      <c r="AH43" s="566"/>
    </row>
    <row r="44" spans="2:34" ht="13.15" hidden="1" customHeight="1" x14ac:dyDescent="0.2">
      <c r="B44" s="18"/>
      <c r="C44" s="31"/>
      <c r="D44" s="117"/>
      <c r="E44" s="117"/>
      <c r="F44" s="33"/>
      <c r="G44" s="118"/>
      <c r="H44" s="33"/>
      <c r="I44" s="119"/>
      <c r="J44" s="120"/>
      <c r="K44" s="173"/>
      <c r="L44" s="1261">
        <v>0</v>
      </c>
      <c r="M44" s="1261">
        <v>0</v>
      </c>
      <c r="N44" s="852" t="str">
        <f t="shared" si="5"/>
        <v/>
      </c>
      <c r="O44" s="843"/>
      <c r="P44" s="1279" t="str">
        <f t="shared" si="6"/>
        <v/>
      </c>
      <c r="Q44" s="1074" t="str">
        <f t="shared" si="7"/>
        <v/>
      </c>
      <c r="R44" s="814" t="str">
        <f t="shared" si="8"/>
        <v/>
      </c>
      <c r="S44" s="1085">
        <f t="shared" si="9"/>
        <v>0</v>
      </c>
      <c r="T44" s="116"/>
      <c r="U44" s="22"/>
      <c r="X44" s="801" t="str">
        <f t="shared" si="0"/>
        <v/>
      </c>
      <c r="Y44" s="786">
        <f t="shared" si="10"/>
        <v>0.62</v>
      </c>
      <c r="Z44" s="799" t="e">
        <f t="shared" si="11"/>
        <v>#VALUE!</v>
      </c>
      <c r="AA44" s="799" t="e">
        <f t="shared" si="12"/>
        <v>#VALUE!</v>
      </c>
      <c r="AB44" s="799" t="e">
        <f t="shared" si="13"/>
        <v>#VALUE!</v>
      </c>
      <c r="AC44" s="566" t="e">
        <f t="shared" si="1"/>
        <v>#VALUE!</v>
      </c>
      <c r="AD44" s="566">
        <f t="shared" si="2"/>
        <v>0</v>
      </c>
      <c r="AE44" s="800">
        <f>IF(H44&gt;8,tab!D$168,tab!D$171)</f>
        <v>0.4</v>
      </c>
      <c r="AF44" s="566">
        <f t="shared" si="3"/>
        <v>0</v>
      </c>
      <c r="AG44" s="801">
        <f t="shared" si="4"/>
        <v>0</v>
      </c>
      <c r="AH44" s="566"/>
    </row>
    <row r="45" spans="2:34" ht="13.15" hidden="1" customHeight="1" x14ac:dyDescent="0.2">
      <c r="B45" s="18"/>
      <c r="C45" s="31"/>
      <c r="D45" s="117"/>
      <c r="E45" s="117"/>
      <c r="F45" s="33"/>
      <c r="G45" s="118"/>
      <c r="H45" s="33"/>
      <c r="I45" s="119"/>
      <c r="J45" s="120"/>
      <c r="K45" s="173"/>
      <c r="L45" s="1261">
        <v>0</v>
      </c>
      <c r="M45" s="1261">
        <v>0</v>
      </c>
      <c r="N45" s="852" t="str">
        <f t="shared" si="5"/>
        <v/>
      </c>
      <c r="O45" s="843"/>
      <c r="P45" s="1279" t="str">
        <f t="shared" si="6"/>
        <v/>
      </c>
      <c r="Q45" s="1074" t="str">
        <f t="shared" si="7"/>
        <v/>
      </c>
      <c r="R45" s="814" t="str">
        <f t="shared" si="8"/>
        <v/>
      </c>
      <c r="S45" s="1085">
        <f t="shared" si="9"/>
        <v>0</v>
      </c>
      <c r="T45" s="116"/>
      <c r="U45" s="22"/>
      <c r="X45" s="801" t="str">
        <f t="shared" si="0"/>
        <v/>
      </c>
      <c r="Y45" s="786">
        <f t="shared" si="10"/>
        <v>0.62</v>
      </c>
      <c r="Z45" s="799" t="e">
        <f t="shared" si="11"/>
        <v>#VALUE!</v>
      </c>
      <c r="AA45" s="799" t="e">
        <f t="shared" si="12"/>
        <v>#VALUE!</v>
      </c>
      <c r="AB45" s="799" t="e">
        <f t="shared" si="13"/>
        <v>#VALUE!</v>
      </c>
      <c r="AC45" s="566" t="e">
        <f t="shared" si="1"/>
        <v>#VALUE!</v>
      </c>
      <c r="AD45" s="566">
        <f t="shared" si="2"/>
        <v>0</v>
      </c>
      <c r="AE45" s="800">
        <f>IF(H45&gt;8,tab!D$168,tab!D$171)</f>
        <v>0.4</v>
      </c>
      <c r="AF45" s="566">
        <f t="shared" si="3"/>
        <v>0</v>
      </c>
      <c r="AG45" s="801">
        <f t="shared" si="4"/>
        <v>0</v>
      </c>
      <c r="AH45" s="566"/>
    </row>
    <row r="46" spans="2:34" ht="13.15" hidden="1" customHeight="1" x14ac:dyDescent="0.2">
      <c r="B46" s="18"/>
      <c r="C46" s="31"/>
      <c r="D46" s="117"/>
      <c r="E46" s="117"/>
      <c r="F46" s="33"/>
      <c r="G46" s="118"/>
      <c r="H46" s="33"/>
      <c r="I46" s="119"/>
      <c r="J46" s="120"/>
      <c r="K46" s="173"/>
      <c r="L46" s="1261">
        <v>0</v>
      </c>
      <c r="M46" s="1261">
        <v>0</v>
      </c>
      <c r="N46" s="852" t="str">
        <f t="shared" si="5"/>
        <v/>
      </c>
      <c r="O46" s="843"/>
      <c r="P46" s="1279" t="str">
        <f t="shared" si="6"/>
        <v/>
      </c>
      <c r="Q46" s="1074" t="str">
        <f t="shared" si="7"/>
        <v/>
      </c>
      <c r="R46" s="814" t="str">
        <f t="shared" si="8"/>
        <v/>
      </c>
      <c r="S46" s="1085">
        <f t="shared" si="9"/>
        <v>0</v>
      </c>
      <c r="T46" s="116"/>
      <c r="U46" s="22"/>
      <c r="X46" s="801" t="str">
        <f t="shared" si="0"/>
        <v/>
      </c>
      <c r="Y46" s="786">
        <f t="shared" si="10"/>
        <v>0.62</v>
      </c>
      <c r="Z46" s="799" t="e">
        <f t="shared" si="11"/>
        <v>#VALUE!</v>
      </c>
      <c r="AA46" s="799" t="e">
        <f t="shared" si="12"/>
        <v>#VALUE!</v>
      </c>
      <c r="AB46" s="799" t="e">
        <f t="shared" si="13"/>
        <v>#VALUE!</v>
      </c>
      <c r="AC46" s="566" t="e">
        <f t="shared" si="1"/>
        <v>#VALUE!</v>
      </c>
      <c r="AD46" s="566">
        <f t="shared" si="2"/>
        <v>0</v>
      </c>
      <c r="AE46" s="800">
        <f>IF(H46&gt;8,tab!D$168,tab!D$171)</f>
        <v>0.4</v>
      </c>
      <c r="AF46" s="566">
        <f t="shared" si="3"/>
        <v>0</v>
      </c>
      <c r="AG46" s="801">
        <f t="shared" si="4"/>
        <v>0</v>
      </c>
      <c r="AH46" s="566"/>
    </row>
    <row r="47" spans="2:34" ht="13.15" hidden="1" customHeight="1" x14ac:dyDescent="0.2">
      <c r="B47" s="18"/>
      <c r="C47" s="31"/>
      <c r="D47" s="117"/>
      <c r="E47" s="117"/>
      <c r="F47" s="33"/>
      <c r="G47" s="118"/>
      <c r="H47" s="33"/>
      <c r="I47" s="119"/>
      <c r="J47" s="120"/>
      <c r="K47" s="173"/>
      <c r="L47" s="1261">
        <v>0</v>
      </c>
      <c r="M47" s="1261">
        <v>0</v>
      </c>
      <c r="N47" s="852" t="str">
        <f t="shared" si="5"/>
        <v/>
      </c>
      <c r="O47" s="843"/>
      <c r="P47" s="1279" t="str">
        <f t="shared" si="6"/>
        <v/>
      </c>
      <c r="Q47" s="1074" t="str">
        <f t="shared" si="7"/>
        <v/>
      </c>
      <c r="R47" s="814" t="str">
        <f t="shared" si="8"/>
        <v/>
      </c>
      <c r="S47" s="1085">
        <f t="shared" si="9"/>
        <v>0</v>
      </c>
      <c r="T47" s="116"/>
      <c r="U47" s="22"/>
      <c r="X47" s="801" t="str">
        <f t="shared" si="0"/>
        <v/>
      </c>
      <c r="Y47" s="786">
        <f t="shared" si="10"/>
        <v>0.62</v>
      </c>
      <c r="Z47" s="799" t="e">
        <f t="shared" si="11"/>
        <v>#VALUE!</v>
      </c>
      <c r="AA47" s="799" t="e">
        <f t="shared" si="12"/>
        <v>#VALUE!</v>
      </c>
      <c r="AB47" s="799" t="e">
        <f t="shared" si="13"/>
        <v>#VALUE!</v>
      </c>
      <c r="AC47" s="566" t="e">
        <f t="shared" si="1"/>
        <v>#VALUE!</v>
      </c>
      <c r="AD47" s="566">
        <f t="shared" si="2"/>
        <v>0</v>
      </c>
      <c r="AE47" s="800">
        <f>IF(H47&gt;8,tab!D$168,tab!D$171)</f>
        <v>0.4</v>
      </c>
      <c r="AF47" s="566">
        <f t="shared" si="3"/>
        <v>0</v>
      </c>
      <c r="AG47" s="801">
        <f t="shared" si="4"/>
        <v>0</v>
      </c>
      <c r="AH47" s="566"/>
    </row>
    <row r="48" spans="2:34" ht="13.15" hidden="1" customHeight="1" x14ac:dyDescent="0.2">
      <c r="B48" s="18"/>
      <c r="C48" s="31"/>
      <c r="D48" s="117"/>
      <c r="E48" s="117"/>
      <c r="F48" s="33"/>
      <c r="G48" s="118"/>
      <c r="H48" s="33"/>
      <c r="I48" s="119"/>
      <c r="J48" s="120"/>
      <c r="K48" s="173"/>
      <c r="L48" s="1261">
        <v>0</v>
      </c>
      <c r="M48" s="1261">
        <v>0</v>
      </c>
      <c r="N48" s="852" t="str">
        <f t="shared" si="5"/>
        <v/>
      </c>
      <c r="O48" s="843"/>
      <c r="P48" s="1279" t="str">
        <f t="shared" si="6"/>
        <v/>
      </c>
      <c r="Q48" s="1074" t="str">
        <f t="shared" si="7"/>
        <v/>
      </c>
      <c r="R48" s="814" t="str">
        <f t="shared" si="8"/>
        <v/>
      </c>
      <c r="S48" s="1085">
        <f t="shared" si="9"/>
        <v>0</v>
      </c>
      <c r="T48" s="116"/>
      <c r="U48" s="22"/>
      <c r="X48" s="801" t="str">
        <f t="shared" ref="X48:X65" si="14">IF(H48="","",VLOOKUP(H48,Schaal2016,I48+1,FALSE))</f>
        <v/>
      </c>
      <c r="Y48" s="786">
        <f t="shared" si="10"/>
        <v>0.62</v>
      </c>
      <c r="Z48" s="799" t="e">
        <f t="shared" si="11"/>
        <v>#VALUE!</v>
      </c>
      <c r="AA48" s="799" t="e">
        <f t="shared" si="12"/>
        <v>#VALUE!</v>
      </c>
      <c r="AB48" s="799" t="e">
        <f t="shared" si="13"/>
        <v>#VALUE!</v>
      </c>
      <c r="AC48" s="566" t="e">
        <f t="shared" ref="AC48:AC65" si="15">N48+O48</f>
        <v>#VALUE!</v>
      </c>
      <c r="AD48" s="566">
        <f t="shared" ref="AD48:AD65" si="16">L48+M48</f>
        <v>0</v>
      </c>
      <c r="AE48" s="800">
        <f>IF(H48&gt;8,tab!D$168,tab!D$171)</f>
        <v>0.4</v>
      </c>
      <c r="AF48" s="566">
        <f t="shared" ref="AF48:AF65" si="17">IF(F48&lt;25,0,IF(F48=25,25,IF(F48&lt;40,0,IF(F48=40,40,IF(F48&gt;=40,0)))))</f>
        <v>0</v>
      </c>
      <c r="AG48" s="801">
        <f t="shared" ref="AG48:AG65" si="18">IF(AF48=25,(X48*1.08*(J48)/2),IF(AF48=40,(V48*1.08*(J48)),IF(AF48=0,0)))</f>
        <v>0</v>
      </c>
      <c r="AH48" s="566"/>
    </row>
    <row r="49" spans="2:34" ht="13.15" hidden="1" customHeight="1" x14ac:dyDescent="0.2">
      <c r="B49" s="18"/>
      <c r="C49" s="31"/>
      <c r="D49" s="117"/>
      <c r="E49" s="117"/>
      <c r="F49" s="33"/>
      <c r="G49" s="118"/>
      <c r="H49" s="33"/>
      <c r="I49" s="119"/>
      <c r="J49" s="120"/>
      <c r="K49" s="173"/>
      <c r="L49" s="1261">
        <v>0</v>
      </c>
      <c r="M49" s="1261">
        <v>0</v>
      </c>
      <c r="N49" s="852" t="str">
        <f t="shared" si="5"/>
        <v/>
      </c>
      <c r="O49" s="843"/>
      <c r="P49" s="1279" t="str">
        <f t="shared" si="6"/>
        <v/>
      </c>
      <c r="Q49" s="1074" t="str">
        <f t="shared" si="7"/>
        <v/>
      </c>
      <c r="R49" s="814" t="str">
        <f t="shared" si="8"/>
        <v/>
      </c>
      <c r="S49" s="1085">
        <f t="shared" si="9"/>
        <v>0</v>
      </c>
      <c r="T49" s="116"/>
      <c r="U49" s="22"/>
      <c r="X49" s="801" t="str">
        <f t="shared" si="14"/>
        <v/>
      </c>
      <c r="Y49" s="786">
        <f t="shared" si="10"/>
        <v>0.62</v>
      </c>
      <c r="Z49" s="799" t="e">
        <f t="shared" si="11"/>
        <v>#VALUE!</v>
      </c>
      <c r="AA49" s="799" t="e">
        <f t="shared" si="12"/>
        <v>#VALUE!</v>
      </c>
      <c r="AB49" s="799" t="e">
        <f t="shared" si="13"/>
        <v>#VALUE!</v>
      </c>
      <c r="AC49" s="566" t="e">
        <f t="shared" si="15"/>
        <v>#VALUE!</v>
      </c>
      <c r="AD49" s="566">
        <f t="shared" si="16"/>
        <v>0</v>
      </c>
      <c r="AE49" s="800">
        <f>IF(H49&gt;8,tab!D$168,tab!D$171)</f>
        <v>0.4</v>
      </c>
      <c r="AF49" s="566">
        <f t="shared" si="17"/>
        <v>0</v>
      </c>
      <c r="AG49" s="801">
        <f t="shared" si="18"/>
        <v>0</v>
      </c>
      <c r="AH49" s="566"/>
    </row>
    <row r="50" spans="2:34" ht="13.15" hidden="1" customHeight="1" x14ac:dyDescent="0.2">
      <c r="B50" s="18"/>
      <c r="C50" s="31"/>
      <c r="D50" s="117"/>
      <c r="E50" s="117"/>
      <c r="F50" s="33"/>
      <c r="G50" s="118"/>
      <c r="H50" s="33"/>
      <c r="I50" s="119"/>
      <c r="J50" s="120"/>
      <c r="K50" s="173"/>
      <c r="L50" s="1261">
        <v>0</v>
      </c>
      <c r="M50" s="1261">
        <v>0</v>
      </c>
      <c r="N50" s="852" t="str">
        <f t="shared" si="5"/>
        <v/>
      </c>
      <c r="O50" s="843"/>
      <c r="P50" s="1279" t="str">
        <f t="shared" si="6"/>
        <v/>
      </c>
      <c r="Q50" s="1074" t="str">
        <f t="shared" si="7"/>
        <v/>
      </c>
      <c r="R50" s="814" t="str">
        <f t="shared" si="8"/>
        <v/>
      </c>
      <c r="S50" s="1085">
        <f t="shared" si="9"/>
        <v>0</v>
      </c>
      <c r="T50" s="116"/>
      <c r="U50" s="22"/>
      <c r="X50" s="801" t="str">
        <f t="shared" si="14"/>
        <v/>
      </c>
      <c r="Y50" s="786">
        <f t="shared" si="10"/>
        <v>0.62</v>
      </c>
      <c r="Z50" s="799" t="e">
        <f t="shared" si="11"/>
        <v>#VALUE!</v>
      </c>
      <c r="AA50" s="799" t="e">
        <f t="shared" si="12"/>
        <v>#VALUE!</v>
      </c>
      <c r="AB50" s="799" t="e">
        <f t="shared" si="13"/>
        <v>#VALUE!</v>
      </c>
      <c r="AC50" s="566" t="e">
        <f t="shared" si="15"/>
        <v>#VALUE!</v>
      </c>
      <c r="AD50" s="566">
        <f t="shared" si="16"/>
        <v>0</v>
      </c>
      <c r="AE50" s="800">
        <f>IF(H50&gt;8,tab!D$168,tab!D$171)</f>
        <v>0.4</v>
      </c>
      <c r="AF50" s="566">
        <f t="shared" si="17"/>
        <v>0</v>
      </c>
      <c r="AG50" s="801">
        <f t="shared" si="18"/>
        <v>0</v>
      </c>
      <c r="AH50" s="566"/>
    </row>
    <row r="51" spans="2:34" ht="13.15" hidden="1" customHeight="1" x14ac:dyDescent="0.2">
      <c r="B51" s="18"/>
      <c r="C51" s="31"/>
      <c r="D51" s="117"/>
      <c r="E51" s="117"/>
      <c r="F51" s="33"/>
      <c r="G51" s="118"/>
      <c r="H51" s="33"/>
      <c r="I51" s="119"/>
      <c r="J51" s="120"/>
      <c r="K51" s="173"/>
      <c r="L51" s="1261">
        <v>0</v>
      </c>
      <c r="M51" s="1261">
        <v>0</v>
      </c>
      <c r="N51" s="852" t="str">
        <f t="shared" si="5"/>
        <v/>
      </c>
      <c r="O51" s="843"/>
      <c r="P51" s="1279" t="str">
        <f t="shared" si="6"/>
        <v/>
      </c>
      <c r="Q51" s="1074" t="str">
        <f t="shared" si="7"/>
        <v/>
      </c>
      <c r="R51" s="814" t="str">
        <f t="shared" si="8"/>
        <v/>
      </c>
      <c r="S51" s="1085">
        <f t="shared" si="9"/>
        <v>0</v>
      </c>
      <c r="T51" s="116"/>
      <c r="U51" s="22"/>
      <c r="X51" s="801" t="str">
        <f t="shared" si="14"/>
        <v/>
      </c>
      <c r="Y51" s="786">
        <f t="shared" si="10"/>
        <v>0.62</v>
      </c>
      <c r="Z51" s="799" t="e">
        <f t="shared" si="11"/>
        <v>#VALUE!</v>
      </c>
      <c r="AA51" s="799" t="e">
        <f t="shared" si="12"/>
        <v>#VALUE!</v>
      </c>
      <c r="AB51" s="799" t="e">
        <f t="shared" si="13"/>
        <v>#VALUE!</v>
      </c>
      <c r="AC51" s="566" t="e">
        <f t="shared" si="15"/>
        <v>#VALUE!</v>
      </c>
      <c r="AD51" s="566">
        <f t="shared" si="16"/>
        <v>0</v>
      </c>
      <c r="AE51" s="800">
        <f>IF(H51&gt;8,tab!D$168,tab!D$171)</f>
        <v>0.4</v>
      </c>
      <c r="AF51" s="566">
        <f t="shared" si="17"/>
        <v>0</v>
      </c>
      <c r="AG51" s="801">
        <f t="shared" si="18"/>
        <v>0</v>
      </c>
      <c r="AH51" s="566"/>
    </row>
    <row r="52" spans="2:34" ht="13.15" hidden="1" customHeight="1" x14ac:dyDescent="0.2">
      <c r="B52" s="18"/>
      <c r="C52" s="31"/>
      <c r="D52" s="117"/>
      <c r="E52" s="117"/>
      <c r="F52" s="33"/>
      <c r="G52" s="118"/>
      <c r="H52" s="33"/>
      <c r="I52" s="119"/>
      <c r="J52" s="120"/>
      <c r="K52" s="173"/>
      <c r="L52" s="1261">
        <v>0</v>
      </c>
      <c r="M52" s="1261">
        <v>0</v>
      </c>
      <c r="N52" s="852" t="str">
        <f t="shared" si="5"/>
        <v/>
      </c>
      <c r="O52" s="843"/>
      <c r="P52" s="1279" t="str">
        <f t="shared" si="6"/>
        <v/>
      </c>
      <c r="Q52" s="1074" t="str">
        <f t="shared" si="7"/>
        <v/>
      </c>
      <c r="R52" s="814" t="str">
        <f t="shared" si="8"/>
        <v/>
      </c>
      <c r="S52" s="1085">
        <f t="shared" si="9"/>
        <v>0</v>
      </c>
      <c r="T52" s="116"/>
      <c r="U52" s="22"/>
      <c r="X52" s="801" t="str">
        <f t="shared" si="14"/>
        <v/>
      </c>
      <c r="Y52" s="786">
        <f t="shared" si="10"/>
        <v>0.62</v>
      </c>
      <c r="Z52" s="799" t="e">
        <f t="shared" si="11"/>
        <v>#VALUE!</v>
      </c>
      <c r="AA52" s="799" t="e">
        <f t="shared" si="12"/>
        <v>#VALUE!</v>
      </c>
      <c r="AB52" s="799" t="e">
        <f t="shared" si="13"/>
        <v>#VALUE!</v>
      </c>
      <c r="AC52" s="566" t="e">
        <f t="shared" si="15"/>
        <v>#VALUE!</v>
      </c>
      <c r="AD52" s="566">
        <f t="shared" si="16"/>
        <v>0</v>
      </c>
      <c r="AE52" s="800">
        <f>IF(H52&gt;8,tab!D$168,tab!D$171)</f>
        <v>0.4</v>
      </c>
      <c r="AF52" s="566">
        <f t="shared" si="17"/>
        <v>0</v>
      </c>
      <c r="AG52" s="801">
        <f t="shared" si="18"/>
        <v>0</v>
      </c>
      <c r="AH52" s="566"/>
    </row>
    <row r="53" spans="2:34" ht="13.15" hidden="1" customHeight="1" x14ac:dyDescent="0.2">
      <c r="B53" s="18"/>
      <c r="C53" s="31"/>
      <c r="D53" s="117"/>
      <c r="E53" s="117"/>
      <c r="F53" s="33"/>
      <c r="G53" s="118"/>
      <c r="H53" s="33"/>
      <c r="I53" s="119"/>
      <c r="J53" s="120"/>
      <c r="K53" s="173"/>
      <c r="L53" s="1261">
        <v>0</v>
      </c>
      <c r="M53" s="1261">
        <v>0</v>
      </c>
      <c r="N53" s="852" t="str">
        <f t="shared" si="5"/>
        <v/>
      </c>
      <c r="O53" s="843"/>
      <c r="P53" s="1279" t="str">
        <f t="shared" si="6"/>
        <v/>
      </c>
      <c r="Q53" s="1074" t="str">
        <f t="shared" si="7"/>
        <v/>
      </c>
      <c r="R53" s="814" t="str">
        <f t="shared" si="8"/>
        <v/>
      </c>
      <c r="S53" s="1085">
        <f t="shared" si="9"/>
        <v>0</v>
      </c>
      <c r="T53" s="116"/>
      <c r="U53" s="22"/>
      <c r="X53" s="801" t="str">
        <f t="shared" si="14"/>
        <v/>
      </c>
      <c r="Y53" s="786">
        <f t="shared" si="10"/>
        <v>0.62</v>
      </c>
      <c r="Z53" s="799" t="e">
        <f t="shared" si="11"/>
        <v>#VALUE!</v>
      </c>
      <c r="AA53" s="799" t="e">
        <f t="shared" si="12"/>
        <v>#VALUE!</v>
      </c>
      <c r="AB53" s="799" t="e">
        <f t="shared" si="13"/>
        <v>#VALUE!</v>
      </c>
      <c r="AC53" s="566" t="e">
        <f t="shared" si="15"/>
        <v>#VALUE!</v>
      </c>
      <c r="AD53" s="566">
        <f t="shared" si="16"/>
        <v>0</v>
      </c>
      <c r="AE53" s="800">
        <f>IF(H53&gt;8,tab!D$168,tab!D$171)</f>
        <v>0.4</v>
      </c>
      <c r="AF53" s="566">
        <f t="shared" si="17"/>
        <v>0</v>
      </c>
      <c r="AG53" s="801">
        <f t="shared" si="18"/>
        <v>0</v>
      </c>
      <c r="AH53" s="566"/>
    </row>
    <row r="54" spans="2:34" ht="13.15" hidden="1" customHeight="1" x14ac:dyDescent="0.2">
      <c r="B54" s="18"/>
      <c r="C54" s="31"/>
      <c r="D54" s="117"/>
      <c r="E54" s="117"/>
      <c r="F54" s="33"/>
      <c r="G54" s="118"/>
      <c r="H54" s="33"/>
      <c r="I54" s="119"/>
      <c r="J54" s="120"/>
      <c r="K54" s="173"/>
      <c r="L54" s="1261">
        <v>0</v>
      </c>
      <c r="M54" s="1261">
        <v>0</v>
      </c>
      <c r="N54" s="852" t="str">
        <f t="shared" si="5"/>
        <v/>
      </c>
      <c r="O54" s="843"/>
      <c r="P54" s="1279" t="str">
        <f t="shared" si="6"/>
        <v/>
      </c>
      <c r="Q54" s="1074" t="str">
        <f t="shared" si="7"/>
        <v/>
      </c>
      <c r="R54" s="814" t="str">
        <f t="shared" si="8"/>
        <v/>
      </c>
      <c r="S54" s="1085">
        <f t="shared" si="9"/>
        <v>0</v>
      </c>
      <c r="T54" s="116"/>
      <c r="U54" s="22"/>
      <c r="X54" s="801" t="str">
        <f t="shared" si="14"/>
        <v/>
      </c>
      <c r="Y54" s="786">
        <f t="shared" si="10"/>
        <v>0.62</v>
      </c>
      <c r="Z54" s="799" t="e">
        <f t="shared" si="11"/>
        <v>#VALUE!</v>
      </c>
      <c r="AA54" s="799" t="e">
        <f t="shared" si="12"/>
        <v>#VALUE!</v>
      </c>
      <c r="AB54" s="799" t="e">
        <f t="shared" si="13"/>
        <v>#VALUE!</v>
      </c>
      <c r="AC54" s="566" t="e">
        <f t="shared" si="15"/>
        <v>#VALUE!</v>
      </c>
      <c r="AD54" s="566">
        <f t="shared" si="16"/>
        <v>0</v>
      </c>
      <c r="AE54" s="800">
        <f>IF(H54&gt;8,tab!D$168,tab!D$171)</f>
        <v>0.4</v>
      </c>
      <c r="AF54" s="566">
        <f t="shared" si="17"/>
        <v>0</v>
      </c>
      <c r="AG54" s="801">
        <f t="shared" si="18"/>
        <v>0</v>
      </c>
      <c r="AH54" s="566"/>
    </row>
    <row r="55" spans="2:34" ht="13.15" hidden="1" customHeight="1" x14ac:dyDescent="0.2">
      <c r="B55" s="18"/>
      <c r="C55" s="31"/>
      <c r="D55" s="117"/>
      <c r="E55" s="117"/>
      <c r="F55" s="33"/>
      <c r="G55" s="118"/>
      <c r="H55" s="33"/>
      <c r="I55" s="119"/>
      <c r="J55" s="120"/>
      <c r="K55" s="173"/>
      <c r="L55" s="1261">
        <v>0</v>
      </c>
      <c r="M55" s="1261">
        <v>0</v>
      </c>
      <c r="N55" s="852" t="str">
        <f t="shared" si="5"/>
        <v/>
      </c>
      <c r="O55" s="843"/>
      <c r="P55" s="1279" t="str">
        <f t="shared" si="6"/>
        <v/>
      </c>
      <c r="Q55" s="1074" t="str">
        <f t="shared" si="7"/>
        <v/>
      </c>
      <c r="R55" s="814" t="str">
        <f t="shared" si="8"/>
        <v/>
      </c>
      <c r="S55" s="1085">
        <f t="shared" si="9"/>
        <v>0</v>
      </c>
      <c r="T55" s="116"/>
      <c r="U55" s="22"/>
      <c r="X55" s="801" t="str">
        <f t="shared" si="14"/>
        <v/>
      </c>
      <c r="Y55" s="786">
        <f t="shared" si="10"/>
        <v>0.62</v>
      </c>
      <c r="Z55" s="799" t="e">
        <f t="shared" si="11"/>
        <v>#VALUE!</v>
      </c>
      <c r="AA55" s="799" t="e">
        <f t="shared" si="12"/>
        <v>#VALUE!</v>
      </c>
      <c r="AB55" s="799" t="e">
        <f t="shared" si="13"/>
        <v>#VALUE!</v>
      </c>
      <c r="AC55" s="566" t="e">
        <f t="shared" si="15"/>
        <v>#VALUE!</v>
      </c>
      <c r="AD55" s="566">
        <f t="shared" si="16"/>
        <v>0</v>
      </c>
      <c r="AE55" s="800">
        <f>IF(H55&gt;8,tab!D$168,tab!D$171)</f>
        <v>0.4</v>
      </c>
      <c r="AF55" s="566">
        <f t="shared" si="17"/>
        <v>0</v>
      </c>
      <c r="AG55" s="801">
        <f t="shared" si="18"/>
        <v>0</v>
      </c>
      <c r="AH55" s="566"/>
    </row>
    <row r="56" spans="2:34" ht="13.15" hidden="1" customHeight="1" x14ac:dyDescent="0.2">
      <c r="B56" s="18"/>
      <c r="C56" s="31"/>
      <c r="D56" s="117"/>
      <c r="E56" s="117"/>
      <c r="F56" s="33"/>
      <c r="G56" s="118"/>
      <c r="H56" s="33"/>
      <c r="I56" s="119"/>
      <c r="J56" s="120"/>
      <c r="K56" s="173"/>
      <c r="L56" s="1261">
        <v>0</v>
      </c>
      <c r="M56" s="1261">
        <v>0</v>
      </c>
      <c r="N56" s="852" t="str">
        <f t="shared" si="5"/>
        <v/>
      </c>
      <c r="O56" s="843"/>
      <c r="P56" s="1279" t="str">
        <f t="shared" si="6"/>
        <v/>
      </c>
      <c r="Q56" s="1074" t="str">
        <f t="shared" si="7"/>
        <v/>
      </c>
      <c r="R56" s="814" t="str">
        <f t="shared" si="8"/>
        <v/>
      </c>
      <c r="S56" s="1085">
        <f t="shared" si="9"/>
        <v>0</v>
      </c>
      <c r="T56" s="116"/>
      <c r="U56" s="22"/>
      <c r="X56" s="801" t="str">
        <f t="shared" si="14"/>
        <v/>
      </c>
      <c r="Y56" s="786">
        <f t="shared" si="10"/>
        <v>0.62</v>
      </c>
      <c r="Z56" s="799" t="e">
        <f t="shared" si="11"/>
        <v>#VALUE!</v>
      </c>
      <c r="AA56" s="799" t="e">
        <f t="shared" si="12"/>
        <v>#VALUE!</v>
      </c>
      <c r="AB56" s="799" t="e">
        <f t="shared" si="13"/>
        <v>#VALUE!</v>
      </c>
      <c r="AC56" s="566" t="e">
        <f t="shared" si="15"/>
        <v>#VALUE!</v>
      </c>
      <c r="AD56" s="566">
        <f t="shared" si="16"/>
        <v>0</v>
      </c>
      <c r="AE56" s="800">
        <f>IF(H56&gt;8,tab!D$168,tab!D$171)</f>
        <v>0.4</v>
      </c>
      <c r="AF56" s="566">
        <f t="shared" si="17"/>
        <v>0</v>
      </c>
      <c r="AG56" s="801">
        <f t="shared" si="18"/>
        <v>0</v>
      </c>
      <c r="AH56" s="566"/>
    </row>
    <row r="57" spans="2:34" ht="13.15" hidden="1" customHeight="1" x14ac:dyDescent="0.2">
      <c r="B57" s="18"/>
      <c r="C57" s="31"/>
      <c r="D57" s="117"/>
      <c r="E57" s="117"/>
      <c r="F57" s="33"/>
      <c r="G57" s="118"/>
      <c r="H57" s="33"/>
      <c r="I57" s="119"/>
      <c r="J57" s="120"/>
      <c r="K57" s="173"/>
      <c r="L57" s="1261">
        <v>0</v>
      </c>
      <c r="M57" s="1261">
        <v>0</v>
      </c>
      <c r="N57" s="852" t="str">
        <f t="shared" si="5"/>
        <v/>
      </c>
      <c r="O57" s="843"/>
      <c r="P57" s="1279" t="str">
        <f t="shared" si="6"/>
        <v/>
      </c>
      <c r="Q57" s="1074" t="str">
        <f t="shared" si="7"/>
        <v/>
      </c>
      <c r="R57" s="814" t="str">
        <f t="shared" si="8"/>
        <v/>
      </c>
      <c r="S57" s="1085">
        <f t="shared" si="9"/>
        <v>0</v>
      </c>
      <c r="T57" s="116"/>
      <c r="U57" s="22"/>
      <c r="X57" s="801" t="str">
        <f t="shared" si="14"/>
        <v/>
      </c>
      <c r="Y57" s="786">
        <f t="shared" si="10"/>
        <v>0.62</v>
      </c>
      <c r="Z57" s="799" t="e">
        <f t="shared" si="11"/>
        <v>#VALUE!</v>
      </c>
      <c r="AA57" s="799" t="e">
        <f t="shared" si="12"/>
        <v>#VALUE!</v>
      </c>
      <c r="AB57" s="799" t="e">
        <f t="shared" si="13"/>
        <v>#VALUE!</v>
      </c>
      <c r="AC57" s="566" t="e">
        <f t="shared" si="15"/>
        <v>#VALUE!</v>
      </c>
      <c r="AD57" s="566">
        <f t="shared" si="16"/>
        <v>0</v>
      </c>
      <c r="AE57" s="800">
        <f>IF(H57&gt;8,tab!D$168,tab!D$171)</f>
        <v>0.4</v>
      </c>
      <c r="AF57" s="566">
        <f t="shared" si="17"/>
        <v>0</v>
      </c>
      <c r="AG57" s="801">
        <f t="shared" si="18"/>
        <v>0</v>
      </c>
      <c r="AH57" s="566"/>
    </row>
    <row r="58" spans="2:34" ht="13.15" hidden="1" customHeight="1" x14ac:dyDescent="0.2">
      <c r="B58" s="18"/>
      <c r="C58" s="31"/>
      <c r="D58" s="117"/>
      <c r="E58" s="117"/>
      <c r="F58" s="33"/>
      <c r="G58" s="118"/>
      <c r="H58" s="33"/>
      <c r="I58" s="119"/>
      <c r="J58" s="120"/>
      <c r="K58" s="173"/>
      <c r="L58" s="1261">
        <v>0</v>
      </c>
      <c r="M58" s="1261">
        <v>0</v>
      </c>
      <c r="N58" s="852" t="str">
        <f t="shared" si="5"/>
        <v/>
      </c>
      <c r="O58" s="843"/>
      <c r="P58" s="1279" t="str">
        <f t="shared" si="6"/>
        <v/>
      </c>
      <c r="Q58" s="1074" t="str">
        <f t="shared" si="7"/>
        <v/>
      </c>
      <c r="R58" s="814" t="str">
        <f t="shared" si="8"/>
        <v/>
      </c>
      <c r="S58" s="1085">
        <f t="shared" si="9"/>
        <v>0</v>
      </c>
      <c r="T58" s="116"/>
      <c r="U58" s="22"/>
      <c r="X58" s="801" t="str">
        <f t="shared" si="14"/>
        <v/>
      </c>
      <c r="Y58" s="786">
        <f t="shared" si="10"/>
        <v>0.62</v>
      </c>
      <c r="Z58" s="799" t="e">
        <f t="shared" si="11"/>
        <v>#VALUE!</v>
      </c>
      <c r="AA58" s="799" t="e">
        <f t="shared" si="12"/>
        <v>#VALUE!</v>
      </c>
      <c r="AB58" s="799" t="e">
        <f t="shared" si="13"/>
        <v>#VALUE!</v>
      </c>
      <c r="AC58" s="566" t="e">
        <f t="shared" si="15"/>
        <v>#VALUE!</v>
      </c>
      <c r="AD58" s="566">
        <f t="shared" si="16"/>
        <v>0</v>
      </c>
      <c r="AE58" s="800">
        <f>IF(H58&gt;8,tab!D$168,tab!D$171)</f>
        <v>0.4</v>
      </c>
      <c r="AF58" s="566">
        <f t="shared" si="17"/>
        <v>0</v>
      </c>
      <c r="AG58" s="801">
        <f t="shared" si="18"/>
        <v>0</v>
      </c>
      <c r="AH58" s="566"/>
    </row>
    <row r="59" spans="2:34" ht="13.15" hidden="1" customHeight="1" x14ac:dyDescent="0.2">
      <c r="B59" s="18"/>
      <c r="C59" s="31"/>
      <c r="D59" s="117"/>
      <c r="E59" s="117"/>
      <c r="F59" s="33"/>
      <c r="G59" s="118"/>
      <c r="H59" s="33"/>
      <c r="I59" s="119"/>
      <c r="J59" s="120"/>
      <c r="K59" s="173"/>
      <c r="L59" s="1261">
        <v>0</v>
      </c>
      <c r="M59" s="1261">
        <v>0</v>
      </c>
      <c r="N59" s="852" t="str">
        <f t="shared" si="5"/>
        <v/>
      </c>
      <c r="O59" s="843"/>
      <c r="P59" s="1279" t="str">
        <f t="shared" si="6"/>
        <v/>
      </c>
      <c r="Q59" s="1074" t="str">
        <f t="shared" si="7"/>
        <v/>
      </c>
      <c r="R59" s="814" t="str">
        <f t="shared" si="8"/>
        <v/>
      </c>
      <c r="S59" s="1085">
        <f t="shared" si="9"/>
        <v>0</v>
      </c>
      <c r="T59" s="116"/>
      <c r="U59" s="22"/>
      <c r="X59" s="801" t="str">
        <f t="shared" si="14"/>
        <v/>
      </c>
      <c r="Y59" s="786">
        <f t="shared" si="10"/>
        <v>0.62</v>
      </c>
      <c r="Z59" s="799" t="e">
        <f t="shared" si="11"/>
        <v>#VALUE!</v>
      </c>
      <c r="AA59" s="799" t="e">
        <f t="shared" si="12"/>
        <v>#VALUE!</v>
      </c>
      <c r="AB59" s="799" t="e">
        <f t="shared" si="13"/>
        <v>#VALUE!</v>
      </c>
      <c r="AC59" s="566" t="e">
        <f t="shared" si="15"/>
        <v>#VALUE!</v>
      </c>
      <c r="AD59" s="566">
        <f t="shared" si="16"/>
        <v>0</v>
      </c>
      <c r="AE59" s="800">
        <f>IF(H59&gt;8,tab!D$168,tab!D$171)</f>
        <v>0.4</v>
      </c>
      <c r="AF59" s="566">
        <f t="shared" si="17"/>
        <v>0</v>
      </c>
      <c r="AG59" s="801">
        <f t="shared" si="18"/>
        <v>0</v>
      </c>
      <c r="AH59" s="566"/>
    </row>
    <row r="60" spans="2:34" ht="13.15" hidden="1" customHeight="1" x14ac:dyDescent="0.2">
      <c r="B60" s="18"/>
      <c r="C60" s="31"/>
      <c r="D60" s="117"/>
      <c r="E60" s="117"/>
      <c r="F60" s="33"/>
      <c r="G60" s="118"/>
      <c r="H60" s="33"/>
      <c r="I60" s="119"/>
      <c r="J60" s="120"/>
      <c r="K60" s="173"/>
      <c r="L60" s="1261">
        <v>0</v>
      </c>
      <c r="M60" s="1261">
        <v>0</v>
      </c>
      <c r="N60" s="852" t="str">
        <f t="shared" si="5"/>
        <v/>
      </c>
      <c r="O60" s="843"/>
      <c r="P60" s="1279" t="str">
        <f t="shared" si="6"/>
        <v/>
      </c>
      <c r="Q60" s="1074" t="str">
        <f t="shared" si="7"/>
        <v/>
      </c>
      <c r="R60" s="814" t="str">
        <f t="shared" si="8"/>
        <v/>
      </c>
      <c r="S60" s="1085">
        <f t="shared" si="9"/>
        <v>0</v>
      </c>
      <c r="T60" s="116"/>
      <c r="U60" s="22"/>
      <c r="X60" s="801" t="str">
        <f t="shared" si="14"/>
        <v/>
      </c>
      <c r="Y60" s="786">
        <f t="shared" si="10"/>
        <v>0.62</v>
      </c>
      <c r="Z60" s="799" t="e">
        <f t="shared" si="11"/>
        <v>#VALUE!</v>
      </c>
      <c r="AA60" s="799" t="e">
        <f t="shared" si="12"/>
        <v>#VALUE!</v>
      </c>
      <c r="AB60" s="799" t="e">
        <f t="shared" si="13"/>
        <v>#VALUE!</v>
      </c>
      <c r="AC60" s="566" t="e">
        <f t="shared" si="15"/>
        <v>#VALUE!</v>
      </c>
      <c r="AD60" s="566">
        <f t="shared" si="16"/>
        <v>0</v>
      </c>
      <c r="AE60" s="800">
        <f>IF(H60&gt;8,tab!D$168,tab!D$171)</f>
        <v>0.4</v>
      </c>
      <c r="AF60" s="566">
        <f t="shared" si="17"/>
        <v>0</v>
      </c>
      <c r="AG60" s="801">
        <f t="shared" si="18"/>
        <v>0</v>
      </c>
      <c r="AH60" s="566"/>
    </row>
    <row r="61" spans="2:34" ht="13.15" hidden="1" customHeight="1" x14ac:dyDescent="0.2">
      <c r="B61" s="18"/>
      <c r="C61" s="31"/>
      <c r="D61" s="117"/>
      <c r="E61" s="117"/>
      <c r="F61" s="33"/>
      <c r="G61" s="118"/>
      <c r="H61" s="33"/>
      <c r="I61" s="119"/>
      <c r="J61" s="120"/>
      <c r="K61" s="173"/>
      <c r="L61" s="1261">
        <v>0</v>
      </c>
      <c r="M61" s="1261">
        <v>0</v>
      </c>
      <c r="N61" s="852" t="str">
        <f t="shared" si="5"/>
        <v/>
      </c>
      <c r="O61" s="843"/>
      <c r="P61" s="1279" t="str">
        <f t="shared" si="6"/>
        <v/>
      </c>
      <c r="Q61" s="1074" t="str">
        <f t="shared" si="7"/>
        <v/>
      </c>
      <c r="R61" s="814" t="str">
        <f t="shared" si="8"/>
        <v/>
      </c>
      <c r="S61" s="1085">
        <f t="shared" si="9"/>
        <v>0</v>
      </c>
      <c r="T61" s="116"/>
      <c r="U61" s="22"/>
      <c r="X61" s="801" t="str">
        <f t="shared" si="14"/>
        <v/>
      </c>
      <c r="Y61" s="786">
        <f t="shared" si="10"/>
        <v>0.62</v>
      </c>
      <c r="Z61" s="799" t="e">
        <f t="shared" si="11"/>
        <v>#VALUE!</v>
      </c>
      <c r="AA61" s="799" t="e">
        <f t="shared" si="12"/>
        <v>#VALUE!</v>
      </c>
      <c r="AB61" s="799" t="e">
        <f t="shared" si="13"/>
        <v>#VALUE!</v>
      </c>
      <c r="AC61" s="566" t="e">
        <f t="shared" si="15"/>
        <v>#VALUE!</v>
      </c>
      <c r="AD61" s="566">
        <f t="shared" si="16"/>
        <v>0</v>
      </c>
      <c r="AE61" s="800">
        <f>IF(H61&gt;8,tab!D$168,tab!D$171)</f>
        <v>0.4</v>
      </c>
      <c r="AF61" s="566">
        <f t="shared" si="17"/>
        <v>0</v>
      </c>
      <c r="AG61" s="801">
        <f t="shared" si="18"/>
        <v>0</v>
      </c>
      <c r="AH61" s="566"/>
    </row>
    <row r="62" spans="2:34" ht="13.15" hidden="1" customHeight="1" x14ac:dyDescent="0.2">
      <c r="B62" s="18"/>
      <c r="C62" s="31"/>
      <c r="D62" s="117"/>
      <c r="E62" s="117"/>
      <c r="F62" s="33"/>
      <c r="G62" s="118"/>
      <c r="H62" s="33"/>
      <c r="I62" s="119"/>
      <c r="J62" s="120"/>
      <c r="K62" s="173"/>
      <c r="L62" s="1261">
        <v>0</v>
      </c>
      <c r="M62" s="1261">
        <v>0</v>
      </c>
      <c r="N62" s="852" t="str">
        <f t="shared" si="5"/>
        <v/>
      </c>
      <c r="O62" s="843"/>
      <c r="P62" s="1279" t="str">
        <f t="shared" si="6"/>
        <v/>
      </c>
      <c r="Q62" s="1074" t="str">
        <f t="shared" si="7"/>
        <v/>
      </c>
      <c r="R62" s="814" t="str">
        <f t="shared" si="8"/>
        <v/>
      </c>
      <c r="S62" s="1085">
        <f t="shared" si="9"/>
        <v>0</v>
      </c>
      <c r="T62" s="116"/>
      <c r="U62" s="22"/>
      <c r="X62" s="801" t="str">
        <f t="shared" si="14"/>
        <v/>
      </c>
      <c r="Y62" s="786">
        <f t="shared" si="10"/>
        <v>0.62</v>
      </c>
      <c r="Z62" s="799" t="e">
        <f t="shared" si="11"/>
        <v>#VALUE!</v>
      </c>
      <c r="AA62" s="799" t="e">
        <f t="shared" si="12"/>
        <v>#VALUE!</v>
      </c>
      <c r="AB62" s="799" t="e">
        <f t="shared" si="13"/>
        <v>#VALUE!</v>
      </c>
      <c r="AC62" s="566" t="e">
        <f t="shared" si="15"/>
        <v>#VALUE!</v>
      </c>
      <c r="AD62" s="566">
        <f t="shared" si="16"/>
        <v>0</v>
      </c>
      <c r="AE62" s="800">
        <f>IF(H62&gt;8,tab!D$168,tab!D$171)</f>
        <v>0.4</v>
      </c>
      <c r="AF62" s="566">
        <f t="shared" si="17"/>
        <v>0</v>
      </c>
      <c r="AG62" s="801">
        <f t="shared" si="18"/>
        <v>0</v>
      </c>
      <c r="AH62" s="566"/>
    </row>
    <row r="63" spans="2:34" ht="13.15" hidden="1" customHeight="1" x14ac:dyDescent="0.2">
      <c r="B63" s="18"/>
      <c r="C63" s="31"/>
      <c r="D63" s="117"/>
      <c r="E63" s="117"/>
      <c r="F63" s="33"/>
      <c r="G63" s="118"/>
      <c r="H63" s="33"/>
      <c r="I63" s="119"/>
      <c r="J63" s="120"/>
      <c r="K63" s="173"/>
      <c r="L63" s="1261">
        <v>0</v>
      </c>
      <c r="M63" s="1261">
        <v>0</v>
      </c>
      <c r="N63" s="852" t="str">
        <f t="shared" si="5"/>
        <v/>
      </c>
      <c r="O63" s="843"/>
      <c r="P63" s="1279" t="str">
        <f t="shared" si="6"/>
        <v/>
      </c>
      <c r="Q63" s="1074" t="str">
        <f t="shared" si="7"/>
        <v/>
      </c>
      <c r="R63" s="814" t="str">
        <f t="shared" si="8"/>
        <v/>
      </c>
      <c r="S63" s="1085">
        <f t="shared" si="9"/>
        <v>0</v>
      </c>
      <c r="T63" s="116"/>
      <c r="U63" s="22"/>
      <c r="X63" s="801" t="str">
        <f t="shared" si="14"/>
        <v/>
      </c>
      <c r="Y63" s="786">
        <f t="shared" si="10"/>
        <v>0.62</v>
      </c>
      <c r="Z63" s="799" t="e">
        <f t="shared" si="11"/>
        <v>#VALUE!</v>
      </c>
      <c r="AA63" s="799" t="e">
        <f t="shared" si="12"/>
        <v>#VALUE!</v>
      </c>
      <c r="AB63" s="799" t="e">
        <f t="shared" si="13"/>
        <v>#VALUE!</v>
      </c>
      <c r="AC63" s="566" t="e">
        <f t="shared" si="15"/>
        <v>#VALUE!</v>
      </c>
      <c r="AD63" s="566">
        <f t="shared" si="16"/>
        <v>0</v>
      </c>
      <c r="AE63" s="800">
        <f>IF(H63&gt;8,tab!D$168,tab!D$171)</f>
        <v>0.4</v>
      </c>
      <c r="AF63" s="566">
        <f t="shared" si="17"/>
        <v>0</v>
      </c>
      <c r="AG63" s="801">
        <f t="shared" si="18"/>
        <v>0</v>
      </c>
      <c r="AH63" s="566"/>
    </row>
    <row r="64" spans="2:34" ht="13.15" hidden="1" customHeight="1" x14ac:dyDescent="0.2">
      <c r="B64" s="18"/>
      <c r="C64" s="31"/>
      <c r="D64" s="117"/>
      <c r="E64" s="117"/>
      <c r="F64" s="33"/>
      <c r="G64" s="118"/>
      <c r="H64" s="33"/>
      <c r="I64" s="119"/>
      <c r="J64" s="120"/>
      <c r="K64" s="173"/>
      <c r="L64" s="1261">
        <v>0</v>
      </c>
      <c r="M64" s="1261">
        <v>0</v>
      </c>
      <c r="N64" s="852" t="str">
        <f t="shared" si="5"/>
        <v/>
      </c>
      <c r="O64" s="843"/>
      <c r="P64" s="1279" t="str">
        <f t="shared" si="6"/>
        <v/>
      </c>
      <c r="Q64" s="1074" t="str">
        <f t="shared" si="7"/>
        <v/>
      </c>
      <c r="R64" s="814" t="str">
        <f t="shared" si="8"/>
        <v/>
      </c>
      <c r="S64" s="1085">
        <f t="shared" si="9"/>
        <v>0</v>
      </c>
      <c r="T64" s="116"/>
      <c r="U64" s="22"/>
      <c r="X64" s="801" t="str">
        <f t="shared" si="14"/>
        <v/>
      </c>
      <c r="Y64" s="786">
        <f t="shared" si="10"/>
        <v>0.62</v>
      </c>
      <c r="Z64" s="799" t="e">
        <f t="shared" si="11"/>
        <v>#VALUE!</v>
      </c>
      <c r="AA64" s="799" t="e">
        <f t="shared" si="12"/>
        <v>#VALUE!</v>
      </c>
      <c r="AB64" s="799" t="e">
        <f t="shared" si="13"/>
        <v>#VALUE!</v>
      </c>
      <c r="AC64" s="566" t="e">
        <f t="shared" si="15"/>
        <v>#VALUE!</v>
      </c>
      <c r="AD64" s="566">
        <f t="shared" si="16"/>
        <v>0</v>
      </c>
      <c r="AE64" s="800">
        <f>IF(H64&gt;8,tab!D$168,tab!D$171)</f>
        <v>0.4</v>
      </c>
      <c r="AF64" s="566">
        <f t="shared" si="17"/>
        <v>0</v>
      </c>
      <c r="AG64" s="801">
        <f t="shared" si="18"/>
        <v>0</v>
      </c>
      <c r="AH64" s="566"/>
    </row>
    <row r="65" spans="2:36" ht="13.15" hidden="1" customHeight="1" x14ac:dyDescent="0.2">
      <c r="B65" s="18"/>
      <c r="C65" s="31"/>
      <c r="D65" s="117"/>
      <c r="E65" s="117"/>
      <c r="F65" s="33"/>
      <c r="G65" s="118"/>
      <c r="H65" s="33"/>
      <c r="I65" s="119"/>
      <c r="J65" s="120"/>
      <c r="K65" s="173"/>
      <c r="L65" s="1261">
        <v>0</v>
      </c>
      <c r="M65" s="1261">
        <v>0</v>
      </c>
      <c r="N65" s="852" t="str">
        <f t="shared" si="5"/>
        <v/>
      </c>
      <c r="O65" s="843"/>
      <c r="P65" s="1279" t="str">
        <f t="shared" si="6"/>
        <v/>
      </c>
      <c r="Q65" s="1074" t="str">
        <f t="shared" si="7"/>
        <v/>
      </c>
      <c r="R65" s="814" t="str">
        <f t="shared" si="8"/>
        <v/>
      </c>
      <c r="S65" s="1085">
        <f t="shared" si="9"/>
        <v>0</v>
      </c>
      <c r="T65" s="116"/>
      <c r="U65" s="22"/>
      <c r="X65" s="801" t="str">
        <f t="shared" si="14"/>
        <v/>
      </c>
      <c r="Y65" s="786">
        <f t="shared" si="10"/>
        <v>0.62</v>
      </c>
      <c r="Z65" s="799" t="e">
        <f t="shared" si="11"/>
        <v>#VALUE!</v>
      </c>
      <c r="AA65" s="799" t="e">
        <f t="shared" si="12"/>
        <v>#VALUE!</v>
      </c>
      <c r="AB65" s="799" t="e">
        <f t="shared" si="13"/>
        <v>#VALUE!</v>
      </c>
      <c r="AC65" s="566" t="e">
        <f t="shared" si="15"/>
        <v>#VALUE!</v>
      </c>
      <c r="AD65" s="566">
        <f t="shared" si="16"/>
        <v>0</v>
      </c>
      <c r="AE65" s="800">
        <f>IF(H65&gt;8,tab!D$168,tab!D$171)</f>
        <v>0.4</v>
      </c>
      <c r="AF65" s="566">
        <f t="shared" si="17"/>
        <v>0</v>
      </c>
      <c r="AG65" s="801">
        <f t="shared" si="18"/>
        <v>0</v>
      </c>
    </row>
    <row r="66" spans="2:36" ht="13.15" hidden="1" customHeight="1" x14ac:dyDescent="0.2">
      <c r="B66" s="18"/>
      <c r="C66" s="31"/>
      <c r="D66" s="28"/>
      <c r="E66" s="28"/>
      <c r="F66" s="28"/>
      <c r="G66" s="28"/>
      <c r="H66" s="30"/>
      <c r="I66" s="158"/>
      <c r="J66" s="815">
        <f>SUM(J16:J65)</f>
        <v>1</v>
      </c>
      <c r="K66" s="121"/>
      <c r="L66" s="850">
        <f>SUM(L16:L65)</f>
        <v>0</v>
      </c>
      <c r="M66" s="850">
        <f>SUM(M16:M65)</f>
        <v>0</v>
      </c>
      <c r="N66" s="516"/>
      <c r="O66" s="850">
        <f>SUM(O16:O65)</f>
        <v>0</v>
      </c>
      <c r="P66" s="851">
        <f>SUM(P16:P65)</f>
        <v>40</v>
      </c>
      <c r="Q66" s="1076">
        <f>SUM(Q16:Q65)</f>
        <v>51658.806075949367</v>
      </c>
      <c r="R66" s="1076">
        <f t="shared" ref="R66:S66" si="19">SUM(R16:R65)</f>
        <v>1276.313924050633</v>
      </c>
      <c r="S66" s="1076">
        <f t="shared" si="19"/>
        <v>52935.12</v>
      </c>
      <c r="T66" s="75"/>
      <c r="U66" s="22"/>
      <c r="AG66" s="801">
        <f>SUM(AG16:AG65)</f>
        <v>1470.42</v>
      </c>
    </row>
    <row r="67" spans="2:36" ht="13.15" hidden="1" customHeight="1" x14ac:dyDescent="0.2">
      <c r="B67" s="18"/>
      <c r="C67" s="36"/>
      <c r="D67" s="127"/>
      <c r="E67" s="127"/>
      <c r="F67" s="127"/>
      <c r="G67" s="127"/>
      <c r="H67" s="129"/>
      <c r="I67" s="130"/>
      <c r="J67" s="131"/>
      <c r="K67" s="130"/>
      <c r="L67" s="130"/>
      <c r="M67" s="133"/>
      <c r="N67" s="132"/>
      <c r="O67" s="132"/>
      <c r="P67" s="135"/>
      <c r="Q67" s="135"/>
      <c r="R67" s="134"/>
      <c r="S67" s="1086"/>
      <c r="T67" s="75"/>
      <c r="U67" s="22"/>
    </row>
    <row r="68" spans="2:36" ht="13.15" hidden="1" customHeight="1" x14ac:dyDescent="0.2">
      <c r="B68" s="39"/>
      <c r="C68" s="40"/>
      <c r="D68" s="63"/>
      <c r="E68" s="63"/>
      <c r="F68" s="63"/>
      <c r="G68" s="174"/>
      <c r="H68" s="41"/>
      <c r="I68" s="140"/>
      <c r="J68" s="141"/>
      <c r="K68" s="40"/>
      <c r="L68" s="143"/>
      <c r="M68" s="143"/>
      <c r="N68" s="142"/>
      <c r="O68" s="142"/>
      <c r="P68" s="1280"/>
      <c r="Q68" s="145"/>
      <c r="R68" s="144"/>
      <c r="S68" s="259"/>
      <c r="T68" s="40"/>
      <c r="U68" s="43"/>
    </row>
    <row r="69" spans="2:36" ht="13.15" customHeight="1" x14ac:dyDescent="0.2">
      <c r="B69" s="9"/>
      <c r="C69" s="10"/>
      <c r="D69" s="59"/>
      <c r="E69" s="59"/>
      <c r="F69" s="59"/>
      <c r="G69" s="175"/>
      <c r="H69" s="11"/>
      <c r="I69" s="83"/>
      <c r="J69" s="159"/>
      <c r="K69" s="10"/>
      <c r="L69" s="176"/>
      <c r="M69" s="176"/>
      <c r="N69" s="160"/>
      <c r="O69" s="160"/>
      <c r="P69" s="1281"/>
      <c r="Q69" s="162"/>
      <c r="R69" s="161"/>
      <c r="S69" s="1077"/>
      <c r="T69" s="10"/>
      <c r="U69" s="12"/>
    </row>
    <row r="70" spans="2:36" ht="13.15" customHeight="1" x14ac:dyDescent="0.2">
      <c r="B70" s="18"/>
      <c r="C70" s="658" t="s">
        <v>48</v>
      </c>
      <c r="D70" s="659"/>
      <c r="E70" s="660" t="str">
        <f>tab!D2</f>
        <v>2018/19</v>
      </c>
      <c r="F70" s="60"/>
      <c r="G70" s="177"/>
      <c r="H70" s="21"/>
      <c r="I70" s="89"/>
      <c r="J70" s="163"/>
      <c r="K70" s="20"/>
      <c r="L70" s="178"/>
      <c r="M70" s="178"/>
      <c r="N70" s="164"/>
      <c r="O70" s="164"/>
      <c r="P70" s="1282"/>
      <c r="Q70" s="166"/>
      <c r="R70" s="165"/>
      <c r="S70" s="198"/>
      <c r="T70" s="20"/>
      <c r="U70" s="22"/>
    </row>
    <row r="71" spans="2:36" ht="13.15" customHeight="1" x14ac:dyDescent="0.2">
      <c r="B71" s="18"/>
      <c r="C71" s="658" t="s">
        <v>133</v>
      </c>
      <c r="D71" s="659"/>
      <c r="E71" s="660">
        <f>tab!E3</f>
        <v>43374</v>
      </c>
      <c r="F71" s="60"/>
      <c r="G71" s="177"/>
      <c r="H71" s="21"/>
      <c r="I71" s="89"/>
      <c r="J71" s="163"/>
      <c r="K71" s="20"/>
      <c r="L71" s="178"/>
      <c r="M71" s="178"/>
      <c r="N71" s="164"/>
      <c r="O71" s="164"/>
      <c r="P71" s="1282"/>
      <c r="Q71" s="166"/>
      <c r="R71" s="165"/>
      <c r="S71" s="198"/>
      <c r="T71" s="20"/>
      <c r="U71" s="22"/>
    </row>
    <row r="72" spans="2:36" ht="13.15" customHeight="1" x14ac:dyDescent="0.2">
      <c r="B72" s="18"/>
      <c r="C72" s="20"/>
      <c r="D72" s="60"/>
      <c r="E72" s="60"/>
      <c r="F72" s="60"/>
      <c r="G72" s="177"/>
      <c r="H72" s="21"/>
      <c r="I72" s="89"/>
      <c r="J72" s="163"/>
      <c r="K72" s="20"/>
      <c r="L72" s="178"/>
      <c r="M72" s="178"/>
      <c r="N72" s="164"/>
      <c r="O72" s="164"/>
      <c r="P72" s="1282"/>
      <c r="Q72" s="166"/>
      <c r="R72" s="165"/>
      <c r="S72" s="198"/>
      <c r="T72" s="20"/>
      <c r="U72" s="22"/>
    </row>
    <row r="73" spans="2:36" ht="13.15" customHeight="1" x14ac:dyDescent="0.2">
      <c r="B73" s="18"/>
      <c r="C73" s="23"/>
      <c r="D73" s="100"/>
      <c r="E73" s="101"/>
      <c r="F73" s="25"/>
      <c r="G73" s="102"/>
      <c r="H73" s="103"/>
      <c r="I73" s="103"/>
      <c r="J73" s="104"/>
      <c r="K73" s="24"/>
      <c r="L73" s="105"/>
      <c r="M73" s="25"/>
      <c r="N73" s="24"/>
      <c r="O73" s="24"/>
      <c r="P73" s="1283"/>
      <c r="Q73" s="25"/>
      <c r="R73" s="106"/>
      <c r="S73" s="1087"/>
      <c r="T73" s="77"/>
      <c r="U73" s="22"/>
      <c r="X73" s="693"/>
      <c r="Y73" s="694"/>
      <c r="Z73" s="693"/>
      <c r="AA73" s="693"/>
      <c r="AB73" s="693"/>
      <c r="AC73" s="685"/>
      <c r="AD73" s="695"/>
      <c r="AE73" s="696"/>
      <c r="AF73" s="697"/>
      <c r="AG73" s="698"/>
      <c r="AH73" s="695"/>
    </row>
    <row r="74" spans="2:36" ht="13.15" customHeight="1" x14ac:dyDescent="0.2">
      <c r="B74" s="18"/>
      <c r="C74" s="619"/>
      <c r="D74" s="1434" t="s">
        <v>134</v>
      </c>
      <c r="E74" s="1435"/>
      <c r="F74" s="1435"/>
      <c r="G74" s="1435"/>
      <c r="H74" s="1436"/>
      <c r="I74" s="1436"/>
      <c r="J74" s="1436"/>
      <c r="K74" s="716"/>
      <c r="L74" s="717" t="s">
        <v>455</v>
      </c>
      <c r="M74" s="718"/>
      <c r="N74" s="719"/>
      <c r="O74" s="719"/>
      <c r="P74" s="1278"/>
      <c r="Q74" s="601" t="s">
        <v>465</v>
      </c>
      <c r="R74" s="719"/>
      <c r="S74" s="1083"/>
      <c r="T74" s="620"/>
      <c r="U74" s="167"/>
      <c r="V74" s="687"/>
      <c r="W74" s="687"/>
      <c r="X74" s="566"/>
      <c r="Y74" s="566"/>
      <c r="AG74" s="566"/>
      <c r="AH74" s="566"/>
      <c r="AI74" s="725"/>
      <c r="AJ74" s="725"/>
    </row>
    <row r="75" spans="2:36" ht="13.15" customHeight="1" x14ac:dyDescent="0.2">
      <c r="B75" s="18"/>
      <c r="C75" s="287"/>
      <c r="D75" s="729" t="s">
        <v>135</v>
      </c>
      <c r="E75" s="729" t="s">
        <v>96</v>
      </c>
      <c r="F75" s="730" t="s">
        <v>136</v>
      </c>
      <c r="G75" s="731" t="s">
        <v>137</v>
      </c>
      <c r="H75" s="730" t="s">
        <v>138</v>
      </c>
      <c r="I75" s="730" t="s">
        <v>139</v>
      </c>
      <c r="J75" s="732" t="s">
        <v>140</v>
      </c>
      <c r="K75" s="729"/>
      <c r="L75" s="733" t="s">
        <v>456</v>
      </c>
      <c r="M75" s="733" t="s">
        <v>459</v>
      </c>
      <c r="N75" s="733" t="s">
        <v>461</v>
      </c>
      <c r="O75" s="733" t="s">
        <v>458</v>
      </c>
      <c r="P75" s="734" t="s">
        <v>464</v>
      </c>
      <c r="Q75" s="733" t="s">
        <v>141</v>
      </c>
      <c r="R75" s="735" t="s">
        <v>468</v>
      </c>
      <c r="S75" s="736" t="s">
        <v>141</v>
      </c>
      <c r="T75" s="622"/>
      <c r="U75" s="169"/>
      <c r="V75" s="740"/>
      <c r="W75" s="740"/>
      <c r="X75" s="739" t="s">
        <v>147</v>
      </c>
      <c r="Y75" s="740" t="s">
        <v>469</v>
      </c>
      <c r="Z75" s="741" t="s">
        <v>470</v>
      </c>
      <c r="AA75" s="741" t="s">
        <v>470</v>
      </c>
      <c r="AB75" s="741" t="s">
        <v>471</v>
      </c>
      <c r="AC75" s="741" t="s">
        <v>472</v>
      </c>
      <c r="AD75" s="741" t="s">
        <v>473</v>
      </c>
      <c r="AE75" s="741" t="s">
        <v>474</v>
      </c>
      <c r="AF75" s="741" t="s">
        <v>142</v>
      </c>
      <c r="AG75" s="736" t="s">
        <v>143</v>
      </c>
      <c r="AH75" s="566"/>
      <c r="AI75" s="725"/>
      <c r="AJ75" s="742"/>
    </row>
    <row r="76" spans="2:36" ht="13.15" customHeight="1" x14ac:dyDescent="0.2">
      <c r="B76" s="18"/>
      <c r="C76" s="31"/>
      <c r="D76" s="744"/>
      <c r="E76" s="729"/>
      <c r="F76" s="730" t="s">
        <v>144</v>
      </c>
      <c r="G76" s="731" t="s">
        <v>145</v>
      </c>
      <c r="H76" s="730"/>
      <c r="I76" s="730"/>
      <c r="J76" s="732" t="s">
        <v>482</v>
      </c>
      <c r="K76" s="729"/>
      <c r="L76" s="733" t="s">
        <v>457</v>
      </c>
      <c r="M76" s="733" t="s">
        <v>460</v>
      </c>
      <c r="N76" s="733" t="s">
        <v>462</v>
      </c>
      <c r="O76" s="733" t="s">
        <v>463</v>
      </c>
      <c r="P76" s="734" t="s">
        <v>149</v>
      </c>
      <c r="Q76" s="741" t="s">
        <v>466</v>
      </c>
      <c r="R76" s="735" t="s">
        <v>467</v>
      </c>
      <c r="S76" s="745" t="s">
        <v>149</v>
      </c>
      <c r="T76" s="623"/>
      <c r="U76" s="22"/>
      <c r="X76" s="741" t="s">
        <v>475</v>
      </c>
      <c r="Y76" s="747">
        <f>tab!$D$167</f>
        <v>0.6</v>
      </c>
      <c r="Z76" s="741" t="s">
        <v>476</v>
      </c>
      <c r="AA76" s="741" t="s">
        <v>477</v>
      </c>
      <c r="AB76" s="741" t="s">
        <v>478</v>
      </c>
      <c r="AC76" s="741" t="s">
        <v>479</v>
      </c>
      <c r="AD76" s="741" t="s">
        <v>479</v>
      </c>
      <c r="AE76" s="741" t="s">
        <v>480</v>
      </c>
      <c r="AF76" s="741"/>
      <c r="AG76" s="741" t="s">
        <v>148</v>
      </c>
      <c r="AH76" s="566"/>
      <c r="AJ76" s="748"/>
    </row>
    <row r="77" spans="2:36" ht="13.15" customHeight="1" x14ac:dyDescent="0.2">
      <c r="B77" s="18"/>
      <c r="C77" s="31"/>
      <c r="D77" s="1"/>
      <c r="E77" s="1"/>
      <c r="F77" s="1"/>
      <c r="G77" s="109"/>
      <c r="H77" s="110"/>
      <c r="I77" s="110"/>
      <c r="J77" s="111"/>
      <c r="K77" s="1"/>
      <c r="L77" s="112"/>
      <c r="M77" s="113"/>
      <c r="N77" s="113"/>
      <c r="O77" s="113"/>
      <c r="P77" s="628"/>
      <c r="Q77" s="113"/>
      <c r="R77" s="114"/>
      <c r="S77" s="1084"/>
      <c r="T77" s="168"/>
      <c r="U77" s="22"/>
      <c r="X77" s="780"/>
      <c r="Y77" s="781"/>
      <c r="AG77" s="566"/>
      <c r="AH77" s="566"/>
      <c r="AJ77" s="748"/>
    </row>
    <row r="78" spans="2:36" ht="13.15" customHeight="1" x14ac:dyDescent="0.2">
      <c r="B78" s="18"/>
      <c r="C78" s="31"/>
      <c r="D78" s="117" t="str">
        <f t="shared" ref="D78:E97" si="20">IF(D16=0,"",D16)</f>
        <v/>
      </c>
      <c r="E78" s="117" t="str">
        <f t="shared" si="20"/>
        <v>nn</v>
      </c>
      <c r="F78" s="33">
        <f>IF(F16=0,"",F16+1)</f>
        <v>26</v>
      </c>
      <c r="G78" s="118">
        <f>IF(G16="","",G16)</f>
        <v>28341</v>
      </c>
      <c r="H78" s="33">
        <f>IF(H16=0,"",H16)</f>
        <v>8</v>
      </c>
      <c r="I78" s="119">
        <f t="shared" ref="I78:I109" si="21">IF(E78="","",IF(I16+1&gt;VLOOKUP(H78,Schaal2016,22,FALSE),I16,I16+1))</f>
        <v>8</v>
      </c>
      <c r="J78" s="120">
        <f t="shared" ref="J78:J97" si="22">IF(J16="","",J16)</f>
        <v>1</v>
      </c>
      <c r="K78" s="173"/>
      <c r="L78" s="1261">
        <f>IF(L16="","",L16)</f>
        <v>0</v>
      </c>
      <c r="M78" s="1261">
        <f>IF(M16="","",M16)</f>
        <v>0</v>
      </c>
      <c r="N78" s="852">
        <f>IF(J78="","",IF(J78*40&gt;40,40,J78*40))</f>
        <v>40</v>
      </c>
      <c r="O78" s="843"/>
      <c r="P78" s="1279">
        <f>IF(J78="","",SUM(L78:O78))</f>
        <v>40</v>
      </c>
      <c r="Q78" s="1074">
        <f>IF(J78="","",(1659*J78-P78)*AA78)</f>
        <v>53424.072332730568</v>
      </c>
      <c r="R78" s="814">
        <f>IF(J78="","",(P78*AB78)+Z78*(AC78+AD78*(1-AE78)))</f>
        <v>1319.9276672694396</v>
      </c>
      <c r="S78" s="1085">
        <f>SUM(Q78:R78)</f>
        <v>54744.000000000007</v>
      </c>
      <c r="T78" s="116"/>
      <c r="U78" s="22"/>
      <c r="X78" s="801">
        <f t="shared" ref="X78:X109" si="23">IF(H78="","",1/12*VLOOKUP(H78,Schaal2016,I78+1,FALSE)+4/12*VLOOKUP(H78,Schaal2018sept,I78+1,FALSE)+7/12*VLOOKUP(H78,Schaal2019,I78+1,FALSE))</f>
        <v>2851.25</v>
      </c>
      <c r="Y78" s="786">
        <f>$Y$76</f>
        <v>0.6</v>
      </c>
      <c r="Z78" s="799">
        <f>X78*12/1659</f>
        <v>20.623869801084989</v>
      </c>
      <c r="AA78" s="799">
        <f>X78*12*(1+Y78)/1659</f>
        <v>32.998191681735989</v>
      </c>
      <c r="AB78" s="799">
        <f>AA78-Z78</f>
        <v>12.374321880650999</v>
      </c>
      <c r="AC78" s="566">
        <f t="shared" ref="AC78:AC109" si="24">N78+O78</f>
        <v>40</v>
      </c>
      <c r="AD78" s="566">
        <f t="shared" ref="AD78:AD109" si="25">L78+M78</f>
        <v>0</v>
      </c>
      <c r="AE78" s="800">
        <f>IF(H78&gt;8,tab!D$168,tab!D$171)</f>
        <v>0.4</v>
      </c>
      <c r="AF78" s="566">
        <f t="shared" ref="AF78:AF109" si="26">IF(F78&lt;25,0,IF(F78=25,25,IF(F78&lt;40,0,IF(F78=40,40,IF(F78&gt;=40,0)))))</f>
        <v>0</v>
      </c>
      <c r="AG78" s="801">
        <f t="shared" ref="AG78:AG109" si="27">IF(AF78=25,(X78*1.08*(J78)/2),IF(AF78=40,(V78*1.08*(J78)),IF(AF78=0,0)))</f>
        <v>0</v>
      </c>
    </row>
    <row r="79" spans="2:36" ht="13.15" customHeight="1" x14ac:dyDescent="0.2">
      <c r="B79" s="18"/>
      <c r="C79" s="31"/>
      <c r="D79" s="117" t="str">
        <f t="shared" si="20"/>
        <v/>
      </c>
      <c r="E79" s="117" t="str">
        <f t="shared" si="20"/>
        <v/>
      </c>
      <c r="F79" s="33" t="str">
        <f t="shared" ref="F79:F127" si="28">IF(F17=0,"",F17+1)</f>
        <v/>
      </c>
      <c r="G79" s="118" t="str">
        <f t="shared" ref="G79:G127" si="29">IF(G17="","",G17)</f>
        <v/>
      </c>
      <c r="H79" s="33" t="str">
        <f t="shared" ref="H79:H127" si="30">IF(H17=0,"",H17)</f>
        <v/>
      </c>
      <c r="I79" s="119" t="str">
        <f t="shared" si="21"/>
        <v/>
      </c>
      <c r="J79" s="120" t="str">
        <f t="shared" si="22"/>
        <v/>
      </c>
      <c r="K79" s="173"/>
      <c r="L79" s="1261">
        <f t="shared" ref="L79:M79" si="31">IF(L17="","",L17)</f>
        <v>0</v>
      </c>
      <c r="M79" s="1261">
        <f t="shared" si="31"/>
        <v>0</v>
      </c>
      <c r="N79" s="852" t="str">
        <f t="shared" ref="N79:N127" si="32">IF(J79="","",IF(J79*40&gt;40,40,J79*40))</f>
        <v/>
      </c>
      <c r="O79" s="843"/>
      <c r="P79" s="1279" t="str">
        <f t="shared" ref="P79:P127" si="33">IF(J79="","",SUM(L79:O79))</f>
        <v/>
      </c>
      <c r="Q79" s="1074" t="str">
        <f t="shared" ref="Q79:Q127" si="34">IF(J79="","",(1659*J79-P79)*AA79)</f>
        <v/>
      </c>
      <c r="R79" s="814" t="str">
        <f t="shared" ref="R79:R127" si="35">IF(J79="","",(P79*AB79)+Z79*(AC79+AD79*(1-AE79)))</f>
        <v/>
      </c>
      <c r="S79" s="1085">
        <f t="shared" ref="S79:S127" si="36">SUM(Q79:R79)</f>
        <v>0</v>
      </c>
      <c r="T79" s="116"/>
      <c r="U79" s="22"/>
      <c r="X79" s="801" t="str">
        <f t="shared" si="23"/>
        <v/>
      </c>
      <c r="Y79" s="786">
        <f t="shared" ref="Y79:Y127" si="37">$Y$76</f>
        <v>0.6</v>
      </c>
      <c r="Z79" s="799" t="e">
        <f t="shared" ref="Z79:Z127" si="38">X79*12/1659</f>
        <v>#VALUE!</v>
      </c>
      <c r="AA79" s="799" t="e">
        <f t="shared" ref="AA79:AA127" si="39">X79*12*(1+Y79)/1659</f>
        <v>#VALUE!</v>
      </c>
      <c r="AB79" s="799" t="e">
        <f t="shared" ref="AB79:AB127" si="40">AA79-Z79</f>
        <v>#VALUE!</v>
      </c>
      <c r="AC79" s="566" t="e">
        <f t="shared" si="24"/>
        <v>#VALUE!</v>
      </c>
      <c r="AD79" s="566">
        <f t="shared" si="25"/>
        <v>0</v>
      </c>
      <c r="AE79" s="800">
        <f>IF(H79&gt;8,tab!D$168,tab!D$171)</f>
        <v>0.5</v>
      </c>
      <c r="AF79" s="566">
        <f t="shared" si="26"/>
        <v>0</v>
      </c>
      <c r="AG79" s="801">
        <f t="shared" si="27"/>
        <v>0</v>
      </c>
    </row>
    <row r="80" spans="2:36" ht="13.15" customHeight="1" x14ac:dyDescent="0.2">
      <c r="B80" s="18"/>
      <c r="C80" s="31"/>
      <c r="D80" s="117" t="str">
        <f t="shared" si="20"/>
        <v/>
      </c>
      <c r="E80" s="117" t="str">
        <f t="shared" si="20"/>
        <v/>
      </c>
      <c r="F80" s="33" t="str">
        <f t="shared" si="28"/>
        <v/>
      </c>
      <c r="G80" s="118" t="str">
        <f t="shared" si="29"/>
        <v/>
      </c>
      <c r="H80" s="33" t="str">
        <f t="shared" si="30"/>
        <v/>
      </c>
      <c r="I80" s="119" t="str">
        <f t="shared" si="21"/>
        <v/>
      </c>
      <c r="J80" s="120" t="str">
        <f t="shared" si="22"/>
        <v/>
      </c>
      <c r="K80" s="173"/>
      <c r="L80" s="1261">
        <f t="shared" ref="L80:M80" si="41">IF(L18="","",L18)</f>
        <v>0</v>
      </c>
      <c r="M80" s="1261">
        <f t="shared" si="41"/>
        <v>0</v>
      </c>
      <c r="N80" s="852" t="str">
        <f t="shared" si="32"/>
        <v/>
      </c>
      <c r="O80" s="843"/>
      <c r="P80" s="1279" t="str">
        <f t="shared" si="33"/>
        <v/>
      </c>
      <c r="Q80" s="1074" t="str">
        <f t="shared" si="34"/>
        <v/>
      </c>
      <c r="R80" s="814" t="str">
        <f t="shared" si="35"/>
        <v/>
      </c>
      <c r="S80" s="1085">
        <f t="shared" si="36"/>
        <v>0</v>
      </c>
      <c r="T80" s="116"/>
      <c r="U80" s="22"/>
      <c r="X80" s="801" t="str">
        <f t="shared" si="23"/>
        <v/>
      </c>
      <c r="Y80" s="786">
        <f t="shared" si="37"/>
        <v>0.6</v>
      </c>
      <c r="Z80" s="799" t="e">
        <f t="shared" si="38"/>
        <v>#VALUE!</v>
      </c>
      <c r="AA80" s="799" t="e">
        <f t="shared" si="39"/>
        <v>#VALUE!</v>
      </c>
      <c r="AB80" s="799" t="e">
        <f t="shared" si="40"/>
        <v>#VALUE!</v>
      </c>
      <c r="AC80" s="566" t="e">
        <f t="shared" si="24"/>
        <v>#VALUE!</v>
      </c>
      <c r="AD80" s="566">
        <f t="shared" si="25"/>
        <v>0</v>
      </c>
      <c r="AE80" s="800">
        <f>IF(H80&gt;8,tab!D$168,tab!D$171)</f>
        <v>0.5</v>
      </c>
      <c r="AF80" s="566">
        <f t="shared" si="26"/>
        <v>0</v>
      </c>
      <c r="AG80" s="801">
        <f t="shared" si="27"/>
        <v>0</v>
      </c>
    </row>
    <row r="81" spans="2:34" ht="13.15" customHeight="1" x14ac:dyDescent="0.2">
      <c r="B81" s="18"/>
      <c r="C81" s="31"/>
      <c r="D81" s="117" t="str">
        <f t="shared" si="20"/>
        <v/>
      </c>
      <c r="E81" s="117" t="str">
        <f t="shared" si="20"/>
        <v/>
      </c>
      <c r="F81" s="33" t="str">
        <f t="shared" si="28"/>
        <v/>
      </c>
      <c r="G81" s="118" t="str">
        <f t="shared" si="29"/>
        <v/>
      </c>
      <c r="H81" s="33" t="str">
        <f t="shared" si="30"/>
        <v/>
      </c>
      <c r="I81" s="119" t="str">
        <f t="shared" si="21"/>
        <v/>
      </c>
      <c r="J81" s="120" t="str">
        <f t="shared" si="22"/>
        <v/>
      </c>
      <c r="K81" s="173"/>
      <c r="L81" s="1261">
        <f t="shared" ref="L81:M81" si="42">IF(L19="","",L19)</f>
        <v>0</v>
      </c>
      <c r="M81" s="1261">
        <f t="shared" si="42"/>
        <v>0</v>
      </c>
      <c r="N81" s="852" t="str">
        <f t="shared" si="32"/>
        <v/>
      </c>
      <c r="O81" s="843"/>
      <c r="P81" s="1279" t="str">
        <f t="shared" si="33"/>
        <v/>
      </c>
      <c r="Q81" s="1074" t="str">
        <f t="shared" si="34"/>
        <v/>
      </c>
      <c r="R81" s="814" t="str">
        <f t="shared" si="35"/>
        <v/>
      </c>
      <c r="S81" s="1085">
        <f t="shared" si="36"/>
        <v>0</v>
      </c>
      <c r="T81" s="116"/>
      <c r="U81" s="22"/>
      <c r="X81" s="801" t="str">
        <f t="shared" si="23"/>
        <v/>
      </c>
      <c r="Y81" s="786">
        <f t="shared" si="37"/>
        <v>0.6</v>
      </c>
      <c r="Z81" s="799" t="e">
        <f t="shared" si="38"/>
        <v>#VALUE!</v>
      </c>
      <c r="AA81" s="799" t="e">
        <f t="shared" si="39"/>
        <v>#VALUE!</v>
      </c>
      <c r="AB81" s="799" t="e">
        <f t="shared" si="40"/>
        <v>#VALUE!</v>
      </c>
      <c r="AC81" s="566" t="e">
        <f t="shared" si="24"/>
        <v>#VALUE!</v>
      </c>
      <c r="AD81" s="566">
        <f t="shared" si="25"/>
        <v>0</v>
      </c>
      <c r="AE81" s="800">
        <f>IF(H81&gt;8,tab!D$168,tab!D$171)</f>
        <v>0.5</v>
      </c>
      <c r="AF81" s="566">
        <f t="shared" si="26"/>
        <v>0</v>
      </c>
      <c r="AG81" s="801">
        <f t="shared" si="27"/>
        <v>0</v>
      </c>
      <c r="AH81" s="566"/>
    </row>
    <row r="82" spans="2:34" ht="13.15" customHeight="1" x14ac:dyDescent="0.2">
      <c r="B82" s="18"/>
      <c r="C82" s="31"/>
      <c r="D82" s="117" t="str">
        <f t="shared" si="20"/>
        <v/>
      </c>
      <c r="E82" s="117" t="str">
        <f t="shared" si="20"/>
        <v/>
      </c>
      <c r="F82" s="33" t="str">
        <f t="shared" si="28"/>
        <v/>
      </c>
      <c r="G82" s="118" t="str">
        <f t="shared" si="29"/>
        <v/>
      </c>
      <c r="H82" s="33" t="str">
        <f t="shared" si="30"/>
        <v/>
      </c>
      <c r="I82" s="119" t="str">
        <f t="shared" si="21"/>
        <v/>
      </c>
      <c r="J82" s="120" t="str">
        <f t="shared" si="22"/>
        <v/>
      </c>
      <c r="K82" s="173"/>
      <c r="L82" s="1261">
        <f t="shared" ref="L82:M82" si="43">IF(L20="","",L20)</f>
        <v>0</v>
      </c>
      <c r="M82" s="1261">
        <f t="shared" si="43"/>
        <v>0</v>
      </c>
      <c r="N82" s="852" t="str">
        <f t="shared" si="32"/>
        <v/>
      </c>
      <c r="O82" s="843"/>
      <c r="P82" s="1279" t="str">
        <f t="shared" si="33"/>
        <v/>
      </c>
      <c r="Q82" s="1074" t="str">
        <f t="shared" si="34"/>
        <v/>
      </c>
      <c r="R82" s="814" t="str">
        <f t="shared" si="35"/>
        <v/>
      </c>
      <c r="S82" s="1085">
        <f t="shared" si="36"/>
        <v>0</v>
      </c>
      <c r="T82" s="116"/>
      <c r="U82" s="22"/>
      <c r="X82" s="801" t="str">
        <f t="shared" si="23"/>
        <v/>
      </c>
      <c r="Y82" s="786">
        <f t="shared" si="37"/>
        <v>0.6</v>
      </c>
      <c r="Z82" s="799" t="e">
        <f t="shared" si="38"/>
        <v>#VALUE!</v>
      </c>
      <c r="AA82" s="799" t="e">
        <f t="shared" si="39"/>
        <v>#VALUE!</v>
      </c>
      <c r="AB82" s="799" t="e">
        <f t="shared" si="40"/>
        <v>#VALUE!</v>
      </c>
      <c r="AC82" s="566" t="e">
        <f t="shared" si="24"/>
        <v>#VALUE!</v>
      </c>
      <c r="AD82" s="566">
        <f t="shared" si="25"/>
        <v>0</v>
      </c>
      <c r="AE82" s="800">
        <f>IF(H82&gt;8,tab!D$168,tab!D$171)</f>
        <v>0.5</v>
      </c>
      <c r="AF82" s="566">
        <f t="shared" si="26"/>
        <v>0</v>
      </c>
      <c r="AG82" s="801">
        <f t="shared" si="27"/>
        <v>0</v>
      </c>
      <c r="AH82" s="566"/>
    </row>
    <row r="83" spans="2:34" ht="13.15" customHeight="1" x14ac:dyDescent="0.2">
      <c r="B83" s="18"/>
      <c r="C83" s="31"/>
      <c r="D83" s="117" t="str">
        <f t="shared" si="20"/>
        <v/>
      </c>
      <c r="E83" s="117" t="str">
        <f t="shared" si="20"/>
        <v/>
      </c>
      <c r="F83" s="33" t="str">
        <f t="shared" si="28"/>
        <v/>
      </c>
      <c r="G83" s="118" t="str">
        <f t="shared" si="29"/>
        <v/>
      </c>
      <c r="H83" s="33" t="str">
        <f t="shared" si="30"/>
        <v/>
      </c>
      <c r="I83" s="119" t="str">
        <f t="shared" si="21"/>
        <v/>
      </c>
      <c r="J83" s="120" t="str">
        <f t="shared" si="22"/>
        <v/>
      </c>
      <c r="K83" s="173"/>
      <c r="L83" s="1261">
        <f t="shared" ref="L83:M83" si="44">IF(L21="","",L21)</f>
        <v>0</v>
      </c>
      <c r="M83" s="1261">
        <f t="shared" si="44"/>
        <v>0</v>
      </c>
      <c r="N83" s="852" t="str">
        <f t="shared" si="32"/>
        <v/>
      </c>
      <c r="O83" s="843"/>
      <c r="P83" s="1279" t="str">
        <f t="shared" si="33"/>
        <v/>
      </c>
      <c r="Q83" s="1074" t="str">
        <f t="shared" si="34"/>
        <v/>
      </c>
      <c r="R83" s="814" t="str">
        <f t="shared" si="35"/>
        <v/>
      </c>
      <c r="S83" s="1085">
        <f t="shared" si="36"/>
        <v>0</v>
      </c>
      <c r="T83" s="116"/>
      <c r="U83" s="22"/>
      <c r="X83" s="801" t="str">
        <f t="shared" si="23"/>
        <v/>
      </c>
      <c r="Y83" s="786">
        <f t="shared" si="37"/>
        <v>0.6</v>
      </c>
      <c r="Z83" s="799" t="e">
        <f t="shared" si="38"/>
        <v>#VALUE!</v>
      </c>
      <c r="AA83" s="799" t="e">
        <f t="shared" si="39"/>
        <v>#VALUE!</v>
      </c>
      <c r="AB83" s="799" t="e">
        <f t="shared" si="40"/>
        <v>#VALUE!</v>
      </c>
      <c r="AC83" s="566" t="e">
        <f t="shared" si="24"/>
        <v>#VALUE!</v>
      </c>
      <c r="AD83" s="566">
        <f t="shared" si="25"/>
        <v>0</v>
      </c>
      <c r="AE83" s="800">
        <f>IF(H83&gt;8,tab!D$168,tab!D$171)</f>
        <v>0.5</v>
      </c>
      <c r="AF83" s="566">
        <f t="shared" si="26"/>
        <v>0</v>
      </c>
      <c r="AG83" s="801">
        <f t="shared" si="27"/>
        <v>0</v>
      </c>
      <c r="AH83" s="566"/>
    </row>
    <row r="84" spans="2:34" ht="13.15" customHeight="1" x14ac:dyDescent="0.2">
      <c r="B84" s="18"/>
      <c r="C84" s="31"/>
      <c r="D84" s="117" t="str">
        <f t="shared" si="20"/>
        <v/>
      </c>
      <c r="E84" s="117" t="str">
        <f t="shared" si="20"/>
        <v/>
      </c>
      <c r="F84" s="33" t="str">
        <f t="shared" si="28"/>
        <v/>
      </c>
      <c r="G84" s="118" t="str">
        <f t="shared" si="29"/>
        <v/>
      </c>
      <c r="H84" s="33" t="str">
        <f t="shared" si="30"/>
        <v/>
      </c>
      <c r="I84" s="119" t="str">
        <f t="shared" si="21"/>
        <v/>
      </c>
      <c r="J84" s="120" t="str">
        <f t="shared" si="22"/>
        <v/>
      </c>
      <c r="K84" s="173"/>
      <c r="L84" s="1261">
        <f t="shared" ref="L84:M84" si="45">IF(L22="","",L22)</f>
        <v>0</v>
      </c>
      <c r="M84" s="1261">
        <f t="shared" si="45"/>
        <v>0</v>
      </c>
      <c r="N84" s="852" t="str">
        <f t="shared" si="32"/>
        <v/>
      </c>
      <c r="O84" s="843"/>
      <c r="P84" s="1279" t="str">
        <f t="shared" si="33"/>
        <v/>
      </c>
      <c r="Q84" s="1074" t="str">
        <f t="shared" si="34"/>
        <v/>
      </c>
      <c r="R84" s="814" t="str">
        <f t="shared" si="35"/>
        <v/>
      </c>
      <c r="S84" s="1085">
        <f t="shared" si="36"/>
        <v>0</v>
      </c>
      <c r="T84" s="116"/>
      <c r="U84" s="22"/>
      <c r="X84" s="801" t="str">
        <f t="shared" si="23"/>
        <v/>
      </c>
      <c r="Y84" s="786">
        <f t="shared" si="37"/>
        <v>0.6</v>
      </c>
      <c r="Z84" s="799" t="e">
        <f t="shared" si="38"/>
        <v>#VALUE!</v>
      </c>
      <c r="AA84" s="799" t="e">
        <f t="shared" si="39"/>
        <v>#VALUE!</v>
      </c>
      <c r="AB84" s="799" t="e">
        <f t="shared" si="40"/>
        <v>#VALUE!</v>
      </c>
      <c r="AC84" s="566" t="e">
        <f t="shared" si="24"/>
        <v>#VALUE!</v>
      </c>
      <c r="AD84" s="566">
        <f t="shared" si="25"/>
        <v>0</v>
      </c>
      <c r="AE84" s="800">
        <f>IF(H84&gt;8,tab!D$168,tab!D$171)</f>
        <v>0.5</v>
      </c>
      <c r="AF84" s="566">
        <f t="shared" si="26"/>
        <v>0</v>
      </c>
      <c r="AG84" s="801">
        <f t="shared" si="27"/>
        <v>0</v>
      </c>
      <c r="AH84" s="566"/>
    </row>
    <row r="85" spans="2:34" ht="13.15" customHeight="1" x14ac:dyDescent="0.2">
      <c r="B85" s="18"/>
      <c r="C85" s="31"/>
      <c r="D85" s="117" t="str">
        <f t="shared" si="20"/>
        <v/>
      </c>
      <c r="E85" s="117" t="str">
        <f t="shared" si="20"/>
        <v/>
      </c>
      <c r="F85" s="33" t="str">
        <f t="shared" si="28"/>
        <v/>
      </c>
      <c r="G85" s="118" t="str">
        <f t="shared" si="29"/>
        <v/>
      </c>
      <c r="H85" s="33" t="str">
        <f t="shared" si="30"/>
        <v/>
      </c>
      <c r="I85" s="119" t="str">
        <f t="shared" si="21"/>
        <v/>
      </c>
      <c r="J85" s="120" t="str">
        <f t="shared" si="22"/>
        <v/>
      </c>
      <c r="K85" s="173"/>
      <c r="L85" s="1261">
        <f t="shared" ref="L85:M85" si="46">IF(L23="","",L23)</f>
        <v>0</v>
      </c>
      <c r="M85" s="1261">
        <f t="shared" si="46"/>
        <v>0</v>
      </c>
      <c r="N85" s="852" t="str">
        <f t="shared" si="32"/>
        <v/>
      </c>
      <c r="O85" s="843"/>
      <c r="P85" s="1279" t="str">
        <f t="shared" si="33"/>
        <v/>
      </c>
      <c r="Q85" s="1074" t="str">
        <f t="shared" si="34"/>
        <v/>
      </c>
      <c r="R85" s="814" t="str">
        <f t="shared" si="35"/>
        <v/>
      </c>
      <c r="S85" s="1085">
        <f t="shared" si="36"/>
        <v>0</v>
      </c>
      <c r="T85" s="116"/>
      <c r="U85" s="22"/>
      <c r="X85" s="801" t="str">
        <f t="shared" si="23"/>
        <v/>
      </c>
      <c r="Y85" s="786">
        <f t="shared" si="37"/>
        <v>0.6</v>
      </c>
      <c r="Z85" s="799" t="e">
        <f t="shared" si="38"/>
        <v>#VALUE!</v>
      </c>
      <c r="AA85" s="799" t="e">
        <f t="shared" si="39"/>
        <v>#VALUE!</v>
      </c>
      <c r="AB85" s="799" t="e">
        <f t="shared" si="40"/>
        <v>#VALUE!</v>
      </c>
      <c r="AC85" s="566" t="e">
        <f t="shared" si="24"/>
        <v>#VALUE!</v>
      </c>
      <c r="AD85" s="566">
        <f t="shared" si="25"/>
        <v>0</v>
      </c>
      <c r="AE85" s="800">
        <f>IF(H85&gt;8,tab!D$168,tab!D$171)</f>
        <v>0.5</v>
      </c>
      <c r="AF85" s="566">
        <f t="shared" si="26"/>
        <v>0</v>
      </c>
      <c r="AG85" s="801">
        <f t="shared" si="27"/>
        <v>0</v>
      </c>
      <c r="AH85" s="566"/>
    </row>
    <row r="86" spans="2:34" ht="13.15" customHeight="1" x14ac:dyDescent="0.2">
      <c r="B86" s="18"/>
      <c r="C86" s="31"/>
      <c r="D86" s="117" t="str">
        <f t="shared" si="20"/>
        <v/>
      </c>
      <c r="E86" s="117" t="str">
        <f t="shared" si="20"/>
        <v/>
      </c>
      <c r="F86" s="33" t="str">
        <f t="shared" si="28"/>
        <v/>
      </c>
      <c r="G86" s="118" t="str">
        <f t="shared" si="29"/>
        <v/>
      </c>
      <c r="H86" s="33" t="str">
        <f t="shared" si="30"/>
        <v/>
      </c>
      <c r="I86" s="119" t="str">
        <f t="shared" si="21"/>
        <v/>
      </c>
      <c r="J86" s="120" t="str">
        <f t="shared" si="22"/>
        <v/>
      </c>
      <c r="K86" s="173"/>
      <c r="L86" s="1261">
        <f t="shared" ref="L86:M86" si="47">IF(L24="","",L24)</f>
        <v>0</v>
      </c>
      <c r="M86" s="1261">
        <f t="shared" si="47"/>
        <v>0</v>
      </c>
      <c r="N86" s="852" t="str">
        <f t="shared" si="32"/>
        <v/>
      </c>
      <c r="O86" s="843"/>
      <c r="P86" s="1279" t="str">
        <f t="shared" si="33"/>
        <v/>
      </c>
      <c r="Q86" s="1074" t="str">
        <f t="shared" si="34"/>
        <v/>
      </c>
      <c r="R86" s="814" t="str">
        <f t="shared" si="35"/>
        <v/>
      </c>
      <c r="S86" s="1085">
        <f t="shared" si="36"/>
        <v>0</v>
      </c>
      <c r="T86" s="116"/>
      <c r="U86" s="22"/>
      <c r="X86" s="801" t="str">
        <f t="shared" si="23"/>
        <v/>
      </c>
      <c r="Y86" s="786">
        <f t="shared" si="37"/>
        <v>0.6</v>
      </c>
      <c r="Z86" s="799" t="e">
        <f t="shared" si="38"/>
        <v>#VALUE!</v>
      </c>
      <c r="AA86" s="799" t="e">
        <f t="shared" si="39"/>
        <v>#VALUE!</v>
      </c>
      <c r="AB86" s="799" t="e">
        <f t="shared" si="40"/>
        <v>#VALUE!</v>
      </c>
      <c r="AC86" s="566" t="e">
        <f t="shared" si="24"/>
        <v>#VALUE!</v>
      </c>
      <c r="AD86" s="566">
        <f t="shared" si="25"/>
        <v>0</v>
      </c>
      <c r="AE86" s="800">
        <f>IF(H86&gt;8,tab!D$168,tab!D$171)</f>
        <v>0.5</v>
      </c>
      <c r="AF86" s="566">
        <f t="shared" si="26"/>
        <v>0</v>
      </c>
      <c r="AG86" s="801">
        <f t="shared" si="27"/>
        <v>0</v>
      </c>
      <c r="AH86" s="566"/>
    </row>
    <row r="87" spans="2:34" ht="13.15" customHeight="1" x14ac:dyDescent="0.2">
      <c r="B87" s="18"/>
      <c r="C87" s="31"/>
      <c r="D87" s="117" t="str">
        <f t="shared" si="20"/>
        <v/>
      </c>
      <c r="E87" s="117" t="str">
        <f t="shared" si="20"/>
        <v/>
      </c>
      <c r="F87" s="33" t="str">
        <f t="shared" si="28"/>
        <v/>
      </c>
      <c r="G87" s="118" t="str">
        <f t="shared" si="29"/>
        <v/>
      </c>
      <c r="H87" s="33" t="str">
        <f t="shared" si="30"/>
        <v/>
      </c>
      <c r="I87" s="119" t="str">
        <f t="shared" si="21"/>
        <v/>
      </c>
      <c r="J87" s="120" t="str">
        <f t="shared" si="22"/>
        <v/>
      </c>
      <c r="K87" s="173"/>
      <c r="L87" s="1261">
        <f t="shared" ref="L87:M87" si="48">IF(L25="","",L25)</f>
        <v>0</v>
      </c>
      <c r="M87" s="1261">
        <f t="shared" si="48"/>
        <v>0</v>
      </c>
      <c r="N87" s="852" t="str">
        <f t="shared" si="32"/>
        <v/>
      </c>
      <c r="O87" s="843"/>
      <c r="P87" s="1279" t="str">
        <f t="shared" si="33"/>
        <v/>
      </c>
      <c r="Q87" s="1074" t="str">
        <f t="shared" si="34"/>
        <v/>
      </c>
      <c r="R87" s="814" t="str">
        <f t="shared" si="35"/>
        <v/>
      </c>
      <c r="S87" s="1085">
        <f t="shared" si="36"/>
        <v>0</v>
      </c>
      <c r="T87" s="116"/>
      <c r="U87" s="22"/>
      <c r="X87" s="801" t="str">
        <f t="shared" si="23"/>
        <v/>
      </c>
      <c r="Y87" s="786">
        <f t="shared" si="37"/>
        <v>0.6</v>
      </c>
      <c r="Z87" s="799" t="e">
        <f t="shared" si="38"/>
        <v>#VALUE!</v>
      </c>
      <c r="AA87" s="799" t="e">
        <f t="shared" si="39"/>
        <v>#VALUE!</v>
      </c>
      <c r="AB87" s="799" t="e">
        <f t="shared" si="40"/>
        <v>#VALUE!</v>
      </c>
      <c r="AC87" s="566" t="e">
        <f t="shared" si="24"/>
        <v>#VALUE!</v>
      </c>
      <c r="AD87" s="566">
        <f t="shared" si="25"/>
        <v>0</v>
      </c>
      <c r="AE87" s="800">
        <f>IF(H87&gt;8,tab!D$168,tab!D$171)</f>
        <v>0.5</v>
      </c>
      <c r="AF87" s="566">
        <f t="shared" si="26"/>
        <v>0</v>
      </c>
      <c r="AG87" s="801">
        <f t="shared" si="27"/>
        <v>0</v>
      </c>
      <c r="AH87" s="566"/>
    </row>
    <row r="88" spans="2:34" ht="13.15" customHeight="1" x14ac:dyDescent="0.2">
      <c r="B88" s="18"/>
      <c r="C88" s="31"/>
      <c r="D88" s="117" t="str">
        <f t="shared" si="20"/>
        <v/>
      </c>
      <c r="E88" s="117" t="str">
        <f t="shared" si="20"/>
        <v/>
      </c>
      <c r="F88" s="33" t="str">
        <f t="shared" si="28"/>
        <v/>
      </c>
      <c r="G88" s="118" t="str">
        <f t="shared" si="29"/>
        <v/>
      </c>
      <c r="H88" s="33" t="str">
        <f t="shared" si="30"/>
        <v/>
      </c>
      <c r="I88" s="119" t="str">
        <f t="shared" si="21"/>
        <v/>
      </c>
      <c r="J88" s="120" t="str">
        <f t="shared" si="22"/>
        <v/>
      </c>
      <c r="K88" s="173"/>
      <c r="L88" s="1261">
        <f t="shared" ref="L88:M88" si="49">IF(L26="","",L26)</f>
        <v>0</v>
      </c>
      <c r="M88" s="1261">
        <f t="shared" si="49"/>
        <v>0</v>
      </c>
      <c r="N88" s="852" t="str">
        <f t="shared" si="32"/>
        <v/>
      </c>
      <c r="O88" s="843"/>
      <c r="P88" s="1279" t="str">
        <f t="shared" si="33"/>
        <v/>
      </c>
      <c r="Q88" s="1074" t="str">
        <f t="shared" si="34"/>
        <v/>
      </c>
      <c r="R88" s="814" t="str">
        <f t="shared" si="35"/>
        <v/>
      </c>
      <c r="S88" s="1085">
        <f t="shared" si="36"/>
        <v>0</v>
      </c>
      <c r="T88" s="116"/>
      <c r="U88" s="22"/>
      <c r="X88" s="801" t="str">
        <f t="shared" si="23"/>
        <v/>
      </c>
      <c r="Y88" s="786">
        <f t="shared" si="37"/>
        <v>0.6</v>
      </c>
      <c r="Z88" s="799" t="e">
        <f t="shared" si="38"/>
        <v>#VALUE!</v>
      </c>
      <c r="AA88" s="799" t="e">
        <f t="shared" si="39"/>
        <v>#VALUE!</v>
      </c>
      <c r="AB88" s="799" t="e">
        <f t="shared" si="40"/>
        <v>#VALUE!</v>
      </c>
      <c r="AC88" s="566" t="e">
        <f t="shared" si="24"/>
        <v>#VALUE!</v>
      </c>
      <c r="AD88" s="566">
        <f t="shared" si="25"/>
        <v>0</v>
      </c>
      <c r="AE88" s="800">
        <f>IF(H88&gt;8,tab!D$168,tab!D$171)</f>
        <v>0.5</v>
      </c>
      <c r="AF88" s="566">
        <f t="shared" si="26"/>
        <v>0</v>
      </c>
      <c r="AG88" s="801">
        <f t="shared" si="27"/>
        <v>0</v>
      </c>
      <c r="AH88" s="566"/>
    </row>
    <row r="89" spans="2:34" ht="13.15" customHeight="1" x14ac:dyDescent="0.2">
      <c r="B89" s="18"/>
      <c r="C89" s="31"/>
      <c r="D89" s="117" t="str">
        <f t="shared" si="20"/>
        <v/>
      </c>
      <c r="E89" s="117" t="str">
        <f t="shared" si="20"/>
        <v/>
      </c>
      <c r="F89" s="33" t="str">
        <f t="shared" si="28"/>
        <v/>
      </c>
      <c r="G89" s="118" t="str">
        <f t="shared" si="29"/>
        <v/>
      </c>
      <c r="H89" s="33" t="str">
        <f t="shared" si="30"/>
        <v/>
      </c>
      <c r="I89" s="119" t="str">
        <f t="shared" si="21"/>
        <v/>
      </c>
      <c r="J89" s="120" t="str">
        <f t="shared" si="22"/>
        <v/>
      </c>
      <c r="K89" s="173"/>
      <c r="L89" s="1261">
        <f t="shared" ref="L89:M89" si="50">IF(L27="","",L27)</f>
        <v>0</v>
      </c>
      <c r="M89" s="1261">
        <f t="shared" si="50"/>
        <v>0</v>
      </c>
      <c r="N89" s="852" t="str">
        <f t="shared" si="32"/>
        <v/>
      </c>
      <c r="O89" s="843"/>
      <c r="P89" s="1279" t="str">
        <f t="shared" si="33"/>
        <v/>
      </c>
      <c r="Q89" s="1074" t="str">
        <f t="shared" si="34"/>
        <v/>
      </c>
      <c r="R89" s="814" t="str">
        <f t="shared" si="35"/>
        <v/>
      </c>
      <c r="S89" s="1085">
        <f t="shared" si="36"/>
        <v>0</v>
      </c>
      <c r="T89" s="116"/>
      <c r="U89" s="22"/>
      <c r="X89" s="801" t="str">
        <f t="shared" si="23"/>
        <v/>
      </c>
      <c r="Y89" s="786">
        <f t="shared" si="37"/>
        <v>0.6</v>
      </c>
      <c r="Z89" s="799" t="e">
        <f t="shared" si="38"/>
        <v>#VALUE!</v>
      </c>
      <c r="AA89" s="799" t="e">
        <f t="shared" si="39"/>
        <v>#VALUE!</v>
      </c>
      <c r="AB89" s="799" t="e">
        <f t="shared" si="40"/>
        <v>#VALUE!</v>
      </c>
      <c r="AC89" s="566" t="e">
        <f t="shared" si="24"/>
        <v>#VALUE!</v>
      </c>
      <c r="AD89" s="566">
        <f t="shared" si="25"/>
        <v>0</v>
      </c>
      <c r="AE89" s="800">
        <f>IF(H89&gt;8,tab!D$168,tab!D$171)</f>
        <v>0.5</v>
      </c>
      <c r="AF89" s="566">
        <f t="shared" si="26"/>
        <v>0</v>
      </c>
      <c r="AG89" s="801">
        <f t="shared" si="27"/>
        <v>0</v>
      </c>
      <c r="AH89" s="566"/>
    </row>
    <row r="90" spans="2:34" ht="13.15" customHeight="1" x14ac:dyDescent="0.2">
      <c r="B90" s="18"/>
      <c r="C90" s="31"/>
      <c r="D90" s="117" t="str">
        <f t="shared" si="20"/>
        <v/>
      </c>
      <c r="E90" s="117" t="str">
        <f t="shared" si="20"/>
        <v/>
      </c>
      <c r="F90" s="33" t="str">
        <f t="shared" si="28"/>
        <v/>
      </c>
      <c r="G90" s="118" t="str">
        <f t="shared" si="29"/>
        <v/>
      </c>
      <c r="H90" s="33" t="str">
        <f t="shared" si="30"/>
        <v/>
      </c>
      <c r="I90" s="119" t="str">
        <f t="shared" si="21"/>
        <v/>
      </c>
      <c r="J90" s="120" t="str">
        <f t="shared" si="22"/>
        <v/>
      </c>
      <c r="K90" s="173"/>
      <c r="L90" s="1261">
        <f t="shared" ref="L90:M90" si="51">IF(L28="","",L28)</f>
        <v>0</v>
      </c>
      <c r="M90" s="1261">
        <f t="shared" si="51"/>
        <v>0</v>
      </c>
      <c r="N90" s="852" t="str">
        <f t="shared" si="32"/>
        <v/>
      </c>
      <c r="O90" s="843"/>
      <c r="P90" s="1279" t="str">
        <f t="shared" si="33"/>
        <v/>
      </c>
      <c r="Q90" s="1074" t="str">
        <f t="shared" si="34"/>
        <v/>
      </c>
      <c r="R90" s="814" t="str">
        <f t="shared" si="35"/>
        <v/>
      </c>
      <c r="S90" s="1085">
        <f t="shared" si="36"/>
        <v>0</v>
      </c>
      <c r="T90" s="116"/>
      <c r="U90" s="22"/>
      <c r="X90" s="801" t="str">
        <f t="shared" si="23"/>
        <v/>
      </c>
      <c r="Y90" s="786">
        <f t="shared" si="37"/>
        <v>0.6</v>
      </c>
      <c r="Z90" s="799" t="e">
        <f t="shared" si="38"/>
        <v>#VALUE!</v>
      </c>
      <c r="AA90" s="799" t="e">
        <f t="shared" si="39"/>
        <v>#VALUE!</v>
      </c>
      <c r="AB90" s="799" t="e">
        <f t="shared" si="40"/>
        <v>#VALUE!</v>
      </c>
      <c r="AC90" s="566" t="e">
        <f t="shared" si="24"/>
        <v>#VALUE!</v>
      </c>
      <c r="AD90" s="566">
        <f t="shared" si="25"/>
        <v>0</v>
      </c>
      <c r="AE90" s="800">
        <f>IF(H90&gt;8,tab!D$168,tab!D$171)</f>
        <v>0.5</v>
      </c>
      <c r="AF90" s="566">
        <f t="shared" si="26"/>
        <v>0</v>
      </c>
      <c r="AG90" s="801">
        <f t="shared" si="27"/>
        <v>0</v>
      </c>
      <c r="AH90" s="566"/>
    </row>
    <row r="91" spans="2:34" ht="13.15" customHeight="1" x14ac:dyDescent="0.2">
      <c r="B91" s="18"/>
      <c r="C91" s="31"/>
      <c r="D91" s="117" t="str">
        <f t="shared" si="20"/>
        <v/>
      </c>
      <c r="E91" s="117" t="str">
        <f t="shared" si="20"/>
        <v/>
      </c>
      <c r="F91" s="33" t="str">
        <f t="shared" si="28"/>
        <v/>
      </c>
      <c r="G91" s="118" t="str">
        <f t="shared" si="29"/>
        <v/>
      </c>
      <c r="H91" s="33" t="str">
        <f t="shared" si="30"/>
        <v/>
      </c>
      <c r="I91" s="119" t="str">
        <f t="shared" si="21"/>
        <v/>
      </c>
      <c r="J91" s="120" t="str">
        <f t="shared" si="22"/>
        <v/>
      </c>
      <c r="K91" s="173"/>
      <c r="L91" s="1261">
        <f t="shared" ref="L91:M91" si="52">IF(L29="","",L29)</f>
        <v>0</v>
      </c>
      <c r="M91" s="1261">
        <f t="shared" si="52"/>
        <v>0</v>
      </c>
      <c r="N91" s="852" t="str">
        <f t="shared" si="32"/>
        <v/>
      </c>
      <c r="O91" s="843"/>
      <c r="P91" s="1279" t="str">
        <f t="shared" si="33"/>
        <v/>
      </c>
      <c r="Q91" s="1074" t="str">
        <f t="shared" si="34"/>
        <v/>
      </c>
      <c r="R91" s="814" t="str">
        <f t="shared" si="35"/>
        <v/>
      </c>
      <c r="S91" s="1085">
        <f t="shared" si="36"/>
        <v>0</v>
      </c>
      <c r="T91" s="116"/>
      <c r="U91" s="22"/>
      <c r="X91" s="801" t="str">
        <f t="shared" si="23"/>
        <v/>
      </c>
      <c r="Y91" s="786">
        <f t="shared" si="37"/>
        <v>0.6</v>
      </c>
      <c r="Z91" s="799" t="e">
        <f t="shared" si="38"/>
        <v>#VALUE!</v>
      </c>
      <c r="AA91" s="799" t="e">
        <f t="shared" si="39"/>
        <v>#VALUE!</v>
      </c>
      <c r="AB91" s="799" t="e">
        <f t="shared" si="40"/>
        <v>#VALUE!</v>
      </c>
      <c r="AC91" s="566" t="e">
        <f t="shared" si="24"/>
        <v>#VALUE!</v>
      </c>
      <c r="AD91" s="566">
        <f t="shared" si="25"/>
        <v>0</v>
      </c>
      <c r="AE91" s="800">
        <f>IF(H91&gt;8,tab!D$168,tab!D$171)</f>
        <v>0.5</v>
      </c>
      <c r="AF91" s="566">
        <f t="shared" si="26"/>
        <v>0</v>
      </c>
      <c r="AG91" s="801">
        <f t="shared" si="27"/>
        <v>0</v>
      </c>
      <c r="AH91" s="566"/>
    </row>
    <row r="92" spans="2:34" ht="13.15" customHeight="1" x14ac:dyDescent="0.2">
      <c r="B92" s="18"/>
      <c r="C92" s="31"/>
      <c r="D92" s="117" t="str">
        <f t="shared" si="20"/>
        <v/>
      </c>
      <c r="E92" s="117" t="str">
        <f t="shared" si="20"/>
        <v/>
      </c>
      <c r="F92" s="33" t="str">
        <f t="shared" si="28"/>
        <v/>
      </c>
      <c r="G92" s="118" t="str">
        <f t="shared" si="29"/>
        <v/>
      </c>
      <c r="H92" s="33" t="str">
        <f t="shared" si="30"/>
        <v/>
      </c>
      <c r="I92" s="119" t="str">
        <f t="shared" si="21"/>
        <v/>
      </c>
      <c r="J92" s="120" t="str">
        <f t="shared" si="22"/>
        <v/>
      </c>
      <c r="K92" s="173"/>
      <c r="L92" s="1261">
        <f t="shared" ref="L92:M92" si="53">IF(L30="","",L30)</f>
        <v>0</v>
      </c>
      <c r="M92" s="1261">
        <f t="shared" si="53"/>
        <v>0</v>
      </c>
      <c r="N92" s="852" t="str">
        <f t="shared" si="32"/>
        <v/>
      </c>
      <c r="O92" s="843"/>
      <c r="P92" s="1279" t="str">
        <f t="shared" si="33"/>
        <v/>
      </c>
      <c r="Q92" s="1074" t="str">
        <f t="shared" si="34"/>
        <v/>
      </c>
      <c r="R92" s="814" t="str">
        <f t="shared" si="35"/>
        <v/>
      </c>
      <c r="S92" s="1085">
        <f t="shared" si="36"/>
        <v>0</v>
      </c>
      <c r="T92" s="116"/>
      <c r="U92" s="22"/>
      <c r="X92" s="801" t="str">
        <f t="shared" si="23"/>
        <v/>
      </c>
      <c r="Y92" s="786">
        <f t="shared" si="37"/>
        <v>0.6</v>
      </c>
      <c r="Z92" s="799" t="e">
        <f t="shared" si="38"/>
        <v>#VALUE!</v>
      </c>
      <c r="AA92" s="799" t="e">
        <f t="shared" si="39"/>
        <v>#VALUE!</v>
      </c>
      <c r="AB92" s="799" t="e">
        <f t="shared" si="40"/>
        <v>#VALUE!</v>
      </c>
      <c r="AC92" s="566" t="e">
        <f t="shared" si="24"/>
        <v>#VALUE!</v>
      </c>
      <c r="AD92" s="566">
        <f t="shared" si="25"/>
        <v>0</v>
      </c>
      <c r="AE92" s="800">
        <f>IF(H92&gt;8,tab!D$168,tab!D$171)</f>
        <v>0.5</v>
      </c>
      <c r="AF92" s="566">
        <f t="shared" si="26"/>
        <v>0</v>
      </c>
      <c r="AG92" s="801">
        <f t="shared" si="27"/>
        <v>0</v>
      </c>
      <c r="AH92" s="566"/>
    </row>
    <row r="93" spans="2:34" ht="13.15" customHeight="1" x14ac:dyDescent="0.2">
      <c r="B93" s="18"/>
      <c r="C93" s="31"/>
      <c r="D93" s="117" t="str">
        <f t="shared" si="20"/>
        <v/>
      </c>
      <c r="E93" s="117" t="str">
        <f t="shared" si="20"/>
        <v/>
      </c>
      <c r="F93" s="33" t="str">
        <f t="shared" si="28"/>
        <v/>
      </c>
      <c r="G93" s="118" t="str">
        <f t="shared" si="29"/>
        <v/>
      </c>
      <c r="H93" s="33" t="str">
        <f t="shared" si="30"/>
        <v/>
      </c>
      <c r="I93" s="119" t="str">
        <f t="shared" si="21"/>
        <v/>
      </c>
      <c r="J93" s="120" t="str">
        <f t="shared" si="22"/>
        <v/>
      </c>
      <c r="K93" s="173"/>
      <c r="L93" s="1261">
        <f t="shared" ref="L93:M93" si="54">IF(L31="","",L31)</f>
        <v>0</v>
      </c>
      <c r="M93" s="1261">
        <f t="shared" si="54"/>
        <v>0</v>
      </c>
      <c r="N93" s="852" t="str">
        <f t="shared" si="32"/>
        <v/>
      </c>
      <c r="O93" s="843"/>
      <c r="P93" s="1279" t="str">
        <f t="shared" si="33"/>
        <v/>
      </c>
      <c r="Q93" s="1074" t="str">
        <f t="shared" si="34"/>
        <v/>
      </c>
      <c r="R93" s="814" t="str">
        <f t="shared" si="35"/>
        <v/>
      </c>
      <c r="S93" s="1085">
        <f t="shared" si="36"/>
        <v>0</v>
      </c>
      <c r="T93" s="116"/>
      <c r="U93" s="22"/>
      <c r="X93" s="801" t="str">
        <f t="shared" si="23"/>
        <v/>
      </c>
      <c r="Y93" s="786">
        <f t="shared" si="37"/>
        <v>0.6</v>
      </c>
      <c r="Z93" s="799" t="e">
        <f t="shared" si="38"/>
        <v>#VALUE!</v>
      </c>
      <c r="AA93" s="799" t="e">
        <f t="shared" si="39"/>
        <v>#VALUE!</v>
      </c>
      <c r="AB93" s="799" t="e">
        <f t="shared" si="40"/>
        <v>#VALUE!</v>
      </c>
      <c r="AC93" s="566" t="e">
        <f t="shared" si="24"/>
        <v>#VALUE!</v>
      </c>
      <c r="AD93" s="566">
        <f t="shared" si="25"/>
        <v>0</v>
      </c>
      <c r="AE93" s="800">
        <f>IF(H93&gt;8,tab!D$168,tab!D$171)</f>
        <v>0.5</v>
      </c>
      <c r="AF93" s="566">
        <f t="shared" si="26"/>
        <v>0</v>
      </c>
      <c r="AG93" s="801">
        <f t="shared" si="27"/>
        <v>0</v>
      </c>
      <c r="AH93" s="566"/>
    </row>
    <row r="94" spans="2:34" ht="13.15" customHeight="1" x14ac:dyDescent="0.2">
      <c r="B94" s="18"/>
      <c r="C94" s="31"/>
      <c r="D94" s="117" t="str">
        <f t="shared" si="20"/>
        <v/>
      </c>
      <c r="E94" s="117" t="str">
        <f t="shared" si="20"/>
        <v/>
      </c>
      <c r="F94" s="33" t="str">
        <f t="shared" si="28"/>
        <v/>
      </c>
      <c r="G94" s="118" t="str">
        <f t="shared" si="29"/>
        <v/>
      </c>
      <c r="H94" s="33" t="str">
        <f t="shared" si="30"/>
        <v/>
      </c>
      <c r="I94" s="119" t="str">
        <f t="shared" si="21"/>
        <v/>
      </c>
      <c r="J94" s="120" t="str">
        <f t="shared" si="22"/>
        <v/>
      </c>
      <c r="K94" s="173"/>
      <c r="L94" s="1261">
        <f t="shared" ref="L94:M94" si="55">IF(L32="","",L32)</f>
        <v>0</v>
      </c>
      <c r="M94" s="1261">
        <f t="shared" si="55"/>
        <v>0</v>
      </c>
      <c r="N94" s="852" t="str">
        <f t="shared" si="32"/>
        <v/>
      </c>
      <c r="O94" s="843"/>
      <c r="P94" s="1279" t="str">
        <f t="shared" si="33"/>
        <v/>
      </c>
      <c r="Q94" s="1074" t="str">
        <f t="shared" si="34"/>
        <v/>
      </c>
      <c r="R94" s="814" t="str">
        <f t="shared" si="35"/>
        <v/>
      </c>
      <c r="S94" s="1085">
        <f t="shared" si="36"/>
        <v>0</v>
      </c>
      <c r="T94" s="116"/>
      <c r="U94" s="22"/>
      <c r="X94" s="801" t="str">
        <f t="shared" si="23"/>
        <v/>
      </c>
      <c r="Y94" s="786">
        <f t="shared" si="37"/>
        <v>0.6</v>
      </c>
      <c r="Z94" s="799" t="e">
        <f t="shared" si="38"/>
        <v>#VALUE!</v>
      </c>
      <c r="AA94" s="799" t="e">
        <f t="shared" si="39"/>
        <v>#VALUE!</v>
      </c>
      <c r="AB94" s="799" t="e">
        <f t="shared" si="40"/>
        <v>#VALUE!</v>
      </c>
      <c r="AC94" s="566" t="e">
        <f t="shared" si="24"/>
        <v>#VALUE!</v>
      </c>
      <c r="AD94" s="566">
        <f t="shared" si="25"/>
        <v>0</v>
      </c>
      <c r="AE94" s="800">
        <f>IF(H94&gt;8,tab!D$168,tab!D$171)</f>
        <v>0.5</v>
      </c>
      <c r="AF94" s="566">
        <f t="shared" si="26"/>
        <v>0</v>
      </c>
      <c r="AG94" s="801">
        <f t="shared" si="27"/>
        <v>0</v>
      </c>
      <c r="AH94" s="566"/>
    </row>
    <row r="95" spans="2:34" ht="13.15" customHeight="1" x14ac:dyDescent="0.2">
      <c r="B95" s="18"/>
      <c r="C95" s="31"/>
      <c r="D95" s="117" t="str">
        <f t="shared" si="20"/>
        <v/>
      </c>
      <c r="E95" s="117" t="str">
        <f t="shared" si="20"/>
        <v/>
      </c>
      <c r="F95" s="33" t="str">
        <f t="shared" si="28"/>
        <v/>
      </c>
      <c r="G95" s="118" t="str">
        <f t="shared" si="29"/>
        <v/>
      </c>
      <c r="H95" s="33" t="str">
        <f t="shared" si="30"/>
        <v/>
      </c>
      <c r="I95" s="119" t="str">
        <f t="shared" si="21"/>
        <v/>
      </c>
      <c r="J95" s="120" t="str">
        <f t="shared" si="22"/>
        <v/>
      </c>
      <c r="K95" s="173"/>
      <c r="L95" s="1261">
        <f t="shared" ref="L95:M95" si="56">IF(L33="","",L33)</f>
        <v>0</v>
      </c>
      <c r="M95" s="1261">
        <f t="shared" si="56"/>
        <v>0</v>
      </c>
      <c r="N95" s="852" t="str">
        <f t="shared" si="32"/>
        <v/>
      </c>
      <c r="O95" s="843"/>
      <c r="P95" s="1279" t="str">
        <f t="shared" si="33"/>
        <v/>
      </c>
      <c r="Q95" s="1074" t="str">
        <f t="shared" si="34"/>
        <v/>
      </c>
      <c r="R95" s="814" t="str">
        <f t="shared" si="35"/>
        <v/>
      </c>
      <c r="S95" s="1085">
        <f t="shared" si="36"/>
        <v>0</v>
      </c>
      <c r="T95" s="116"/>
      <c r="U95" s="22"/>
      <c r="X95" s="801" t="str">
        <f t="shared" si="23"/>
        <v/>
      </c>
      <c r="Y95" s="786">
        <f t="shared" si="37"/>
        <v>0.6</v>
      </c>
      <c r="Z95" s="799" t="e">
        <f t="shared" si="38"/>
        <v>#VALUE!</v>
      </c>
      <c r="AA95" s="799" t="e">
        <f t="shared" si="39"/>
        <v>#VALUE!</v>
      </c>
      <c r="AB95" s="799" t="e">
        <f t="shared" si="40"/>
        <v>#VALUE!</v>
      </c>
      <c r="AC95" s="566" t="e">
        <f t="shared" si="24"/>
        <v>#VALUE!</v>
      </c>
      <c r="AD95" s="566">
        <f t="shared" si="25"/>
        <v>0</v>
      </c>
      <c r="AE95" s="800">
        <f>IF(H95&gt;8,tab!D$168,tab!D$171)</f>
        <v>0.5</v>
      </c>
      <c r="AF95" s="566">
        <f t="shared" si="26"/>
        <v>0</v>
      </c>
      <c r="AG95" s="801">
        <f t="shared" si="27"/>
        <v>0</v>
      </c>
      <c r="AH95" s="566"/>
    </row>
    <row r="96" spans="2:34" ht="13.15" customHeight="1" x14ac:dyDescent="0.2">
      <c r="B96" s="18"/>
      <c r="C96" s="31"/>
      <c r="D96" s="117" t="str">
        <f t="shared" si="20"/>
        <v/>
      </c>
      <c r="E96" s="117" t="str">
        <f t="shared" si="20"/>
        <v/>
      </c>
      <c r="F96" s="33" t="str">
        <f t="shared" si="28"/>
        <v/>
      </c>
      <c r="G96" s="118" t="str">
        <f t="shared" si="29"/>
        <v/>
      </c>
      <c r="H96" s="33" t="str">
        <f t="shared" si="30"/>
        <v/>
      </c>
      <c r="I96" s="119" t="str">
        <f t="shared" si="21"/>
        <v/>
      </c>
      <c r="J96" s="120" t="str">
        <f t="shared" si="22"/>
        <v/>
      </c>
      <c r="K96" s="173"/>
      <c r="L96" s="1261">
        <f t="shared" ref="L96:M96" si="57">IF(L34="","",L34)</f>
        <v>0</v>
      </c>
      <c r="M96" s="1261">
        <f t="shared" si="57"/>
        <v>0</v>
      </c>
      <c r="N96" s="852" t="str">
        <f t="shared" si="32"/>
        <v/>
      </c>
      <c r="O96" s="843"/>
      <c r="P96" s="1279" t="str">
        <f t="shared" si="33"/>
        <v/>
      </c>
      <c r="Q96" s="1074" t="str">
        <f t="shared" si="34"/>
        <v/>
      </c>
      <c r="R96" s="814" t="str">
        <f t="shared" si="35"/>
        <v/>
      </c>
      <c r="S96" s="1085">
        <f t="shared" si="36"/>
        <v>0</v>
      </c>
      <c r="T96" s="116"/>
      <c r="U96" s="22"/>
      <c r="X96" s="801" t="str">
        <f t="shared" si="23"/>
        <v/>
      </c>
      <c r="Y96" s="786">
        <f t="shared" si="37"/>
        <v>0.6</v>
      </c>
      <c r="Z96" s="799" t="e">
        <f t="shared" si="38"/>
        <v>#VALUE!</v>
      </c>
      <c r="AA96" s="799" t="e">
        <f t="shared" si="39"/>
        <v>#VALUE!</v>
      </c>
      <c r="AB96" s="799" t="e">
        <f t="shared" si="40"/>
        <v>#VALUE!</v>
      </c>
      <c r="AC96" s="566" t="e">
        <f t="shared" si="24"/>
        <v>#VALUE!</v>
      </c>
      <c r="AD96" s="566">
        <f t="shared" si="25"/>
        <v>0</v>
      </c>
      <c r="AE96" s="800">
        <f>IF(H96&gt;8,tab!D$168,tab!D$171)</f>
        <v>0.5</v>
      </c>
      <c r="AF96" s="566">
        <f t="shared" si="26"/>
        <v>0</v>
      </c>
      <c r="AG96" s="801">
        <f t="shared" si="27"/>
        <v>0</v>
      </c>
      <c r="AH96" s="566"/>
    </row>
    <row r="97" spans="2:34" ht="13.15" customHeight="1" x14ac:dyDescent="0.2">
      <c r="B97" s="18"/>
      <c r="C97" s="31"/>
      <c r="D97" s="117" t="str">
        <f t="shared" si="20"/>
        <v/>
      </c>
      <c r="E97" s="117" t="str">
        <f t="shared" si="20"/>
        <v/>
      </c>
      <c r="F97" s="33" t="str">
        <f t="shared" si="28"/>
        <v/>
      </c>
      <c r="G97" s="118" t="str">
        <f t="shared" si="29"/>
        <v/>
      </c>
      <c r="H97" s="33" t="str">
        <f t="shared" si="30"/>
        <v/>
      </c>
      <c r="I97" s="119" t="str">
        <f t="shared" si="21"/>
        <v/>
      </c>
      <c r="J97" s="120" t="str">
        <f t="shared" si="22"/>
        <v/>
      </c>
      <c r="K97" s="173"/>
      <c r="L97" s="1261">
        <f t="shared" ref="L97:M97" si="58">IF(L35="","",L35)</f>
        <v>0</v>
      </c>
      <c r="M97" s="1261">
        <f t="shared" si="58"/>
        <v>0</v>
      </c>
      <c r="N97" s="852" t="str">
        <f t="shared" si="32"/>
        <v/>
      </c>
      <c r="O97" s="843"/>
      <c r="P97" s="1279" t="str">
        <f t="shared" si="33"/>
        <v/>
      </c>
      <c r="Q97" s="1074" t="str">
        <f t="shared" si="34"/>
        <v/>
      </c>
      <c r="R97" s="814" t="str">
        <f t="shared" si="35"/>
        <v/>
      </c>
      <c r="S97" s="1085">
        <f t="shared" si="36"/>
        <v>0</v>
      </c>
      <c r="T97" s="116"/>
      <c r="U97" s="22"/>
      <c r="X97" s="801" t="str">
        <f t="shared" si="23"/>
        <v/>
      </c>
      <c r="Y97" s="786">
        <f t="shared" si="37"/>
        <v>0.6</v>
      </c>
      <c r="Z97" s="799" t="e">
        <f t="shared" si="38"/>
        <v>#VALUE!</v>
      </c>
      <c r="AA97" s="799" t="e">
        <f t="shared" si="39"/>
        <v>#VALUE!</v>
      </c>
      <c r="AB97" s="799" t="e">
        <f t="shared" si="40"/>
        <v>#VALUE!</v>
      </c>
      <c r="AC97" s="566" t="e">
        <f t="shared" si="24"/>
        <v>#VALUE!</v>
      </c>
      <c r="AD97" s="566">
        <f t="shared" si="25"/>
        <v>0</v>
      </c>
      <c r="AE97" s="800">
        <f>IF(H97&gt;8,tab!D$168,tab!D$171)</f>
        <v>0.5</v>
      </c>
      <c r="AF97" s="566">
        <f t="shared" si="26"/>
        <v>0</v>
      </c>
      <c r="AG97" s="801">
        <f t="shared" si="27"/>
        <v>0</v>
      </c>
      <c r="AH97" s="566"/>
    </row>
    <row r="98" spans="2:34" ht="13.15" customHeight="1" x14ac:dyDescent="0.2">
      <c r="B98" s="18"/>
      <c r="C98" s="31"/>
      <c r="D98" s="117" t="str">
        <f t="shared" ref="D98:E117" si="59">IF(D36=0,"",D36)</f>
        <v/>
      </c>
      <c r="E98" s="117" t="str">
        <f t="shared" si="59"/>
        <v/>
      </c>
      <c r="F98" s="33" t="str">
        <f t="shared" si="28"/>
        <v/>
      </c>
      <c r="G98" s="118" t="str">
        <f t="shared" si="29"/>
        <v/>
      </c>
      <c r="H98" s="33" t="str">
        <f t="shared" si="30"/>
        <v/>
      </c>
      <c r="I98" s="119" t="str">
        <f t="shared" si="21"/>
        <v/>
      </c>
      <c r="J98" s="120" t="str">
        <f t="shared" ref="J98:J117" si="60">IF(J36="","",J36)</f>
        <v/>
      </c>
      <c r="K98" s="173"/>
      <c r="L98" s="1261">
        <f t="shared" ref="L98:M98" si="61">IF(L36="","",L36)</f>
        <v>0</v>
      </c>
      <c r="M98" s="1261">
        <f t="shared" si="61"/>
        <v>0</v>
      </c>
      <c r="N98" s="852" t="str">
        <f t="shared" si="32"/>
        <v/>
      </c>
      <c r="O98" s="843"/>
      <c r="P98" s="1279" t="str">
        <f t="shared" si="33"/>
        <v/>
      </c>
      <c r="Q98" s="1074" t="str">
        <f t="shared" si="34"/>
        <v/>
      </c>
      <c r="R98" s="814" t="str">
        <f t="shared" si="35"/>
        <v/>
      </c>
      <c r="S98" s="1085">
        <f t="shared" si="36"/>
        <v>0</v>
      </c>
      <c r="T98" s="116"/>
      <c r="U98" s="22"/>
      <c r="X98" s="801" t="str">
        <f t="shared" si="23"/>
        <v/>
      </c>
      <c r="Y98" s="786">
        <f t="shared" si="37"/>
        <v>0.6</v>
      </c>
      <c r="Z98" s="799" t="e">
        <f t="shared" si="38"/>
        <v>#VALUE!</v>
      </c>
      <c r="AA98" s="799" t="e">
        <f t="shared" si="39"/>
        <v>#VALUE!</v>
      </c>
      <c r="AB98" s="799" t="e">
        <f t="shared" si="40"/>
        <v>#VALUE!</v>
      </c>
      <c r="AC98" s="566" t="e">
        <f t="shared" si="24"/>
        <v>#VALUE!</v>
      </c>
      <c r="AD98" s="566">
        <f t="shared" si="25"/>
        <v>0</v>
      </c>
      <c r="AE98" s="800">
        <f>IF(H98&gt;8,tab!D$168,tab!D$171)</f>
        <v>0.5</v>
      </c>
      <c r="AF98" s="566">
        <f t="shared" si="26"/>
        <v>0</v>
      </c>
      <c r="AG98" s="801">
        <f t="shared" si="27"/>
        <v>0</v>
      </c>
      <c r="AH98" s="566"/>
    </row>
    <row r="99" spans="2:34" ht="13.15" customHeight="1" x14ac:dyDescent="0.2">
      <c r="B99" s="18"/>
      <c r="C99" s="31"/>
      <c r="D99" s="117" t="str">
        <f t="shared" si="59"/>
        <v/>
      </c>
      <c r="E99" s="117" t="str">
        <f t="shared" si="59"/>
        <v/>
      </c>
      <c r="F99" s="33" t="str">
        <f t="shared" si="28"/>
        <v/>
      </c>
      <c r="G99" s="118" t="str">
        <f t="shared" si="29"/>
        <v/>
      </c>
      <c r="H99" s="33" t="str">
        <f t="shared" si="30"/>
        <v/>
      </c>
      <c r="I99" s="119" t="str">
        <f t="shared" si="21"/>
        <v/>
      </c>
      <c r="J99" s="120" t="str">
        <f t="shared" si="60"/>
        <v/>
      </c>
      <c r="K99" s="173"/>
      <c r="L99" s="1261">
        <f t="shared" ref="L99:M99" si="62">IF(L37="","",L37)</f>
        <v>0</v>
      </c>
      <c r="M99" s="1261">
        <f t="shared" si="62"/>
        <v>0</v>
      </c>
      <c r="N99" s="852" t="str">
        <f t="shared" si="32"/>
        <v/>
      </c>
      <c r="O99" s="843"/>
      <c r="P99" s="1279" t="str">
        <f t="shared" si="33"/>
        <v/>
      </c>
      <c r="Q99" s="1074" t="str">
        <f t="shared" si="34"/>
        <v/>
      </c>
      <c r="R99" s="814" t="str">
        <f t="shared" si="35"/>
        <v/>
      </c>
      <c r="S99" s="1085">
        <f t="shared" si="36"/>
        <v>0</v>
      </c>
      <c r="T99" s="116"/>
      <c r="U99" s="22"/>
      <c r="X99" s="801" t="str">
        <f t="shared" si="23"/>
        <v/>
      </c>
      <c r="Y99" s="786">
        <f t="shared" si="37"/>
        <v>0.6</v>
      </c>
      <c r="Z99" s="799" t="e">
        <f t="shared" si="38"/>
        <v>#VALUE!</v>
      </c>
      <c r="AA99" s="799" t="e">
        <f t="shared" si="39"/>
        <v>#VALUE!</v>
      </c>
      <c r="AB99" s="799" t="e">
        <f t="shared" si="40"/>
        <v>#VALUE!</v>
      </c>
      <c r="AC99" s="566" t="e">
        <f t="shared" si="24"/>
        <v>#VALUE!</v>
      </c>
      <c r="AD99" s="566">
        <f t="shared" si="25"/>
        <v>0</v>
      </c>
      <c r="AE99" s="800">
        <f>IF(H99&gt;8,tab!D$168,tab!D$171)</f>
        <v>0.5</v>
      </c>
      <c r="AF99" s="566">
        <f t="shared" si="26"/>
        <v>0</v>
      </c>
      <c r="AG99" s="801">
        <f t="shared" si="27"/>
        <v>0</v>
      </c>
      <c r="AH99" s="566"/>
    </row>
    <row r="100" spans="2:34" ht="13.15" customHeight="1" x14ac:dyDescent="0.2">
      <c r="B100" s="18"/>
      <c r="C100" s="31"/>
      <c r="D100" s="117" t="str">
        <f t="shared" si="59"/>
        <v/>
      </c>
      <c r="E100" s="117" t="str">
        <f t="shared" si="59"/>
        <v/>
      </c>
      <c r="F100" s="33" t="str">
        <f t="shared" si="28"/>
        <v/>
      </c>
      <c r="G100" s="118" t="str">
        <f t="shared" si="29"/>
        <v/>
      </c>
      <c r="H100" s="33" t="str">
        <f t="shared" si="30"/>
        <v/>
      </c>
      <c r="I100" s="119" t="str">
        <f t="shared" si="21"/>
        <v/>
      </c>
      <c r="J100" s="120" t="str">
        <f t="shared" si="60"/>
        <v/>
      </c>
      <c r="K100" s="173"/>
      <c r="L100" s="1261">
        <f t="shared" ref="L100:M100" si="63">IF(L38="","",L38)</f>
        <v>0</v>
      </c>
      <c r="M100" s="1261">
        <f t="shared" si="63"/>
        <v>0</v>
      </c>
      <c r="N100" s="852" t="str">
        <f t="shared" si="32"/>
        <v/>
      </c>
      <c r="O100" s="843"/>
      <c r="P100" s="1279" t="str">
        <f t="shared" si="33"/>
        <v/>
      </c>
      <c r="Q100" s="1074" t="str">
        <f t="shared" si="34"/>
        <v/>
      </c>
      <c r="R100" s="814" t="str">
        <f t="shared" si="35"/>
        <v/>
      </c>
      <c r="S100" s="1085">
        <f t="shared" si="36"/>
        <v>0</v>
      </c>
      <c r="T100" s="116"/>
      <c r="U100" s="22"/>
      <c r="X100" s="801" t="str">
        <f t="shared" si="23"/>
        <v/>
      </c>
      <c r="Y100" s="786">
        <f t="shared" si="37"/>
        <v>0.6</v>
      </c>
      <c r="Z100" s="799" t="e">
        <f t="shared" si="38"/>
        <v>#VALUE!</v>
      </c>
      <c r="AA100" s="799" t="e">
        <f t="shared" si="39"/>
        <v>#VALUE!</v>
      </c>
      <c r="AB100" s="799" t="e">
        <f t="shared" si="40"/>
        <v>#VALUE!</v>
      </c>
      <c r="AC100" s="566" t="e">
        <f t="shared" si="24"/>
        <v>#VALUE!</v>
      </c>
      <c r="AD100" s="566">
        <f t="shared" si="25"/>
        <v>0</v>
      </c>
      <c r="AE100" s="800">
        <f>IF(H100&gt;8,tab!D$168,tab!D$171)</f>
        <v>0.5</v>
      </c>
      <c r="AF100" s="566">
        <f t="shared" si="26"/>
        <v>0</v>
      </c>
      <c r="AG100" s="801">
        <f t="shared" si="27"/>
        <v>0</v>
      </c>
      <c r="AH100" s="566"/>
    </row>
    <row r="101" spans="2:34" ht="13.15" customHeight="1" x14ac:dyDescent="0.2">
      <c r="B101" s="18"/>
      <c r="C101" s="31"/>
      <c r="D101" s="117" t="str">
        <f t="shared" si="59"/>
        <v/>
      </c>
      <c r="E101" s="117" t="str">
        <f t="shared" si="59"/>
        <v/>
      </c>
      <c r="F101" s="33" t="str">
        <f t="shared" si="28"/>
        <v/>
      </c>
      <c r="G101" s="118" t="str">
        <f t="shared" si="29"/>
        <v/>
      </c>
      <c r="H101" s="33" t="str">
        <f t="shared" si="30"/>
        <v/>
      </c>
      <c r="I101" s="119" t="str">
        <f t="shared" si="21"/>
        <v/>
      </c>
      <c r="J101" s="120" t="str">
        <f t="shared" si="60"/>
        <v/>
      </c>
      <c r="K101" s="173"/>
      <c r="L101" s="1261">
        <f t="shared" ref="L101:M101" si="64">IF(L39="","",L39)</f>
        <v>0</v>
      </c>
      <c r="M101" s="1261">
        <f t="shared" si="64"/>
        <v>0</v>
      </c>
      <c r="N101" s="852" t="str">
        <f t="shared" si="32"/>
        <v/>
      </c>
      <c r="O101" s="843"/>
      <c r="P101" s="1279" t="str">
        <f t="shared" si="33"/>
        <v/>
      </c>
      <c r="Q101" s="1074" t="str">
        <f t="shared" si="34"/>
        <v/>
      </c>
      <c r="R101" s="814" t="str">
        <f t="shared" si="35"/>
        <v/>
      </c>
      <c r="S101" s="1085">
        <f t="shared" si="36"/>
        <v>0</v>
      </c>
      <c r="T101" s="116"/>
      <c r="U101" s="22"/>
      <c r="X101" s="801" t="str">
        <f t="shared" si="23"/>
        <v/>
      </c>
      <c r="Y101" s="786">
        <f t="shared" si="37"/>
        <v>0.6</v>
      </c>
      <c r="Z101" s="799" t="e">
        <f t="shared" si="38"/>
        <v>#VALUE!</v>
      </c>
      <c r="AA101" s="799" t="e">
        <f t="shared" si="39"/>
        <v>#VALUE!</v>
      </c>
      <c r="AB101" s="799" t="e">
        <f t="shared" si="40"/>
        <v>#VALUE!</v>
      </c>
      <c r="AC101" s="566" t="e">
        <f t="shared" si="24"/>
        <v>#VALUE!</v>
      </c>
      <c r="AD101" s="566">
        <f t="shared" si="25"/>
        <v>0</v>
      </c>
      <c r="AE101" s="800">
        <f>IF(H101&gt;8,tab!D$168,tab!D$171)</f>
        <v>0.5</v>
      </c>
      <c r="AF101" s="566">
        <f t="shared" si="26"/>
        <v>0</v>
      </c>
      <c r="AG101" s="801">
        <f t="shared" si="27"/>
        <v>0</v>
      </c>
      <c r="AH101" s="566"/>
    </row>
    <row r="102" spans="2:34" ht="13.15" customHeight="1" x14ac:dyDescent="0.2">
      <c r="B102" s="18"/>
      <c r="C102" s="31"/>
      <c r="D102" s="117" t="str">
        <f t="shared" si="59"/>
        <v/>
      </c>
      <c r="E102" s="117" t="str">
        <f t="shared" si="59"/>
        <v/>
      </c>
      <c r="F102" s="33" t="str">
        <f t="shared" si="28"/>
        <v/>
      </c>
      <c r="G102" s="118" t="str">
        <f t="shared" si="29"/>
        <v/>
      </c>
      <c r="H102" s="33" t="str">
        <f t="shared" si="30"/>
        <v/>
      </c>
      <c r="I102" s="119" t="str">
        <f t="shared" si="21"/>
        <v/>
      </c>
      <c r="J102" s="120" t="str">
        <f t="shared" si="60"/>
        <v/>
      </c>
      <c r="K102" s="173"/>
      <c r="L102" s="1261">
        <f t="shared" ref="L102:M102" si="65">IF(L40="","",L40)</f>
        <v>0</v>
      </c>
      <c r="M102" s="1261">
        <f t="shared" si="65"/>
        <v>0</v>
      </c>
      <c r="N102" s="852" t="str">
        <f t="shared" si="32"/>
        <v/>
      </c>
      <c r="O102" s="843"/>
      <c r="P102" s="1279" t="str">
        <f t="shared" si="33"/>
        <v/>
      </c>
      <c r="Q102" s="1074" t="str">
        <f t="shared" si="34"/>
        <v/>
      </c>
      <c r="R102" s="814" t="str">
        <f t="shared" si="35"/>
        <v/>
      </c>
      <c r="S102" s="1085">
        <f t="shared" si="36"/>
        <v>0</v>
      </c>
      <c r="T102" s="116"/>
      <c r="U102" s="22"/>
      <c r="X102" s="801" t="str">
        <f t="shared" si="23"/>
        <v/>
      </c>
      <c r="Y102" s="786">
        <f t="shared" si="37"/>
        <v>0.6</v>
      </c>
      <c r="Z102" s="799" t="e">
        <f t="shared" si="38"/>
        <v>#VALUE!</v>
      </c>
      <c r="AA102" s="799" t="e">
        <f t="shared" si="39"/>
        <v>#VALUE!</v>
      </c>
      <c r="AB102" s="799" t="e">
        <f t="shared" si="40"/>
        <v>#VALUE!</v>
      </c>
      <c r="AC102" s="566" t="e">
        <f t="shared" si="24"/>
        <v>#VALUE!</v>
      </c>
      <c r="AD102" s="566">
        <f t="shared" si="25"/>
        <v>0</v>
      </c>
      <c r="AE102" s="800">
        <f>IF(H102&gt;8,tab!D$168,tab!D$171)</f>
        <v>0.5</v>
      </c>
      <c r="AF102" s="566">
        <f t="shared" si="26"/>
        <v>0</v>
      </c>
      <c r="AG102" s="801">
        <f t="shared" si="27"/>
        <v>0</v>
      </c>
      <c r="AH102" s="566"/>
    </row>
    <row r="103" spans="2:34" ht="13.15" customHeight="1" x14ac:dyDescent="0.2">
      <c r="B103" s="18"/>
      <c r="C103" s="31"/>
      <c r="D103" s="117" t="str">
        <f t="shared" si="59"/>
        <v/>
      </c>
      <c r="E103" s="117" t="str">
        <f t="shared" si="59"/>
        <v/>
      </c>
      <c r="F103" s="33" t="str">
        <f t="shared" si="28"/>
        <v/>
      </c>
      <c r="G103" s="118" t="str">
        <f t="shared" si="29"/>
        <v/>
      </c>
      <c r="H103" s="33" t="str">
        <f t="shared" si="30"/>
        <v/>
      </c>
      <c r="I103" s="119" t="str">
        <f t="shared" si="21"/>
        <v/>
      </c>
      <c r="J103" s="120" t="str">
        <f t="shared" si="60"/>
        <v/>
      </c>
      <c r="K103" s="173"/>
      <c r="L103" s="1261">
        <f t="shared" ref="L103:M103" si="66">IF(L41="","",L41)</f>
        <v>0</v>
      </c>
      <c r="M103" s="1261">
        <f t="shared" si="66"/>
        <v>0</v>
      </c>
      <c r="N103" s="852" t="str">
        <f t="shared" si="32"/>
        <v/>
      </c>
      <c r="O103" s="843"/>
      <c r="P103" s="1279" t="str">
        <f t="shared" si="33"/>
        <v/>
      </c>
      <c r="Q103" s="1074" t="str">
        <f t="shared" si="34"/>
        <v/>
      </c>
      <c r="R103" s="814" t="str">
        <f t="shared" si="35"/>
        <v/>
      </c>
      <c r="S103" s="1085">
        <f t="shared" si="36"/>
        <v>0</v>
      </c>
      <c r="T103" s="116"/>
      <c r="U103" s="22"/>
      <c r="X103" s="801" t="str">
        <f t="shared" si="23"/>
        <v/>
      </c>
      <c r="Y103" s="786">
        <f t="shared" si="37"/>
        <v>0.6</v>
      </c>
      <c r="Z103" s="799" t="e">
        <f t="shared" si="38"/>
        <v>#VALUE!</v>
      </c>
      <c r="AA103" s="799" t="e">
        <f t="shared" si="39"/>
        <v>#VALUE!</v>
      </c>
      <c r="AB103" s="799" t="e">
        <f t="shared" si="40"/>
        <v>#VALUE!</v>
      </c>
      <c r="AC103" s="566" t="e">
        <f t="shared" si="24"/>
        <v>#VALUE!</v>
      </c>
      <c r="AD103" s="566">
        <f t="shared" si="25"/>
        <v>0</v>
      </c>
      <c r="AE103" s="800">
        <f>IF(H103&gt;8,tab!D$168,tab!D$171)</f>
        <v>0.5</v>
      </c>
      <c r="AF103" s="566">
        <f t="shared" si="26"/>
        <v>0</v>
      </c>
      <c r="AG103" s="801">
        <f t="shared" si="27"/>
        <v>0</v>
      </c>
      <c r="AH103" s="566"/>
    </row>
    <row r="104" spans="2:34" ht="13.15" customHeight="1" x14ac:dyDescent="0.2">
      <c r="B104" s="18"/>
      <c r="C104" s="31"/>
      <c r="D104" s="117" t="str">
        <f t="shared" si="59"/>
        <v/>
      </c>
      <c r="E104" s="117" t="str">
        <f t="shared" si="59"/>
        <v/>
      </c>
      <c r="F104" s="33" t="str">
        <f t="shared" si="28"/>
        <v/>
      </c>
      <c r="G104" s="118" t="str">
        <f t="shared" si="29"/>
        <v/>
      </c>
      <c r="H104" s="33" t="str">
        <f t="shared" si="30"/>
        <v/>
      </c>
      <c r="I104" s="119" t="str">
        <f t="shared" si="21"/>
        <v/>
      </c>
      <c r="J104" s="120" t="str">
        <f t="shared" si="60"/>
        <v/>
      </c>
      <c r="K104" s="173"/>
      <c r="L104" s="1261">
        <f t="shared" ref="L104:M104" si="67">IF(L42="","",L42)</f>
        <v>0</v>
      </c>
      <c r="M104" s="1261">
        <f t="shared" si="67"/>
        <v>0</v>
      </c>
      <c r="N104" s="852" t="str">
        <f t="shared" si="32"/>
        <v/>
      </c>
      <c r="O104" s="843"/>
      <c r="P104" s="1279" t="str">
        <f t="shared" si="33"/>
        <v/>
      </c>
      <c r="Q104" s="1074" t="str">
        <f t="shared" si="34"/>
        <v/>
      </c>
      <c r="R104" s="814" t="str">
        <f t="shared" si="35"/>
        <v/>
      </c>
      <c r="S104" s="1085">
        <f t="shared" si="36"/>
        <v>0</v>
      </c>
      <c r="T104" s="116"/>
      <c r="U104" s="22"/>
      <c r="X104" s="801" t="str">
        <f t="shared" si="23"/>
        <v/>
      </c>
      <c r="Y104" s="786">
        <f t="shared" si="37"/>
        <v>0.6</v>
      </c>
      <c r="Z104" s="799" t="e">
        <f t="shared" si="38"/>
        <v>#VALUE!</v>
      </c>
      <c r="AA104" s="799" t="e">
        <f t="shared" si="39"/>
        <v>#VALUE!</v>
      </c>
      <c r="AB104" s="799" t="e">
        <f t="shared" si="40"/>
        <v>#VALUE!</v>
      </c>
      <c r="AC104" s="566" t="e">
        <f t="shared" si="24"/>
        <v>#VALUE!</v>
      </c>
      <c r="AD104" s="566">
        <f t="shared" si="25"/>
        <v>0</v>
      </c>
      <c r="AE104" s="800">
        <f>IF(H104&gt;8,tab!D$168,tab!D$171)</f>
        <v>0.5</v>
      </c>
      <c r="AF104" s="566">
        <f t="shared" si="26"/>
        <v>0</v>
      </c>
      <c r="AG104" s="801">
        <f t="shared" si="27"/>
        <v>0</v>
      </c>
      <c r="AH104" s="566"/>
    </row>
    <row r="105" spans="2:34" ht="13.15" customHeight="1" x14ac:dyDescent="0.2">
      <c r="B105" s="18"/>
      <c r="C105" s="31"/>
      <c r="D105" s="117" t="str">
        <f t="shared" si="59"/>
        <v/>
      </c>
      <c r="E105" s="117" t="str">
        <f t="shared" si="59"/>
        <v/>
      </c>
      <c r="F105" s="33" t="str">
        <f t="shared" si="28"/>
        <v/>
      </c>
      <c r="G105" s="118" t="str">
        <f t="shared" si="29"/>
        <v/>
      </c>
      <c r="H105" s="33" t="str">
        <f t="shared" si="30"/>
        <v/>
      </c>
      <c r="I105" s="119" t="str">
        <f t="shared" si="21"/>
        <v/>
      </c>
      <c r="J105" s="120" t="str">
        <f t="shared" si="60"/>
        <v/>
      </c>
      <c r="K105" s="173"/>
      <c r="L105" s="1261">
        <f t="shared" ref="L105:M105" si="68">IF(L43="","",L43)</f>
        <v>0</v>
      </c>
      <c r="M105" s="1261">
        <f t="shared" si="68"/>
        <v>0</v>
      </c>
      <c r="N105" s="852" t="str">
        <f t="shared" si="32"/>
        <v/>
      </c>
      <c r="O105" s="843"/>
      <c r="P105" s="1279" t="str">
        <f t="shared" si="33"/>
        <v/>
      </c>
      <c r="Q105" s="1074" t="str">
        <f t="shared" si="34"/>
        <v/>
      </c>
      <c r="R105" s="814" t="str">
        <f t="shared" si="35"/>
        <v/>
      </c>
      <c r="S105" s="1085">
        <f t="shared" si="36"/>
        <v>0</v>
      </c>
      <c r="T105" s="116"/>
      <c r="U105" s="22"/>
      <c r="X105" s="801" t="str">
        <f t="shared" si="23"/>
        <v/>
      </c>
      <c r="Y105" s="786">
        <f t="shared" si="37"/>
        <v>0.6</v>
      </c>
      <c r="Z105" s="799" t="e">
        <f t="shared" si="38"/>
        <v>#VALUE!</v>
      </c>
      <c r="AA105" s="799" t="e">
        <f t="shared" si="39"/>
        <v>#VALUE!</v>
      </c>
      <c r="AB105" s="799" t="e">
        <f t="shared" si="40"/>
        <v>#VALUE!</v>
      </c>
      <c r="AC105" s="566" t="e">
        <f t="shared" si="24"/>
        <v>#VALUE!</v>
      </c>
      <c r="AD105" s="566">
        <f t="shared" si="25"/>
        <v>0</v>
      </c>
      <c r="AE105" s="800">
        <f>IF(H105&gt;8,tab!D$168,tab!D$171)</f>
        <v>0.5</v>
      </c>
      <c r="AF105" s="566">
        <f t="shared" si="26"/>
        <v>0</v>
      </c>
      <c r="AG105" s="801">
        <f t="shared" si="27"/>
        <v>0</v>
      </c>
      <c r="AH105" s="566"/>
    </row>
    <row r="106" spans="2:34" ht="13.15" customHeight="1" x14ac:dyDescent="0.2">
      <c r="B106" s="18"/>
      <c r="C106" s="31"/>
      <c r="D106" s="117" t="str">
        <f t="shared" si="59"/>
        <v/>
      </c>
      <c r="E106" s="117" t="str">
        <f t="shared" si="59"/>
        <v/>
      </c>
      <c r="F106" s="33" t="str">
        <f t="shared" si="28"/>
        <v/>
      </c>
      <c r="G106" s="118" t="str">
        <f t="shared" si="29"/>
        <v/>
      </c>
      <c r="H106" s="33" t="str">
        <f t="shared" si="30"/>
        <v/>
      </c>
      <c r="I106" s="119" t="str">
        <f t="shared" si="21"/>
        <v/>
      </c>
      <c r="J106" s="120" t="str">
        <f t="shared" si="60"/>
        <v/>
      </c>
      <c r="K106" s="173"/>
      <c r="L106" s="1261">
        <f t="shared" ref="L106:M106" si="69">IF(L44="","",L44)</f>
        <v>0</v>
      </c>
      <c r="M106" s="1261">
        <f t="shared" si="69"/>
        <v>0</v>
      </c>
      <c r="N106" s="852" t="str">
        <f t="shared" si="32"/>
        <v/>
      </c>
      <c r="O106" s="843"/>
      <c r="P106" s="1279" t="str">
        <f t="shared" si="33"/>
        <v/>
      </c>
      <c r="Q106" s="1074" t="str">
        <f t="shared" si="34"/>
        <v/>
      </c>
      <c r="R106" s="814" t="str">
        <f t="shared" si="35"/>
        <v/>
      </c>
      <c r="S106" s="1085">
        <f t="shared" si="36"/>
        <v>0</v>
      </c>
      <c r="T106" s="116"/>
      <c r="U106" s="22"/>
      <c r="X106" s="801" t="str">
        <f t="shared" si="23"/>
        <v/>
      </c>
      <c r="Y106" s="786">
        <f t="shared" si="37"/>
        <v>0.6</v>
      </c>
      <c r="Z106" s="799" t="e">
        <f t="shared" si="38"/>
        <v>#VALUE!</v>
      </c>
      <c r="AA106" s="799" t="e">
        <f t="shared" si="39"/>
        <v>#VALUE!</v>
      </c>
      <c r="AB106" s="799" t="e">
        <f t="shared" si="40"/>
        <v>#VALUE!</v>
      </c>
      <c r="AC106" s="566" t="e">
        <f t="shared" si="24"/>
        <v>#VALUE!</v>
      </c>
      <c r="AD106" s="566">
        <f t="shared" si="25"/>
        <v>0</v>
      </c>
      <c r="AE106" s="800">
        <f>IF(H106&gt;8,tab!D$168,tab!D$171)</f>
        <v>0.5</v>
      </c>
      <c r="AF106" s="566">
        <f t="shared" si="26"/>
        <v>0</v>
      </c>
      <c r="AG106" s="801">
        <f t="shared" si="27"/>
        <v>0</v>
      </c>
      <c r="AH106" s="566"/>
    </row>
    <row r="107" spans="2:34" ht="13.15" customHeight="1" x14ac:dyDescent="0.2">
      <c r="B107" s="18"/>
      <c r="C107" s="31"/>
      <c r="D107" s="117" t="str">
        <f t="shared" si="59"/>
        <v/>
      </c>
      <c r="E107" s="117" t="str">
        <f t="shared" si="59"/>
        <v/>
      </c>
      <c r="F107" s="33" t="str">
        <f t="shared" si="28"/>
        <v/>
      </c>
      <c r="G107" s="118" t="str">
        <f t="shared" si="29"/>
        <v/>
      </c>
      <c r="H107" s="33" t="str">
        <f t="shared" si="30"/>
        <v/>
      </c>
      <c r="I107" s="119" t="str">
        <f t="shared" si="21"/>
        <v/>
      </c>
      <c r="J107" s="120" t="str">
        <f t="shared" si="60"/>
        <v/>
      </c>
      <c r="K107" s="173"/>
      <c r="L107" s="1261">
        <f t="shared" ref="L107:M107" si="70">IF(L45="","",L45)</f>
        <v>0</v>
      </c>
      <c r="M107" s="1261">
        <f t="shared" si="70"/>
        <v>0</v>
      </c>
      <c r="N107" s="852" t="str">
        <f t="shared" si="32"/>
        <v/>
      </c>
      <c r="O107" s="843"/>
      <c r="P107" s="1279" t="str">
        <f t="shared" si="33"/>
        <v/>
      </c>
      <c r="Q107" s="1074" t="str">
        <f t="shared" si="34"/>
        <v/>
      </c>
      <c r="R107" s="814" t="str">
        <f t="shared" si="35"/>
        <v/>
      </c>
      <c r="S107" s="1085">
        <f t="shared" si="36"/>
        <v>0</v>
      </c>
      <c r="T107" s="116"/>
      <c r="U107" s="22"/>
      <c r="X107" s="801" t="str">
        <f t="shared" si="23"/>
        <v/>
      </c>
      <c r="Y107" s="786">
        <f t="shared" si="37"/>
        <v>0.6</v>
      </c>
      <c r="Z107" s="799" t="e">
        <f t="shared" si="38"/>
        <v>#VALUE!</v>
      </c>
      <c r="AA107" s="799" t="e">
        <f t="shared" si="39"/>
        <v>#VALUE!</v>
      </c>
      <c r="AB107" s="799" t="e">
        <f t="shared" si="40"/>
        <v>#VALUE!</v>
      </c>
      <c r="AC107" s="566" t="e">
        <f t="shared" si="24"/>
        <v>#VALUE!</v>
      </c>
      <c r="AD107" s="566">
        <f t="shared" si="25"/>
        <v>0</v>
      </c>
      <c r="AE107" s="800">
        <f>IF(H107&gt;8,tab!D$168,tab!D$171)</f>
        <v>0.5</v>
      </c>
      <c r="AF107" s="566">
        <f t="shared" si="26"/>
        <v>0</v>
      </c>
      <c r="AG107" s="801">
        <f t="shared" si="27"/>
        <v>0</v>
      </c>
      <c r="AH107" s="566"/>
    </row>
    <row r="108" spans="2:34" ht="13.15" customHeight="1" x14ac:dyDescent="0.2">
      <c r="B108" s="18"/>
      <c r="C108" s="31"/>
      <c r="D108" s="117" t="str">
        <f t="shared" si="59"/>
        <v/>
      </c>
      <c r="E108" s="117" t="str">
        <f t="shared" si="59"/>
        <v/>
      </c>
      <c r="F108" s="33" t="str">
        <f t="shared" si="28"/>
        <v/>
      </c>
      <c r="G108" s="118" t="str">
        <f t="shared" si="29"/>
        <v/>
      </c>
      <c r="H108" s="33" t="str">
        <f t="shared" si="30"/>
        <v/>
      </c>
      <c r="I108" s="119" t="str">
        <f t="shared" si="21"/>
        <v/>
      </c>
      <c r="J108" s="120" t="str">
        <f t="shared" si="60"/>
        <v/>
      </c>
      <c r="K108" s="173"/>
      <c r="L108" s="1261">
        <f t="shared" ref="L108:M108" si="71">IF(L46="","",L46)</f>
        <v>0</v>
      </c>
      <c r="M108" s="1261">
        <f t="shared" si="71"/>
        <v>0</v>
      </c>
      <c r="N108" s="852" t="str">
        <f t="shared" si="32"/>
        <v/>
      </c>
      <c r="O108" s="843"/>
      <c r="P108" s="1279" t="str">
        <f t="shared" si="33"/>
        <v/>
      </c>
      <c r="Q108" s="1074" t="str">
        <f t="shared" si="34"/>
        <v/>
      </c>
      <c r="R108" s="814" t="str">
        <f t="shared" si="35"/>
        <v/>
      </c>
      <c r="S108" s="1085">
        <f t="shared" si="36"/>
        <v>0</v>
      </c>
      <c r="T108" s="116"/>
      <c r="U108" s="22"/>
      <c r="X108" s="801" t="str">
        <f t="shared" si="23"/>
        <v/>
      </c>
      <c r="Y108" s="786">
        <f t="shared" si="37"/>
        <v>0.6</v>
      </c>
      <c r="Z108" s="799" t="e">
        <f t="shared" si="38"/>
        <v>#VALUE!</v>
      </c>
      <c r="AA108" s="799" t="e">
        <f t="shared" si="39"/>
        <v>#VALUE!</v>
      </c>
      <c r="AB108" s="799" t="e">
        <f t="shared" si="40"/>
        <v>#VALUE!</v>
      </c>
      <c r="AC108" s="566" t="e">
        <f t="shared" si="24"/>
        <v>#VALUE!</v>
      </c>
      <c r="AD108" s="566">
        <f t="shared" si="25"/>
        <v>0</v>
      </c>
      <c r="AE108" s="800">
        <f>IF(H108&gt;8,tab!D$168,tab!D$171)</f>
        <v>0.5</v>
      </c>
      <c r="AF108" s="566">
        <f t="shared" si="26"/>
        <v>0</v>
      </c>
      <c r="AG108" s="801">
        <f t="shared" si="27"/>
        <v>0</v>
      </c>
      <c r="AH108" s="566"/>
    </row>
    <row r="109" spans="2:34" ht="13.15" customHeight="1" x14ac:dyDescent="0.2">
      <c r="B109" s="18"/>
      <c r="C109" s="31"/>
      <c r="D109" s="117" t="str">
        <f t="shared" si="59"/>
        <v/>
      </c>
      <c r="E109" s="117" t="str">
        <f t="shared" si="59"/>
        <v/>
      </c>
      <c r="F109" s="33" t="str">
        <f t="shared" si="28"/>
        <v/>
      </c>
      <c r="G109" s="118" t="str">
        <f t="shared" si="29"/>
        <v/>
      </c>
      <c r="H109" s="33" t="str">
        <f t="shared" si="30"/>
        <v/>
      </c>
      <c r="I109" s="119" t="str">
        <f t="shared" si="21"/>
        <v/>
      </c>
      <c r="J109" s="120" t="str">
        <f t="shared" si="60"/>
        <v/>
      </c>
      <c r="K109" s="173"/>
      <c r="L109" s="1261">
        <f t="shared" ref="L109:M109" si="72">IF(L47="","",L47)</f>
        <v>0</v>
      </c>
      <c r="M109" s="1261">
        <f t="shared" si="72"/>
        <v>0</v>
      </c>
      <c r="N109" s="852" t="str">
        <f t="shared" si="32"/>
        <v/>
      </c>
      <c r="O109" s="843"/>
      <c r="P109" s="1279" t="str">
        <f t="shared" si="33"/>
        <v/>
      </c>
      <c r="Q109" s="1074" t="str">
        <f t="shared" si="34"/>
        <v/>
      </c>
      <c r="R109" s="814" t="str">
        <f t="shared" si="35"/>
        <v/>
      </c>
      <c r="S109" s="1085">
        <f t="shared" si="36"/>
        <v>0</v>
      </c>
      <c r="T109" s="116"/>
      <c r="U109" s="22"/>
      <c r="X109" s="801" t="str">
        <f t="shared" si="23"/>
        <v/>
      </c>
      <c r="Y109" s="786">
        <f t="shared" si="37"/>
        <v>0.6</v>
      </c>
      <c r="Z109" s="799" t="e">
        <f t="shared" si="38"/>
        <v>#VALUE!</v>
      </c>
      <c r="AA109" s="799" t="e">
        <f t="shared" si="39"/>
        <v>#VALUE!</v>
      </c>
      <c r="AB109" s="799" t="e">
        <f t="shared" si="40"/>
        <v>#VALUE!</v>
      </c>
      <c r="AC109" s="566" t="e">
        <f t="shared" si="24"/>
        <v>#VALUE!</v>
      </c>
      <c r="AD109" s="566">
        <f t="shared" si="25"/>
        <v>0</v>
      </c>
      <c r="AE109" s="800">
        <f>IF(H109&gt;8,tab!D$168,tab!D$171)</f>
        <v>0.5</v>
      </c>
      <c r="AF109" s="566">
        <f t="shared" si="26"/>
        <v>0</v>
      </c>
      <c r="AG109" s="801">
        <f t="shared" si="27"/>
        <v>0</v>
      </c>
      <c r="AH109" s="566"/>
    </row>
    <row r="110" spans="2:34" ht="13.15" customHeight="1" x14ac:dyDescent="0.2">
      <c r="B110" s="18"/>
      <c r="C110" s="31"/>
      <c r="D110" s="117" t="str">
        <f t="shared" si="59"/>
        <v/>
      </c>
      <c r="E110" s="117" t="str">
        <f t="shared" si="59"/>
        <v/>
      </c>
      <c r="F110" s="33" t="str">
        <f t="shared" si="28"/>
        <v/>
      </c>
      <c r="G110" s="118" t="str">
        <f t="shared" si="29"/>
        <v/>
      </c>
      <c r="H110" s="33" t="str">
        <f t="shared" si="30"/>
        <v/>
      </c>
      <c r="I110" s="119" t="str">
        <f t="shared" ref="I110:I127" si="73">IF(E110="","",IF(I48+1&gt;VLOOKUP(H110,Schaal2016,22,FALSE),I48,I48+1))</f>
        <v/>
      </c>
      <c r="J110" s="120" t="str">
        <f t="shared" si="60"/>
        <v/>
      </c>
      <c r="K110" s="173"/>
      <c r="L110" s="1261">
        <f t="shared" ref="L110:M110" si="74">IF(L48="","",L48)</f>
        <v>0</v>
      </c>
      <c r="M110" s="1261">
        <f t="shared" si="74"/>
        <v>0</v>
      </c>
      <c r="N110" s="852" t="str">
        <f t="shared" si="32"/>
        <v/>
      </c>
      <c r="O110" s="843"/>
      <c r="P110" s="1279" t="str">
        <f t="shared" si="33"/>
        <v/>
      </c>
      <c r="Q110" s="1074" t="str">
        <f t="shared" si="34"/>
        <v/>
      </c>
      <c r="R110" s="814" t="str">
        <f t="shared" si="35"/>
        <v/>
      </c>
      <c r="S110" s="1085">
        <f t="shared" si="36"/>
        <v>0</v>
      </c>
      <c r="T110" s="116"/>
      <c r="U110" s="22"/>
      <c r="X110" s="801" t="str">
        <f t="shared" ref="X110:X127" si="75">IF(H110="","",1/12*VLOOKUP(H110,Schaal2016,I110+1,FALSE)+4/12*VLOOKUP(H110,Schaal2018sept,I110+1,FALSE)+7/12*VLOOKUP(H110,Schaal2019,I110+1,FALSE))</f>
        <v/>
      </c>
      <c r="Y110" s="786">
        <f t="shared" si="37"/>
        <v>0.6</v>
      </c>
      <c r="Z110" s="799" t="e">
        <f t="shared" si="38"/>
        <v>#VALUE!</v>
      </c>
      <c r="AA110" s="799" t="e">
        <f t="shared" si="39"/>
        <v>#VALUE!</v>
      </c>
      <c r="AB110" s="799" t="e">
        <f t="shared" si="40"/>
        <v>#VALUE!</v>
      </c>
      <c r="AC110" s="566" t="e">
        <f t="shared" ref="AC110:AC127" si="76">N110+O110</f>
        <v>#VALUE!</v>
      </c>
      <c r="AD110" s="566">
        <f t="shared" ref="AD110:AD127" si="77">L110+M110</f>
        <v>0</v>
      </c>
      <c r="AE110" s="800">
        <f>IF(H110&gt;8,tab!D$168,tab!D$171)</f>
        <v>0.5</v>
      </c>
      <c r="AF110" s="566">
        <f t="shared" ref="AF110:AF127" si="78">IF(F110&lt;25,0,IF(F110=25,25,IF(F110&lt;40,0,IF(F110=40,40,IF(F110&gt;=40,0)))))</f>
        <v>0</v>
      </c>
      <c r="AG110" s="801">
        <f t="shared" ref="AG110:AG127" si="79">IF(AF110=25,(X110*1.08*(J110)/2),IF(AF110=40,(V110*1.08*(J110)),IF(AF110=0,0)))</f>
        <v>0</v>
      </c>
      <c r="AH110" s="566"/>
    </row>
    <row r="111" spans="2:34" ht="13.15" customHeight="1" x14ac:dyDescent="0.2">
      <c r="B111" s="18"/>
      <c r="C111" s="31"/>
      <c r="D111" s="117" t="str">
        <f t="shared" si="59"/>
        <v/>
      </c>
      <c r="E111" s="117" t="str">
        <f t="shared" si="59"/>
        <v/>
      </c>
      <c r="F111" s="33" t="str">
        <f t="shared" si="28"/>
        <v/>
      </c>
      <c r="G111" s="118" t="str">
        <f t="shared" si="29"/>
        <v/>
      </c>
      <c r="H111" s="33" t="str">
        <f t="shared" si="30"/>
        <v/>
      </c>
      <c r="I111" s="119" t="str">
        <f t="shared" si="73"/>
        <v/>
      </c>
      <c r="J111" s="120" t="str">
        <f t="shared" si="60"/>
        <v/>
      </c>
      <c r="K111" s="173"/>
      <c r="L111" s="1261">
        <f t="shared" ref="L111:M111" si="80">IF(L49="","",L49)</f>
        <v>0</v>
      </c>
      <c r="M111" s="1261">
        <f t="shared" si="80"/>
        <v>0</v>
      </c>
      <c r="N111" s="852" t="str">
        <f t="shared" si="32"/>
        <v/>
      </c>
      <c r="O111" s="843"/>
      <c r="P111" s="1279" t="str">
        <f t="shared" si="33"/>
        <v/>
      </c>
      <c r="Q111" s="1074" t="str">
        <f t="shared" si="34"/>
        <v/>
      </c>
      <c r="R111" s="814" t="str">
        <f t="shared" si="35"/>
        <v/>
      </c>
      <c r="S111" s="1085">
        <f t="shared" si="36"/>
        <v>0</v>
      </c>
      <c r="T111" s="116"/>
      <c r="U111" s="22"/>
      <c r="X111" s="801" t="str">
        <f t="shared" si="75"/>
        <v/>
      </c>
      <c r="Y111" s="786">
        <f t="shared" si="37"/>
        <v>0.6</v>
      </c>
      <c r="Z111" s="799" t="e">
        <f t="shared" si="38"/>
        <v>#VALUE!</v>
      </c>
      <c r="AA111" s="799" t="e">
        <f t="shared" si="39"/>
        <v>#VALUE!</v>
      </c>
      <c r="AB111" s="799" t="e">
        <f t="shared" si="40"/>
        <v>#VALUE!</v>
      </c>
      <c r="AC111" s="566" t="e">
        <f t="shared" si="76"/>
        <v>#VALUE!</v>
      </c>
      <c r="AD111" s="566">
        <f t="shared" si="77"/>
        <v>0</v>
      </c>
      <c r="AE111" s="800">
        <f>IF(H111&gt;8,tab!D$168,tab!D$171)</f>
        <v>0.5</v>
      </c>
      <c r="AF111" s="566">
        <f t="shared" si="78"/>
        <v>0</v>
      </c>
      <c r="AG111" s="801">
        <f t="shared" si="79"/>
        <v>0</v>
      </c>
      <c r="AH111" s="566"/>
    </row>
    <row r="112" spans="2:34" ht="13.15" customHeight="1" x14ac:dyDescent="0.2">
      <c r="B112" s="18"/>
      <c r="C112" s="31"/>
      <c r="D112" s="117" t="str">
        <f t="shared" si="59"/>
        <v/>
      </c>
      <c r="E112" s="117" t="str">
        <f t="shared" si="59"/>
        <v/>
      </c>
      <c r="F112" s="33" t="str">
        <f t="shared" si="28"/>
        <v/>
      </c>
      <c r="G112" s="118" t="str">
        <f t="shared" si="29"/>
        <v/>
      </c>
      <c r="H112" s="33" t="str">
        <f t="shared" si="30"/>
        <v/>
      </c>
      <c r="I112" s="119" t="str">
        <f t="shared" si="73"/>
        <v/>
      </c>
      <c r="J112" s="120" t="str">
        <f t="shared" si="60"/>
        <v/>
      </c>
      <c r="K112" s="173"/>
      <c r="L112" s="1261">
        <f t="shared" ref="L112:M112" si="81">IF(L50="","",L50)</f>
        <v>0</v>
      </c>
      <c r="M112" s="1261">
        <f t="shared" si="81"/>
        <v>0</v>
      </c>
      <c r="N112" s="852" t="str">
        <f t="shared" si="32"/>
        <v/>
      </c>
      <c r="O112" s="843"/>
      <c r="P112" s="1279" t="str">
        <f t="shared" si="33"/>
        <v/>
      </c>
      <c r="Q112" s="1074" t="str">
        <f t="shared" si="34"/>
        <v/>
      </c>
      <c r="R112" s="814" t="str">
        <f t="shared" si="35"/>
        <v/>
      </c>
      <c r="S112" s="1085">
        <f t="shared" si="36"/>
        <v>0</v>
      </c>
      <c r="T112" s="116"/>
      <c r="U112" s="22"/>
      <c r="X112" s="801" t="str">
        <f t="shared" si="75"/>
        <v/>
      </c>
      <c r="Y112" s="786">
        <f t="shared" si="37"/>
        <v>0.6</v>
      </c>
      <c r="Z112" s="799" t="e">
        <f t="shared" si="38"/>
        <v>#VALUE!</v>
      </c>
      <c r="AA112" s="799" t="e">
        <f t="shared" si="39"/>
        <v>#VALUE!</v>
      </c>
      <c r="AB112" s="799" t="e">
        <f t="shared" si="40"/>
        <v>#VALUE!</v>
      </c>
      <c r="AC112" s="566" t="e">
        <f t="shared" si="76"/>
        <v>#VALUE!</v>
      </c>
      <c r="AD112" s="566">
        <f t="shared" si="77"/>
        <v>0</v>
      </c>
      <c r="AE112" s="800">
        <f>IF(H112&gt;8,tab!D$168,tab!D$171)</f>
        <v>0.5</v>
      </c>
      <c r="AF112" s="566">
        <f t="shared" si="78"/>
        <v>0</v>
      </c>
      <c r="AG112" s="801">
        <f t="shared" si="79"/>
        <v>0</v>
      </c>
      <c r="AH112" s="566"/>
    </row>
    <row r="113" spans="2:34" ht="13.15" customHeight="1" x14ac:dyDescent="0.2">
      <c r="B113" s="18"/>
      <c r="C113" s="31"/>
      <c r="D113" s="117" t="str">
        <f t="shared" si="59"/>
        <v/>
      </c>
      <c r="E113" s="117" t="str">
        <f t="shared" si="59"/>
        <v/>
      </c>
      <c r="F113" s="33" t="str">
        <f t="shared" si="28"/>
        <v/>
      </c>
      <c r="G113" s="118" t="str">
        <f t="shared" si="29"/>
        <v/>
      </c>
      <c r="H113" s="33" t="str">
        <f t="shared" si="30"/>
        <v/>
      </c>
      <c r="I113" s="119" t="str">
        <f t="shared" si="73"/>
        <v/>
      </c>
      <c r="J113" s="120" t="str">
        <f t="shared" si="60"/>
        <v/>
      </c>
      <c r="K113" s="173"/>
      <c r="L113" s="1261">
        <f t="shared" ref="L113:M113" si="82">IF(L51="","",L51)</f>
        <v>0</v>
      </c>
      <c r="M113" s="1261">
        <f t="shared" si="82"/>
        <v>0</v>
      </c>
      <c r="N113" s="852" t="str">
        <f t="shared" si="32"/>
        <v/>
      </c>
      <c r="O113" s="843"/>
      <c r="P113" s="1279" t="str">
        <f t="shared" si="33"/>
        <v/>
      </c>
      <c r="Q113" s="1074" t="str">
        <f t="shared" si="34"/>
        <v/>
      </c>
      <c r="R113" s="814" t="str">
        <f t="shared" si="35"/>
        <v/>
      </c>
      <c r="S113" s="1085">
        <f t="shared" si="36"/>
        <v>0</v>
      </c>
      <c r="T113" s="116"/>
      <c r="U113" s="22"/>
      <c r="X113" s="801" t="str">
        <f t="shared" si="75"/>
        <v/>
      </c>
      <c r="Y113" s="786">
        <f t="shared" si="37"/>
        <v>0.6</v>
      </c>
      <c r="Z113" s="799" t="e">
        <f t="shared" si="38"/>
        <v>#VALUE!</v>
      </c>
      <c r="AA113" s="799" t="e">
        <f t="shared" si="39"/>
        <v>#VALUE!</v>
      </c>
      <c r="AB113" s="799" t="e">
        <f t="shared" si="40"/>
        <v>#VALUE!</v>
      </c>
      <c r="AC113" s="566" t="e">
        <f t="shared" si="76"/>
        <v>#VALUE!</v>
      </c>
      <c r="AD113" s="566">
        <f t="shared" si="77"/>
        <v>0</v>
      </c>
      <c r="AE113" s="800">
        <f>IF(H113&gt;8,tab!D$168,tab!D$171)</f>
        <v>0.5</v>
      </c>
      <c r="AF113" s="566">
        <f t="shared" si="78"/>
        <v>0</v>
      </c>
      <c r="AG113" s="801">
        <f t="shared" si="79"/>
        <v>0</v>
      </c>
      <c r="AH113" s="566"/>
    </row>
    <row r="114" spans="2:34" ht="13.15" customHeight="1" x14ac:dyDescent="0.2">
      <c r="B114" s="18"/>
      <c r="C114" s="31"/>
      <c r="D114" s="117" t="str">
        <f t="shared" si="59"/>
        <v/>
      </c>
      <c r="E114" s="117" t="str">
        <f t="shared" si="59"/>
        <v/>
      </c>
      <c r="F114" s="33" t="str">
        <f t="shared" si="28"/>
        <v/>
      </c>
      <c r="G114" s="118" t="str">
        <f t="shared" si="29"/>
        <v/>
      </c>
      <c r="H114" s="33" t="str">
        <f t="shared" si="30"/>
        <v/>
      </c>
      <c r="I114" s="119" t="str">
        <f t="shared" si="73"/>
        <v/>
      </c>
      <c r="J114" s="120" t="str">
        <f t="shared" si="60"/>
        <v/>
      </c>
      <c r="K114" s="173"/>
      <c r="L114" s="1261">
        <f t="shared" ref="L114:M114" si="83">IF(L52="","",L52)</f>
        <v>0</v>
      </c>
      <c r="M114" s="1261">
        <f t="shared" si="83"/>
        <v>0</v>
      </c>
      <c r="N114" s="852" t="str">
        <f t="shared" si="32"/>
        <v/>
      </c>
      <c r="O114" s="843"/>
      <c r="P114" s="1279" t="str">
        <f t="shared" si="33"/>
        <v/>
      </c>
      <c r="Q114" s="1074" t="str">
        <f t="shared" si="34"/>
        <v/>
      </c>
      <c r="R114" s="814" t="str">
        <f t="shared" si="35"/>
        <v/>
      </c>
      <c r="S114" s="1085">
        <f t="shared" si="36"/>
        <v>0</v>
      </c>
      <c r="T114" s="116"/>
      <c r="U114" s="22"/>
      <c r="X114" s="801" t="str">
        <f t="shared" si="75"/>
        <v/>
      </c>
      <c r="Y114" s="786">
        <f t="shared" si="37"/>
        <v>0.6</v>
      </c>
      <c r="Z114" s="799" t="e">
        <f t="shared" si="38"/>
        <v>#VALUE!</v>
      </c>
      <c r="AA114" s="799" t="e">
        <f t="shared" si="39"/>
        <v>#VALUE!</v>
      </c>
      <c r="AB114" s="799" t="e">
        <f t="shared" si="40"/>
        <v>#VALUE!</v>
      </c>
      <c r="AC114" s="566" t="e">
        <f t="shared" si="76"/>
        <v>#VALUE!</v>
      </c>
      <c r="AD114" s="566">
        <f t="shared" si="77"/>
        <v>0</v>
      </c>
      <c r="AE114" s="800">
        <f>IF(H114&gt;8,tab!D$168,tab!D$171)</f>
        <v>0.5</v>
      </c>
      <c r="AF114" s="566">
        <f t="shared" si="78"/>
        <v>0</v>
      </c>
      <c r="AG114" s="801">
        <f t="shared" si="79"/>
        <v>0</v>
      </c>
      <c r="AH114" s="566"/>
    </row>
    <row r="115" spans="2:34" ht="13.15" customHeight="1" x14ac:dyDescent="0.2">
      <c r="B115" s="18"/>
      <c r="C115" s="31"/>
      <c r="D115" s="117" t="str">
        <f t="shared" si="59"/>
        <v/>
      </c>
      <c r="E115" s="117" t="str">
        <f t="shared" si="59"/>
        <v/>
      </c>
      <c r="F115" s="33" t="str">
        <f t="shared" si="28"/>
        <v/>
      </c>
      <c r="G115" s="118" t="str">
        <f t="shared" si="29"/>
        <v/>
      </c>
      <c r="H115" s="33" t="str">
        <f t="shared" si="30"/>
        <v/>
      </c>
      <c r="I115" s="119" t="str">
        <f t="shared" si="73"/>
        <v/>
      </c>
      <c r="J115" s="120" t="str">
        <f t="shared" si="60"/>
        <v/>
      </c>
      <c r="K115" s="173"/>
      <c r="L115" s="1261">
        <f t="shared" ref="L115:M115" si="84">IF(L53="","",L53)</f>
        <v>0</v>
      </c>
      <c r="M115" s="1261">
        <f t="shared" si="84"/>
        <v>0</v>
      </c>
      <c r="N115" s="852" t="str">
        <f t="shared" si="32"/>
        <v/>
      </c>
      <c r="O115" s="843"/>
      <c r="P115" s="1279" t="str">
        <f t="shared" si="33"/>
        <v/>
      </c>
      <c r="Q115" s="1074" t="str">
        <f t="shared" si="34"/>
        <v/>
      </c>
      <c r="R115" s="814" t="str">
        <f t="shared" si="35"/>
        <v/>
      </c>
      <c r="S115" s="1085">
        <f t="shared" si="36"/>
        <v>0</v>
      </c>
      <c r="T115" s="116"/>
      <c r="U115" s="22"/>
      <c r="X115" s="801" t="str">
        <f t="shared" si="75"/>
        <v/>
      </c>
      <c r="Y115" s="786">
        <f t="shared" si="37"/>
        <v>0.6</v>
      </c>
      <c r="Z115" s="799" t="e">
        <f t="shared" si="38"/>
        <v>#VALUE!</v>
      </c>
      <c r="AA115" s="799" t="e">
        <f t="shared" si="39"/>
        <v>#VALUE!</v>
      </c>
      <c r="AB115" s="799" t="e">
        <f t="shared" si="40"/>
        <v>#VALUE!</v>
      </c>
      <c r="AC115" s="566" t="e">
        <f t="shared" si="76"/>
        <v>#VALUE!</v>
      </c>
      <c r="AD115" s="566">
        <f t="shared" si="77"/>
        <v>0</v>
      </c>
      <c r="AE115" s="800">
        <f>IF(H115&gt;8,tab!D$168,tab!D$171)</f>
        <v>0.5</v>
      </c>
      <c r="AF115" s="566">
        <f t="shared" si="78"/>
        <v>0</v>
      </c>
      <c r="AG115" s="801">
        <f t="shared" si="79"/>
        <v>0</v>
      </c>
      <c r="AH115" s="566"/>
    </row>
    <row r="116" spans="2:34" ht="13.15" customHeight="1" x14ac:dyDescent="0.2">
      <c r="B116" s="18"/>
      <c r="C116" s="31"/>
      <c r="D116" s="117" t="str">
        <f t="shared" si="59"/>
        <v/>
      </c>
      <c r="E116" s="117" t="str">
        <f t="shared" si="59"/>
        <v/>
      </c>
      <c r="F116" s="33" t="str">
        <f t="shared" si="28"/>
        <v/>
      </c>
      <c r="G116" s="118" t="str">
        <f t="shared" si="29"/>
        <v/>
      </c>
      <c r="H116" s="33" t="str">
        <f t="shared" si="30"/>
        <v/>
      </c>
      <c r="I116" s="119" t="str">
        <f t="shared" si="73"/>
        <v/>
      </c>
      <c r="J116" s="120" t="str">
        <f t="shared" si="60"/>
        <v/>
      </c>
      <c r="K116" s="173"/>
      <c r="L116" s="1261">
        <f t="shared" ref="L116:M116" si="85">IF(L54="","",L54)</f>
        <v>0</v>
      </c>
      <c r="M116" s="1261">
        <f t="shared" si="85"/>
        <v>0</v>
      </c>
      <c r="N116" s="852" t="str">
        <f t="shared" si="32"/>
        <v/>
      </c>
      <c r="O116" s="843"/>
      <c r="P116" s="1279" t="str">
        <f t="shared" si="33"/>
        <v/>
      </c>
      <c r="Q116" s="1074" t="str">
        <f t="shared" si="34"/>
        <v/>
      </c>
      <c r="R116" s="814" t="str">
        <f t="shared" si="35"/>
        <v/>
      </c>
      <c r="S116" s="1085">
        <f t="shared" si="36"/>
        <v>0</v>
      </c>
      <c r="T116" s="116"/>
      <c r="U116" s="22"/>
      <c r="X116" s="801" t="str">
        <f t="shared" si="75"/>
        <v/>
      </c>
      <c r="Y116" s="786">
        <f t="shared" si="37"/>
        <v>0.6</v>
      </c>
      <c r="Z116" s="799" t="e">
        <f t="shared" si="38"/>
        <v>#VALUE!</v>
      </c>
      <c r="AA116" s="799" t="e">
        <f t="shared" si="39"/>
        <v>#VALUE!</v>
      </c>
      <c r="AB116" s="799" t="e">
        <f t="shared" si="40"/>
        <v>#VALUE!</v>
      </c>
      <c r="AC116" s="566" t="e">
        <f t="shared" si="76"/>
        <v>#VALUE!</v>
      </c>
      <c r="AD116" s="566">
        <f t="shared" si="77"/>
        <v>0</v>
      </c>
      <c r="AE116" s="800">
        <f>IF(H116&gt;8,tab!D$168,tab!D$171)</f>
        <v>0.5</v>
      </c>
      <c r="AF116" s="566">
        <f t="shared" si="78"/>
        <v>0</v>
      </c>
      <c r="AG116" s="801">
        <f t="shared" si="79"/>
        <v>0</v>
      </c>
      <c r="AH116" s="566"/>
    </row>
    <row r="117" spans="2:34" ht="13.15" customHeight="1" x14ac:dyDescent="0.2">
      <c r="B117" s="18"/>
      <c r="C117" s="31"/>
      <c r="D117" s="117" t="str">
        <f t="shared" si="59"/>
        <v/>
      </c>
      <c r="E117" s="117" t="str">
        <f t="shared" si="59"/>
        <v/>
      </c>
      <c r="F117" s="33" t="str">
        <f t="shared" si="28"/>
        <v/>
      </c>
      <c r="G117" s="118" t="str">
        <f t="shared" si="29"/>
        <v/>
      </c>
      <c r="H117" s="33" t="str">
        <f t="shared" si="30"/>
        <v/>
      </c>
      <c r="I117" s="119" t="str">
        <f t="shared" si="73"/>
        <v/>
      </c>
      <c r="J117" s="120" t="str">
        <f t="shared" si="60"/>
        <v/>
      </c>
      <c r="K117" s="173"/>
      <c r="L117" s="1261">
        <f t="shared" ref="L117:M117" si="86">IF(L55="","",L55)</f>
        <v>0</v>
      </c>
      <c r="M117" s="1261">
        <f t="shared" si="86"/>
        <v>0</v>
      </c>
      <c r="N117" s="852" t="str">
        <f t="shared" si="32"/>
        <v/>
      </c>
      <c r="O117" s="843"/>
      <c r="P117" s="1279" t="str">
        <f t="shared" si="33"/>
        <v/>
      </c>
      <c r="Q117" s="1074" t="str">
        <f t="shared" si="34"/>
        <v/>
      </c>
      <c r="R117" s="814" t="str">
        <f t="shared" si="35"/>
        <v/>
      </c>
      <c r="S117" s="1085">
        <f t="shared" si="36"/>
        <v>0</v>
      </c>
      <c r="T117" s="116"/>
      <c r="U117" s="22"/>
      <c r="X117" s="801" t="str">
        <f t="shared" si="75"/>
        <v/>
      </c>
      <c r="Y117" s="786">
        <f t="shared" si="37"/>
        <v>0.6</v>
      </c>
      <c r="Z117" s="799" t="e">
        <f t="shared" si="38"/>
        <v>#VALUE!</v>
      </c>
      <c r="AA117" s="799" t="e">
        <f t="shared" si="39"/>
        <v>#VALUE!</v>
      </c>
      <c r="AB117" s="799" t="e">
        <f t="shared" si="40"/>
        <v>#VALUE!</v>
      </c>
      <c r="AC117" s="566" t="e">
        <f t="shared" si="76"/>
        <v>#VALUE!</v>
      </c>
      <c r="AD117" s="566">
        <f t="shared" si="77"/>
        <v>0</v>
      </c>
      <c r="AE117" s="800">
        <f>IF(H117&gt;8,tab!D$168,tab!D$171)</f>
        <v>0.5</v>
      </c>
      <c r="AF117" s="566">
        <f t="shared" si="78"/>
        <v>0</v>
      </c>
      <c r="AG117" s="801">
        <f t="shared" si="79"/>
        <v>0</v>
      </c>
      <c r="AH117" s="566"/>
    </row>
    <row r="118" spans="2:34" ht="13.15" customHeight="1" x14ac:dyDescent="0.2">
      <c r="B118" s="18"/>
      <c r="C118" s="31"/>
      <c r="D118" s="117" t="str">
        <f t="shared" ref="D118:E127" si="87">IF(D56=0,"",D56)</f>
        <v/>
      </c>
      <c r="E118" s="117" t="str">
        <f t="shared" si="87"/>
        <v/>
      </c>
      <c r="F118" s="33" t="str">
        <f t="shared" si="28"/>
        <v/>
      </c>
      <c r="G118" s="118" t="str">
        <f t="shared" si="29"/>
        <v/>
      </c>
      <c r="H118" s="33" t="str">
        <f t="shared" si="30"/>
        <v/>
      </c>
      <c r="I118" s="119" t="str">
        <f t="shared" si="73"/>
        <v/>
      </c>
      <c r="J118" s="120" t="str">
        <f t="shared" ref="J118:J127" si="88">IF(J56="","",J56)</f>
        <v/>
      </c>
      <c r="K118" s="173"/>
      <c r="L118" s="1261">
        <f t="shared" ref="L118:M118" si="89">IF(L56="","",L56)</f>
        <v>0</v>
      </c>
      <c r="M118" s="1261">
        <f t="shared" si="89"/>
        <v>0</v>
      </c>
      <c r="N118" s="852" t="str">
        <f t="shared" si="32"/>
        <v/>
      </c>
      <c r="O118" s="843"/>
      <c r="P118" s="1279" t="str">
        <f t="shared" si="33"/>
        <v/>
      </c>
      <c r="Q118" s="1074" t="str">
        <f t="shared" si="34"/>
        <v/>
      </c>
      <c r="R118" s="814" t="str">
        <f t="shared" si="35"/>
        <v/>
      </c>
      <c r="S118" s="1085">
        <f t="shared" si="36"/>
        <v>0</v>
      </c>
      <c r="T118" s="116"/>
      <c r="U118" s="22"/>
      <c r="X118" s="801" t="str">
        <f t="shared" si="75"/>
        <v/>
      </c>
      <c r="Y118" s="786">
        <f t="shared" si="37"/>
        <v>0.6</v>
      </c>
      <c r="Z118" s="799" t="e">
        <f t="shared" si="38"/>
        <v>#VALUE!</v>
      </c>
      <c r="AA118" s="799" t="e">
        <f t="shared" si="39"/>
        <v>#VALUE!</v>
      </c>
      <c r="AB118" s="799" t="e">
        <f t="shared" si="40"/>
        <v>#VALUE!</v>
      </c>
      <c r="AC118" s="566" t="e">
        <f t="shared" si="76"/>
        <v>#VALUE!</v>
      </c>
      <c r="AD118" s="566">
        <f t="shared" si="77"/>
        <v>0</v>
      </c>
      <c r="AE118" s="800">
        <f>IF(H118&gt;8,tab!D$168,tab!D$171)</f>
        <v>0.5</v>
      </c>
      <c r="AF118" s="566">
        <f t="shared" si="78"/>
        <v>0</v>
      </c>
      <c r="AG118" s="801">
        <f t="shared" si="79"/>
        <v>0</v>
      </c>
      <c r="AH118" s="566"/>
    </row>
    <row r="119" spans="2:34" ht="13.15" customHeight="1" x14ac:dyDescent="0.2">
      <c r="B119" s="18"/>
      <c r="C119" s="31"/>
      <c r="D119" s="117" t="str">
        <f t="shared" si="87"/>
        <v/>
      </c>
      <c r="E119" s="117" t="str">
        <f t="shared" si="87"/>
        <v/>
      </c>
      <c r="F119" s="33" t="str">
        <f t="shared" si="28"/>
        <v/>
      </c>
      <c r="G119" s="118" t="str">
        <f t="shared" si="29"/>
        <v/>
      </c>
      <c r="H119" s="33" t="str">
        <f t="shared" si="30"/>
        <v/>
      </c>
      <c r="I119" s="119" t="str">
        <f t="shared" si="73"/>
        <v/>
      </c>
      <c r="J119" s="120" t="str">
        <f t="shared" si="88"/>
        <v/>
      </c>
      <c r="K119" s="173"/>
      <c r="L119" s="1261">
        <f t="shared" ref="L119:M119" si="90">IF(L57="","",L57)</f>
        <v>0</v>
      </c>
      <c r="M119" s="1261">
        <f t="shared" si="90"/>
        <v>0</v>
      </c>
      <c r="N119" s="852" t="str">
        <f t="shared" si="32"/>
        <v/>
      </c>
      <c r="O119" s="843"/>
      <c r="P119" s="1279" t="str">
        <f t="shared" si="33"/>
        <v/>
      </c>
      <c r="Q119" s="1074" t="str">
        <f t="shared" si="34"/>
        <v/>
      </c>
      <c r="R119" s="814" t="str">
        <f t="shared" si="35"/>
        <v/>
      </c>
      <c r="S119" s="1085">
        <f t="shared" si="36"/>
        <v>0</v>
      </c>
      <c r="T119" s="116"/>
      <c r="U119" s="22"/>
      <c r="X119" s="801" t="str">
        <f t="shared" si="75"/>
        <v/>
      </c>
      <c r="Y119" s="786">
        <f t="shared" si="37"/>
        <v>0.6</v>
      </c>
      <c r="Z119" s="799" t="e">
        <f t="shared" si="38"/>
        <v>#VALUE!</v>
      </c>
      <c r="AA119" s="799" t="e">
        <f t="shared" si="39"/>
        <v>#VALUE!</v>
      </c>
      <c r="AB119" s="799" t="e">
        <f t="shared" si="40"/>
        <v>#VALUE!</v>
      </c>
      <c r="AC119" s="566" t="e">
        <f t="shared" si="76"/>
        <v>#VALUE!</v>
      </c>
      <c r="AD119" s="566">
        <f t="shared" si="77"/>
        <v>0</v>
      </c>
      <c r="AE119" s="800">
        <f>IF(H119&gt;8,tab!D$168,tab!D$171)</f>
        <v>0.5</v>
      </c>
      <c r="AF119" s="566">
        <f t="shared" si="78"/>
        <v>0</v>
      </c>
      <c r="AG119" s="801">
        <f t="shared" si="79"/>
        <v>0</v>
      </c>
      <c r="AH119" s="566"/>
    </row>
    <row r="120" spans="2:34" ht="13.15" customHeight="1" x14ac:dyDescent="0.2">
      <c r="B120" s="18"/>
      <c r="C120" s="31"/>
      <c r="D120" s="117" t="str">
        <f t="shared" si="87"/>
        <v/>
      </c>
      <c r="E120" s="117" t="str">
        <f t="shared" si="87"/>
        <v/>
      </c>
      <c r="F120" s="33" t="str">
        <f t="shared" si="28"/>
        <v/>
      </c>
      <c r="G120" s="118" t="str">
        <f t="shared" si="29"/>
        <v/>
      </c>
      <c r="H120" s="33" t="str">
        <f t="shared" si="30"/>
        <v/>
      </c>
      <c r="I120" s="119" t="str">
        <f t="shared" si="73"/>
        <v/>
      </c>
      <c r="J120" s="120" t="str">
        <f t="shared" si="88"/>
        <v/>
      </c>
      <c r="K120" s="173"/>
      <c r="L120" s="1261">
        <f t="shared" ref="L120:M120" si="91">IF(L58="","",L58)</f>
        <v>0</v>
      </c>
      <c r="M120" s="1261">
        <f t="shared" si="91"/>
        <v>0</v>
      </c>
      <c r="N120" s="852" t="str">
        <f t="shared" si="32"/>
        <v/>
      </c>
      <c r="O120" s="843"/>
      <c r="P120" s="1279" t="str">
        <f t="shared" si="33"/>
        <v/>
      </c>
      <c r="Q120" s="1074" t="str">
        <f t="shared" si="34"/>
        <v/>
      </c>
      <c r="R120" s="814" t="str">
        <f t="shared" si="35"/>
        <v/>
      </c>
      <c r="S120" s="1085">
        <f t="shared" si="36"/>
        <v>0</v>
      </c>
      <c r="T120" s="116"/>
      <c r="U120" s="22"/>
      <c r="X120" s="801" t="str">
        <f t="shared" si="75"/>
        <v/>
      </c>
      <c r="Y120" s="786">
        <f t="shared" si="37"/>
        <v>0.6</v>
      </c>
      <c r="Z120" s="799" t="e">
        <f t="shared" si="38"/>
        <v>#VALUE!</v>
      </c>
      <c r="AA120" s="799" t="e">
        <f t="shared" si="39"/>
        <v>#VALUE!</v>
      </c>
      <c r="AB120" s="799" t="e">
        <f t="shared" si="40"/>
        <v>#VALUE!</v>
      </c>
      <c r="AC120" s="566" t="e">
        <f t="shared" si="76"/>
        <v>#VALUE!</v>
      </c>
      <c r="AD120" s="566">
        <f t="shared" si="77"/>
        <v>0</v>
      </c>
      <c r="AE120" s="800">
        <f>IF(H120&gt;8,tab!D$168,tab!D$171)</f>
        <v>0.5</v>
      </c>
      <c r="AF120" s="566">
        <f t="shared" si="78"/>
        <v>0</v>
      </c>
      <c r="AG120" s="801">
        <f t="shared" si="79"/>
        <v>0</v>
      </c>
      <c r="AH120" s="566"/>
    </row>
    <row r="121" spans="2:34" ht="13.15" customHeight="1" x14ac:dyDescent="0.2">
      <c r="B121" s="18"/>
      <c r="C121" s="31"/>
      <c r="D121" s="117" t="str">
        <f t="shared" si="87"/>
        <v/>
      </c>
      <c r="E121" s="117" t="str">
        <f t="shared" si="87"/>
        <v/>
      </c>
      <c r="F121" s="33" t="str">
        <f t="shared" si="28"/>
        <v/>
      </c>
      <c r="G121" s="118" t="str">
        <f t="shared" si="29"/>
        <v/>
      </c>
      <c r="H121" s="33" t="str">
        <f t="shared" si="30"/>
        <v/>
      </c>
      <c r="I121" s="119" t="str">
        <f t="shared" si="73"/>
        <v/>
      </c>
      <c r="J121" s="120" t="str">
        <f t="shared" si="88"/>
        <v/>
      </c>
      <c r="K121" s="173"/>
      <c r="L121" s="1261">
        <f t="shared" ref="L121:M121" si="92">IF(L59="","",L59)</f>
        <v>0</v>
      </c>
      <c r="M121" s="1261">
        <f t="shared" si="92"/>
        <v>0</v>
      </c>
      <c r="N121" s="852" t="str">
        <f t="shared" si="32"/>
        <v/>
      </c>
      <c r="O121" s="843"/>
      <c r="P121" s="1279" t="str">
        <f t="shared" si="33"/>
        <v/>
      </c>
      <c r="Q121" s="1074" t="str">
        <f t="shared" si="34"/>
        <v/>
      </c>
      <c r="R121" s="814" t="str">
        <f t="shared" si="35"/>
        <v/>
      </c>
      <c r="S121" s="1085">
        <f t="shared" si="36"/>
        <v>0</v>
      </c>
      <c r="T121" s="116"/>
      <c r="U121" s="22"/>
      <c r="X121" s="801" t="str">
        <f t="shared" si="75"/>
        <v/>
      </c>
      <c r="Y121" s="786">
        <f t="shared" si="37"/>
        <v>0.6</v>
      </c>
      <c r="Z121" s="799" t="e">
        <f t="shared" si="38"/>
        <v>#VALUE!</v>
      </c>
      <c r="AA121" s="799" t="e">
        <f t="shared" si="39"/>
        <v>#VALUE!</v>
      </c>
      <c r="AB121" s="799" t="e">
        <f t="shared" si="40"/>
        <v>#VALUE!</v>
      </c>
      <c r="AC121" s="566" t="e">
        <f t="shared" si="76"/>
        <v>#VALUE!</v>
      </c>
      <c r="AD121" s="566">
        <f t="shared" si="77"/>
        <v>0</v>
      </c>
      <c r="AE121" s="800">
        <f>IF(H121&gt;8,tab!D$168,tab!D$171)</f>
        <v>0.5</v>
      </c>
      <c r="AF121" s="566">
        <f t="shared" si="78"/>
        <v>0</v>
      </c>
      <c r="AG121" s="801">
        <f t="shared" si="79"/>
        <v>0</v>
      </c>
      <c r="AH121" s="566"/>
    </row>
    <row r="122" spans="2:34" ht="13.15" customHeight="1" x14ac:dyDescent="0.2">
      <c r="B122" s="18"/>
      <c r="C122" s="31"/>
      <c r="D122" s="117" t="str">
        <f t="shared" si="87"/>
        <v/>
      </c>
      <c r="E122" s="117" t="str">
        <f t="shared" si="87"/>
        <v/>
      </c>
      <c r="F122" s="33" t="str">
        <f t="shared" si="28"/>
        <v/>
      </c>
      <c r="G122" s="118" t="str">
        <f t="shared" si="29"/>
        <v/>
      </c>
      <c r="H122" s="33" t="str">
        <f t="shared" si="30"/>
        <v/>
      </c>
      <c r="I122" s="119" t="str">
        <f t="shared" si="73"/>
        <v/>
      </c>
      <c r="J122" s="120" t="str">
        <f t="shared" si="88"/>
        <v/>
      </c>
      <c r="K122" s="173"/>
      <c r="L122" s="1261">
        <f t="shared" ref="L122:M122" si="93">IF(L60="","",L60)</f>
        <v>0</v>
      </c>
      <c r="M122" s="1261">
        <f t="shared" si="93"/>
        <v>0</v>
      </c>
      <c r="N122" s="852" t="str">
        <f t="shared" si="32"/>
        <v/>
      </c>
      <c r="O122" s="843"/>
      <c r="P122" s="1279" t="str">
        <f t="shared" si="33"/>
        <v/>
      </c>
      <c r="Q122" s="1074" t="str">
        <f t="shared" si="34"/>
        <v/>
      </c>
      <c r="R122" s="814" t="str">
        <f t="shared" si="35"/>
        <v/>
      </c>
      <c r="S122" s="1085">
        <f t="shared" si="36"/>
        <v>0</v>
      </c>
      <c r="T122" s="116"/>
      <c r="U122" s="22"/>
      <c r="X122" s="801" t="str">
        <f t="shared" si="75"/>
        <v/>
      </c>
      <c r="Y122" s="786">
        <f t="shared" si="37"/>
        <v>0.6</v>
      </c>
      <c r="Z122" s="799" t="e">
        <f t="shared" si="38"/>
        <v>#VALUE!</v>
      </c>
      <c r="AA122" s="799" t="e">
        <f t="shared" si="39"/>
        <v>#VALUE!</v>
      </c>
      <c r="AB122" s="799" t="e">
        <f t="shared" si="40"/>
        <v>#VALUE!</v>
      </c>
      <c r="AC122" s="566" t="e">
        <f t="shared" si="76"/>
        <v>#VALUE!</v>
      </c>
      <c r="AD122" s="566">
        <f t="shared" si="77"/>
        <v>0</v>
      </c>
      <c r="AE122" s="800">
        <f>IF(H122&gt;8,tab!D$168,tab!D$171)</f>
        <v>0.5</v>
      </c>
      <c r="AF122" s="566">
        <f t="shared" si="78"/>
        <v>0</v>
      </c>
      <c r="AG122" s="801">
        <f t="shared" si="79"/>
        <v>0</v>
      </c>
      <c r="AH122" s="566"/>
    </row>
    <row r="123" spans="2:34" ht="13.15" customHeight="1" x14ac:dyDescent="0.2">
      <c r="B123" s="18"/>
      <c r="C123" s="31"/>
      <c r="D123" s="117" t="str">
        <f t="shared" si="87"/>
        <v/>
      </c>
      <c r="E123" s="117" t="str">
        <f t="shared" si="87"/>
        <v/>
      </c>
      <c r="F123" s="33" t="str">
        <f t="shared" si="28"/>
        <v/>
      </c>
      <c r="G123" s="118" t="str">
        <f t="shared" si="29"/>
        <v/>
      </c>
      <c r="H123" s="33" t="str">
        <f t="shared" si="30"/>
        <v/>
      </c>
      <c r="I123" s="119" t="str">
        <f t="shared" si="73"/>
        <v/>
      </c>
      <c r="J123" s="120" t="str">
        <f t="shared" si="88"/>
        <v/>
      </c>
      <c r="K123" s="173"/>
      <c r="L123" s="1261">
        <f t="shared" ref="L123:M123" si="94">IF(L61="","",L61)</f>
        <v>0</v>
      </c>
      <c r="M123" s="1261">
        <f t="shared" si="94"/>
        <v>0</v>
      </c>
      <c r="N123" s="852" t="str">
        <f t="shared" si="32"/>
        <v/>
      </c>
      <c r="O123" s="843"/>
      <c r="P123" s="1279" t="str">
        <f t="shared" si="33"/>
        <v/>
      </c>
      <c r="Q123" s="1074" t="str">
        <f t="shared" si="34"/>
        <v/>
      </c>
      <c r="R123" s="814" t="str">
        <f t="shared" si="35"/>
        <v/>
      </c>
      <c r="S123" s="1085">
        <f t="shared" si="36"/>
        <v>0</v>
      </c>
      <c r="T123" s="116"/>
      <c r="U123" s="22"/>
      <c r="X123" s="801" t="str">
        <f t="shared" si="75"/>
        <v/>
      </c>
      <c r="Y123" s="786">
        <f t="shared" si="37"/>
        <v>0.6</v>
      </c>
      <c r="Z123" s="799" t="e">
        <f t="shared" si="38"/>
        <v>#VALUE!</v>
      </c>
      <c r="AA123" s="799" t="e">
        <f t="shared" si="39"/>
        <v>#VALUE!</v>
      </c>
      <c r="AB123" s="799" t="e">
        <f t="shared" si="40"/>
        <v>#VALUE!</v>
      </c>
      <c r="AC123" s="566" t="e">
        <f t="shared" si="76"/>
        <v>#VALUE!</v>
      </c>
      <c r="AD123" s="566">
        <f t="shared" si="77"/>
        <v>0</v>
      </c>
      <c r="AE123" s="800">
        <f>IF(H123&gt;8,tab!D$168,tab!D$171)</f>
        <v>0.5</v>
      </c>
      <c r="AF123" s="566">
        <f t="shared" si="78"/>
        <v>0</v>
      </c>
      <c r="AG123" s="801">
        <f t="shared" si="79"/>
        <v>0</v>
      </c>
      <c r="AH123" s="566"/>
    </row>
    <row r="124" spans="2:34" ht="13.15" customHeight="1" x14ac:dyDescent="0.2">
      <c r="B124" s="18"/>
      <c r="C124" s="31"/>
      <c r="D124" s="117" t="str">
        <f t="shared" si="87"/>
        <v/>
      </c>
      <c r="E124" s="117" t="str">
        <f t="shared" si="87"/>
        <v/>
      </c>
      <c r="F124" s="33" t="str">
        <f t="shared" si="28"/>
        <v/>
      </c>
      <c r="G124" s="118" t="str">
        <f t="shared" si="29"/>
        <v/>
      </c>
      <c r="H124" s="33" t="str">
        <f t="shared" si="30"/>
        <v/>
      </c>
      <c r="I124" s="119" t="str">
        <f t="shared" si="73"/>
        <v/>
      </c>
      <c r="J124" s="120" t="str">
        <f t="shared" si="88"/>
        <v/>
      </c>
      <c r="K124" s="173"/>
      <c r="L124" s="1261">
        <f t="shared" ref="L124:M124" si="95">IF(L62="","",L62)</f>
        <v>0</v>
      </c>
      <c r="M124" s="1261">
        <f t="shared" si="95"/>
        <v>0</v>
      </c>
      <c r="N124" s="852" t="str">
        <f t="shared" si="32"/>
        <v/>
      </c>
      <c r="O124" s="843"/>
      <c r="P124" s="1279" t="str">
        <f t="shared" si="33"/>
        <v/>
      </c>
      <c r="Q124" s="1074" t="str">
        <f t="shared" si="34"/>
        <v/>
      </c>
      <c r="R124" s="814" t="str">
        <f t="shared" si="35"/>
        <v/>
      </c>
      <c r="S124" s="1085">
        <f t="shared" si="36"/>
        <v>0</v>
      </c>
      <c r="T124" s="116"/>
      <c r="U124" s="22"/>
      <c r="X124" s="801" t="str">
        <f t="shared" si="75"/>
        <v/>
      </c>
      <c r="Y124" s="786">
        <f t="shared" si="37"/>
        <v>0.6</v>
      </c>
      <c r="Z124" s="799" t="e">
        <f t="shared" si="38"/>
        <v>#VALUE!</v>
      </c>
      <c r="AA124" s="799" t="e">
        <f t="shared" si="39"/>
        <v>#VALUE!</v>
      </c>
      <c r="AB124" s="799" t="e">
        <f t="shared" si="40"/>
        <v>#VALUE!</v>
      </c>
      <c r="AC124" s="566" t="e">
        <f t="shared" si="76"/>
        <v>#VALUE!</v>
      </c>
      <c r="AD124" s="566">
        <f t="shared" si="77"/>
        <v>0</v>
      </c>
      <c r="AE124" s="800">
        <f>IF(H124&gt;8,tab!D$168,tab!D$171)</f>
        <v>0.5</v>
      </c>
      <c r="AF124" s="566">
        <f t="shared" si="78"/>
        <v>0</v>
      </c>
      <c r="AG124" s="801">
        <f t="shared" si="79"/>
        <v>0</v>
      </c>
      <c r="AH124" s="566"/>
    </row>
    <row r="125" spans="2:34" ht="13.15" customHeight="1" x14ac:dyDescent="0.2">
      <c r="B125" s="18"/>
      <c r="C125" s="31"/>
      <c r="D125" s="117" t="str">
        <f t="shared" si="87"/>
        <v/>
      </c>
      <c r="E125" s="117" t="str">
        <f t="shared" si="87"/>
        <v/>
      </c>
      <c r="F125" s="33" t="str">
        <f t="shared" si="28"/>
        <v/>
      </c>
      <c r="G125" s="118" t="str">
        <f t="shared" si="29"/>
        <v/>
      </c>
      <c r="H125" s="33" t="str">
        <f t="shared" si="30"/>
        <v/>
      </c>
      <c r="I125" s="119" t="str">
        <f t="shared" si="73"/>
        <v/>
      </c>
      <c r="J125" s="120" t="str">
        <f t="shared" si="88"/>
        <v/>
      </c>
      <c r="K125" s="173"/>
      <c r="L125" s="1261">
        <f t="shared" ref="L125:M125" si="96">IF(L63="","",L63)</f>
        <v>0</v>
      </c>
      <c r="M125" s="1261">
        <f t="shared" si="96"/>
        <v>0</v>
      </c>
      <c r="N125" s="852" t="str">
        <f t="shared" si="32"/>
        <v/>
      </c>
      <c r="O125" s="843"/>
      <c r="P125" s="1279" t="str">
        <f t="shared" si="33"/>
        <v/>
      </c>
      <c r="Q125" s="1074" t="str">
        <f t="shared" si="34"/>
        <v/>
      </c>
      <c r="R125" s="814" t="str">
        <f t="shared" si="35"/>
        <v/>
      </c>
      <c r="S125" s="1085">
        <f t="shared" si="36"/>
        <v>0</v>
      </c>
      <c r="T125" s="116"/>
      <c r="U125" s="22"/>
      <c r="X125" s="801" t="str">
        <f t="shared" si="75"/>
        <v/>
      </c>
      <c r="Y125" s="786">
        <f t="shared" si="37"/>
        <v>0.6</v>
      </c>
      <c r="Z125" s="799" t="e">
        <f t="shared" si="38"/>
        <v>#VALUE!</v>
      </c>
      <c r="AA125" s="799" t="e">
        <f t="shared" si="39"/>
        <v>#VALUE!</v>
      </c>
      <c r="AB125" s="799" t="e">
        <f t="shared" si="40"/>
        <v>#VALUE!</v>
      </c>
      <c r="AC125" s="566" t="e">
        <f t="shared" si="76"/>
        <v>#VALUE!</v>
      </c>
      <c r="AD125" s="566">
        <f t="shared" si="77"/>
        <v>0</v>
      </c>
      <c r="AE125" s="800">
        <f>IF(H125&gt;8,tab!D$168,tab!D$171)</f>
        <v>0.5</v>
      </c>
      <c r="AF125" s="566">
        <f t="shared" si="78"/>
        <v>0</v>
      </c>
      <c r="AG125" s="801">
        <f t="shared" si="79"/>
        <v>0</v>
      </c>
      <c r="AH125" s="566"/>
    </row>
    <row r="126" spans="2:34" ht="13.15" customHeight="1" x14ac:dyDescent="0.2">
      <c r="B126" s="18"/>
      <c r="C126" s="31"/>
      <c r="D126" s="117" t="str">
        <f t="shared" si="87"/>
        <v/>
      </c>
      <c r="E126" s="117" t="str">
        <f t="shared" si="87"/>
        <v/>
      </c>
      <c r="F126" s="33" t="str">
        <f t="shared" si="28"/>
        <v/>
      </c>
      <c r="G126" s="118" t="str">
        <f t="shared" si="29"/>
        <v/>
      </c>
      <c r="H126" s="33" t="str">
        <f t="shared" si="30"/>
        <v/>
      </c>
      <c r="I126" s="119" t="str">
        <f t="shared" si="73"/>
        <v/>
      </c>
      <c r="J126" s="120" t="str">
        <f t="shared" si="88"/>
        <v/>
      </c>
      <c r="K126" s="173"/>
      <c r="L126" s="1261">
        <f t="shared" ref="L126:M126" si="97">IF(L64="","",L64)</f>
        <v>0</v>
      </c>
      <c r="M126" s="1261">
        <f t="shared" si="97"/>
        <v>0</v>
      </c>
      <c r="N126" s="852" t="str">
        <f t="shared" si="32"/>
        <v/>
      </c>
      <c r="O126" s="843"/>
      <c r="P126" s="1279" t="str">
        <f t="shared" si="33"/>
        <v/>
      </c>
      <c r="Q126" s="1074" t="str">
        <f t="shared" si="34"/>
        <v/>
      </c>
      <c r="R126" s="814" t="str">
        <f t="shared" si="35"/>
        <v/>
      </c>
      <c r="S126" s="1085">
        <f t="shared" si="36"/>
        <v>0</v>
      </c>
      <c r="T126" s="116"/>
      <c r="U126" s="22"/>
      <c r="X126" s="801" t="str">
        <f t="shared" si="75"/>
        <v/>
      </c>
      <c r="Y126" s="786">
        <f t="shared" si="37"/>
        <v>0.6</v>
      </c>
      <c r="Z126" s="799" t="e">
        <f t="shared" si="38"/>
        <v>#VALUE!</v>
      </c>
      <c r="AA126" s="799" t="e">
        <f t="shared" si="39"/>
        <v>#VALUE!</v>
      </c>
      <c r="AB126" s="799" t="e">
        <f t="shared" si="40"/>
        <v>#VALUE!</v>
      </c>
      <c r="AC126" s="566" t="e">
        <f t="shared" si="76"/>
        <v>#VALUE!</v>
      </c>
      <c r="AD126" s="566">
        <f t="shared" si="77"/>
        <v>0</v>
      </c>
      <c r="AE126" s="800">
        <f>IF(H126&gt;8,tab!D$168,tab!D$171)</f>
        <v>0.5</v>
      </c>
      <c r="AF126" s="566">
        <f t="shared" si="78"/>
        <v>0</v>
      </c>
      <c r="AG126" s="801">
        <f t="shared" si="79"/>
        <v>0</v>
      </c>
      <c r="AH126" s="566"/>
    </row>
    <row r="127" spans="2:34" ht="13.15" customHeight="1" x14ac:dyDescent="0.2">
      <c r="B127" s="18"/>
      <c r="C127" s="31"/>
      <c r="D127" s="117" t="str">
        <f t="shared" si="87"/>
        <v/>
      </c>
      <c r="E127" s="117" t="str">
        <f t="shared" si="87"/>
        <v/>
      </c>
      <c r="F127" s="33" t="str">
        <f t="shared" si="28"/>
        <v/>
      </c>
      <c r="G127" s="118" t="str">
        <f t="shared" si="29"/>
        <v/>
      </c>
      <c r="H127" s="33" t="str">
        <f t="shared" si="30"/>
        <v/>
      </c>
      <c r="I127" s="119" t="str">
        <f t="shared" si="73"/>
        <v/>
      </c>
      <c r="J127" s="120" t="str">
        <f t="shared" si="88"/>
        <v/>
      </c>
      <c r="K127" s="173"/>
      <c r="L127" s="1261">
        <f t="shared" ref="L127:M127" si="98">IF(L65="","",L65)</f>
        <v>0</v>
      </c>
      <c r="M127" s="1261">
        <f t="shared" si="98"/>
        <v>0</v>
      </c>
      <c r="N127" s="852" t="str">
        <f t="shared" si="32"/>
        <v/>
      </c>
      <c r="O127" s="843"/>
      <c r="P127" s="1279" t="str">
        <f t="shared" si="33"/>
        <v/>
      </c>
      <c r="Q127" s="1074" t="str">
        <f t="shared" si="34"/>
        <v/>
      </c>
      <c r="R127" s="814" t="str">
        <f t="shared" si="35"/>
        <v/>
      </c>
      <c r="S127" s="1085">
        <f t="shared" si="36"/>
        <v>0</v>
      </c>
      <c r="T127" s="116"/>
      <c r="U127" s="22"/>
      <c r="X127" s="801" t="str">
        <f t="shared" si="75"/>
        <v/>
      </c>
      <c r="Y127" s="786">
        <f t="shared" si="37"/>
        <v>0.6</v>
      </c>
      <c r="Z127" s="799" t="e">
        <f t="shared" si="38"/>
        <v>#VALUE!</v>
      </c>
      <c r="AA127" s="799" t="e">
        <f t="shared" si="39"/>
        <v>#VALUE!</v>
      </c>
      <c r="AB127" s="799" t="e">
        <f t="shared" si="40"/>
        <v>#VALUE!</v>
      </c>
      <c r="AC127" s="566" t="e">
        <f t="shared" si="76"/>
        <v>#VALUE!</v>
      </c>
      <c r="AD127" s="566">
        <f t="shared" si="77"/>
        <v>0</v>
      </c>
      <c r="AE127" s="800">
        <f>IF(H127&gt;8,tab!D$168,tab!D$171)</f>
        <v>0.5</v>
      </c>
      <c r="AF127" s="566">
        <f t="shared" si="78"/>
        <v>0</v>
      </c>
      <c r="AG127" s="801">
        <f t="shared" si="79"/>
        <v>0</v>
      </c>
      <c r="AH127" s="566"/>
    </row>
    <row r="128" spans="2:34" ht="13.15" customHeight="1" x14ac:dyDescent="0.2">
      <c r="B128" s="18"/>
      <c r="C128" s="31"/>
      <c r="D128" s="28"/>
      <c r="E128" s="28"/>
      <c r="F128" s="28"/>
      <c r="G128" s="28"/>
      <c r="H128" s="30"/>
      <c r="I128" s="158"/>
      <c r="J128" s="815">
        <f>SUM(J78:J127)</f>
        <v>1</v>
      </c>
      <c r="K128" s="121"/>
      <c r="L128" s="850">
        <f>SUM(L78:L127)</f>
        <v>0</v>
      </c>
      <c r="M128" s="850">
        <f>SUM(M78:M127)</f>
        <v>0</v>
      </c>
      <c r="N128" s="516"/>
      <c r="O128" s="850">
        <f>SUM(O78:O127)</f>
        <v>0</v>
      </c>
      <c r="P128" s="851">
        <f>SUM(P78:P127)</f>
        <v>40</v>
      </c>
      <c r="Q128" s="1076">
        <f>SUM(Q78:Q127)</f>
        <v>53424.072332730568</v>
      </c>
      <c r="R128" s="1076">
        <f t="shared" ref="R128" si="99">SUM(R78:R127)</f>
        <v>1319.9276672694396</v>
      </c>
      <c r="S128" s="1076">
        <f t="shared" ref="S128" si="100">SUM(S78:S127)</f>
        <v>54744.000000000007</v>
      </c>
      <c r="T128" s="75"/>
      <c r="U128" s="22"/>
      <c r="AG128" s="801">
        <f>SUM(AG78:AG127)</f>
        <v>0</v>
      </c>
      <c r="AH128" s="566"/>
    </row>
    <row r="129" spans="2:36" ht="13.15" customHeight="1" x14ac:dyDescent="0.2">
      <c r="B129" s="18"/>
      <c r="C129" s="36"/>
      <c r="D129" s="127"/>
      <c r="E129" s="127"/>
      <c r="F129" s="127"/>
      <c r="G129" s="127"/>
      <c r="H129" s="129"/>
      <c r="I129" s="130"/>
      <c r="J129" s="131"/>
      <c r="K129" s="130"/>
      <c r="L129" s="130"/>
      <c r="M129" s="133"/>
      <c r="N129" s="132"/>
      <c r="O129" s="132"/>
      <c r="P129" s="135"/>
      <c r="Q129" s="135"/>
      <c r="R129" s="134"/>
      <c r="S129" s="1086"/>
      <c r="T129" s="75"/>
      <c r="U129" s="22"/>
    </row>
    <row r="130" spans="2:36" ht="13.15" customHeight="1" x14ac:dyDescent="0.2">
      <c r="B130" s="39"/>
      <c r="C130" s="40"/>
      <c r="D130" s="63"/>
      <c r="E130" s="63"/>
      <c r="F130" s="63"/>
      <c r="G130" s="174"/>
      <c r="H130" s="41"/>
      <c r="I130" s="140"/>
      <c r="J130" s="141"/>
      <c r="K130" s="40"/>
      <c r="L130" s="143"/>
      <c r="M130" s="143"/>
      <c r="N130" s="142"/>
      <c r="O130" s="142"/>
      <c r="P130" s="1280"/>
      <c r="Q130" s="145"/>
      <c r="R130" s="144"/>
      <c r="S130" s="259"/>
      <c r="T130" s="40"/>
      <c r="U130" s="43"/>
    </row>
    <row r="131" spans="2:36" ht="13.15" customHeight="1" x14ac:dyDescent="0.2">
      <c r="G131" s="179"/>
      <c r="H131" s="8"/>
      <c r="J131" s="123"/>
      <c r="L131" s="147"/>
      <c r="M131" s="147"/>
      <c r="N131" s="116"/>
      <c r="O131" s="116"/>
      <c r="P131" s="124"/>
      <c r="Q131" s="149"/>
      <c r="R131" s="148"/>
    </row>
    <row r="132" spans="2:36" ht="13.15" customHeight="1" x14ac:dyDescent="0.2">
      <c r="C132" s="34" t="s">
        <v>48</v>
      </c>
      <c r="E132" s="150" t="str">
        <f>tab!E2</f>
        <v>2019/20</v>
      </c>
      <c r="G132" s="179"/>
      <c r="H132" s="8"/>
      <c r="J132" s="123"/>
      <c r="L132" s="147"/>
      <c r="M132" s="147"/>
      <c r="N132" s="116"/>
      <c r="O132" s="116"/>
      <c r="P132" s="124"/>
      <c r="Q132" s="149"/>
      <c r="R132" s="148"/>
    </row>
    <row r="133" spans="2:36" ht="13.15" customHeight="1" x14ac:dyDescent="0.2">
      <c r="C133" s="34" t="s">
        <v>133</v>
      </c>
      <c r="E133" s="150">
        <f>tab!F3</f>
        <v>43739</v>
      </c>
      <c r="G133" s="179"/>
      <c r="H133" s="8"/>
      <c r="J133" s="123"/>
      <c r="L133" s="147"/>
      <c r="M133" s="147"/>
      <c r="N133" s="116"/>
      <c r="O133" s="116"/>
      <c r="P133" s="124"/>
      <c r="Q133" s="149"/>
      <c r="R133" s="148"/>
    </row>
    <row r="134" spans="2:36" ht="13.15" customHeight="1" x14ac:dyDescent="0.2">
      <c r="G134" s="179"/>
      <c r="H134" s="8"/>
      <c r="J134" s="123"/>
      <c r="L134" s="147"/>
      <c r="M134" s="147"/>
      <c r="N134" s="116"/>
      <c r="O134" s="116"/>
      <c r="P134" s="124"/>
      <c r="Q134" s="149"/>
      <c r="R134" s="148"/>
    </row>
    <row r="135" spans="2:36" ht="13.15" customHeight="1" x14ac:dyDescent="0.2">
      <c r="C135" s="23"/>
      <c r="D135" s="100"/>
      <c r="E135" s="101"/>
      <c r="F135" s="25"/>
      <c r="G135" s="102"/>
      <c r="H135" s="103"/>
      <c r="I135" s="103"/>
      <c r="J135" s="104"/>
      <c r="K135" s="24"/>
      <c r="L135" s="105"/>
      <c r="M135" s="25"/>
      <c r="N135" s="24"/>
      <c r="O135" s="24"/>
      <c r="P135" s="1283"/>
      <c r="Q135" s="25"/>
      <c r="R135" s="106"/>
      <c r="S135" s="1087"/>
      <c r="T135" s="77"/>
      <c r="X135" s="693"/>
      <c r="Y135" s="694"/>
      <c r="Z135" s="693"/>
      <c r="AA135" s="693"/>
      <c r="AB135" s="693"/>
      <c r="AC135" s="685"/>
      <c r="AD135" s="695"/>
      <c r="AE135" s="696"/>
      <c r="AF135" s="697"/>
      <c r="AG135" s="698"/>
      <c r="AH135" s="695"/>
    </row>
    <row r="136" spans="2:36" ht="13.15" customHeight="1" x14ac:dyDescent="0.2">
      <c r="C136" s="619"/>
      <c r="D136" s="1434" t="s">
        <v>134</v>
      </c>
      <c r="E136" s="1435"/>
      <c r="F136" s="1435"/>
      <c r="G136" s="1435"/>
      <c r="H136" s="1436"/>
      <c r="I136" s="1436"/>
      <c r="J136" s="1436"/>
      <c r="K136" s="716"/>
      <c r="L136" s="717" t="s">
        <v>455</v>
      </c>
      <c r="M136" s="718"/>
      <c r="N136" s="719"/>
      <c r="O136" s="719"/>
      <c r="P136" s="1278"/>
      <c r="Q136" s="601" t="s">
        <v>465</v>
      </c>
      <c r="R136" s="719"/>
      <c r="S136" s="1083"/>
      <c r="T136" s="620"/>
      <c r="U136" s="168"/>
      <c r="V136" s="687"/>
      <c r="W136" s="687"/>
      <c r="X136" s="566"/>
      <c r="Y136" s="566"/>
      <c r="AG136" s="566"/>
      <c r="AH136" s="566"/>
      <c r="AI136" s="725"/>
      <c r="AJ136" s="725"/>
    </row>
    <row r="137" spans="2:36" ht="13.15" customHeight="1" x14ac:dyDescent="0.2">
      <c r="C137" s="287"/>
      <c r="D137" s="729" t="s">
        <v>135</v>
      </c>
      <c r="E137" s="729" t="s">
        <v>96</v>
      </c>
      <c r="F137" s="730" t="s">
        <v>136</v>
      </c>
      <c r="G137" s="731" t="s">
        <v>137</v>
      </c>
      <c r="H137" s="730" t="s">
        <v>138</v>
      </c>
      <c r="I137" s="730" t="s">
        <v>139</v>
      </c>
      <c r="J137" s="732" t="s">
        <v>140</v>
      </c>
      <c r="K137" s="729"/>
      <c r="L137" s="733" t="s">
        <v>456</v>
      </c>
      <c r="M137" s="733" t="s">
        <v>459</v>
      </c>
      <c r="N137" s="733" t="s">
        <v>461</v>
      </c>
      <c r="O137" s="733" t="s">
        <v>458</v>
      </c>
      <c r="P137" s="734" t="s">
        <v>464</v>
      </c>
      <c r="Q137" s="733" t="s">
        <v>141</v>
      </c>
      <c r="R137" s="735" t="s">
        <v>468</v>
      </c>
      <c r="S137" s="736" t="s">
        <v>141</v>
      </c>
      <c r="T137" s="622"/>
      <c r="U137" s="170"/>
      <c r="V137" s="740"/>
      <c r="W137" s="740"/>
      <c r="X137" s="739" t="s">
        <v>147</v>
      </c>
      <c r="Y137" s="740" t="s">
        <v>469</v>
      </c>
      <c r="Z137" s="741" t="s">
        <v>470</v>
      </c>
      <c r="AA137" s="741" t="s">
        <v>470</v>
      </c>
      <c r="AB137" s="741" t="s">
        <v>471</v>
      </c>
      <c r="AC137" s="741" t="s">
        <v>472</v>
      </c>
      <c r="AD137" s="741" t="s">
        <v>473</v>
      </c>
      <c r="AE137" s="741" t="s">
        <v>474</v>
      </c>
      <c r="AF137" s="741" t="s">
        <v>142</v>
      </c>
      <c r="AG137" s="736" t="s">
        <v>143</v>
      </c>
      <c r="AH137" s="566"/>
      <c r="AI137" s="725"/>
      <c r="AJ137" s="742"/>
    </row>
    <row r="138" spans="2:36" ht="13.15" customHeight="1" x14ac:dyDescent="0.2">
      <c r="C138" s="31"/>
      <c r="D138" s="744"/>
      <c r="E138" s="729"/>
      <c r="F138" s="730" t="s">
        <v>144</v>
      </c>
      <c r="G138" s="731" t="s">
        <v>145</v>
      </c>
      <c r="H138" s="730"/>
      <c r="I138" s="730"/>
      <c r="J138" s="732" t="s">
        <v>482</v>
      </c>
      <c r="K138" s="729"/>
      <c r="L138" s="733" t="s">
        <v>457</v>
      </c>
      <c r="M138" s="733" t="s">
        <v>460</v>
      </c>
      <c r="N138" s="733" t="s">
        <v>462</v>
      </c>
      <c r="O138" s="733" t="s">
        <v>463</v>
      </c>
      <c r="P138" s="734" t="s">
        <v>149</v>
      </c>
      <c r="Q138" s="741" t="s">
        <v>466</v>
      </c>
      <c r="R138" s="735" t="s">
        <v>467</v>
      </c>
      <c r="S138" s="745" t="s">
        <v>149</v>
      </c>
      <c r="T138" s="623"/>
      <c r="X138" s="741" t="s">
        <v>475</v>
      </c>
      <c r="Y138" s="747">
        <f>tab!$D$167</f>
        <v>0.6</v>
      </c>
      <c r="Z138" s="741" t="s">
        <v>476</v>
      </c>
      <c r="AA138" s="741" t="s">
        <v>477</v>
      </c>
      <c r="AB138" s="741" t="s">
        <v>478</v>
      </c>
      <c r="AC138" s="741" t="s">
        <v>479</v>
      </c>
      <c r="AD138" s="741" t="s">
        <v>479</v>
      </c>
      <c r="AE138" s="741" t="s">
        <v>480</v>
      </c>
      <c r="AF138" s="741"/>
      <c r="AG138" s="741" t="s">
        <v>148</v>
      </c>
      <c r="AH138" s="566"/>
      <c r="AJ138" s="748"/>
    </row>
    <row r="139" spans="2:36" ht="13.15" customHeight="1" x14ac:dyDescent="0.2">
      <c r="C139" s="31"/>
      <c r="D139" s="1"/>
      <c r="E139" s="1"/>
      <c r="F139" s="1"/>
      <c r="G139" s="109"/>
      <c r="H139" s="110"/>
      <c r="I139" s="110"/>
      <c r="J139" s="111"/>
      <c r="K139" s="1"/>
      <c r="L139" s="112"/>
      <c r="M139" s="113"/>
      <c r="N139" s="113"/>
      <c r="O139" s="113"/>
      <c r="P139" s="628"/>
      <c r="Q139" s="113"/>
      <c r="R139" s="114"/>
      <c r="S139" s="1084"/>
      <c r="T139" s="168"/>
      <c r="X139" s="780"/>
      <c r="Y139" s="781"/>
      <c r="AG139" s="566"/>
      <c r="AH139" s="566"/>
      <c r="AJ139" s="748"/>
    </row>
    <row r="140" spans="2:36" ht="13.15" customHeight="1" x14ac:dyDescent="0.2">
      <c r="C140" s="31"/>
      <c r="D140" s="117" t="str">
        <f t="shared" ref="D140:E159" si="101">IF(D78=0,"",D78)</f>
        <v/>
      </c>
      <c r="E140" s="117" t="str">
        <f t="shared" si="101"/>
        <v>nn</v>
      </c>
      <c r="F140" s="33">
        <f>IF(F78=0,"",F78+1)</f>
        <v>27</v>
      </c>
      <c r="G140" s="118">
        <f>IF(G78="","",G78)</f>
        <v>28341</v>
      </c>
      <c r="H140" s="33">
        <f>IF(H78=0,"",H78)</f>
        <v>8</v>
      </c>
      <c r="I140" s="119">
        <f t="shared" ref="I140:I171" si="102">IF(E140="","",IF(I78+1&gt;VLOOKUP(H140,Schaal2016,22,FALSE),I78,I78+1))</f>
        <v>9</v>
      </c>
      <c r="J140" s="120">
        <f t="shared" ref="J140:J159" si="103">IF(J78="","",J78)</f>
        <v>1</v>
      </c>
      <c r="K140" s="173"/>
      <c r="L140" s="1261">
        <f>IF(L78="","",L78)</f>
        <v>0</v>
      </c>
      <c r="M140" s="1261">
        <f>IF(M78="","",M78)</f>
        <v>0</v>
      </c>
      <c r="N140" s="852">
        <f>IF(J140="","",IF(J140*40&gt;40,40,J140*40))</f>
        <v>40</v>
      </c>
      <c r="O140" s="843"/>
      <c r="P140" s="1279">
        <f>IF(J140="","",SUM(L140:O140))</f>
        <v>40</v>
      </c>
      <c r="Q140" s="1074">
        <f>IF(J140="","",(1659*J140-P140)*AA140)</f>
        <v>54637.297649186257</v>
      </c>
      <c r="R140" s="814">
        <f>IF(J140="","",(P140*AB140)+Z140*(AC140+AD140*(1-AE140)))</f>
        <v>1349.9023508137434</v>
      </c>
      <c r="S140" s="1085">
        <f>SUM(Q140:R140)</f>
        <v>55987.199999999997</v>
      </c>
      <c r="T140" s="116"/>
      <c r="X140" s="801">
        <f t="shared" ref="X140:X171" si="104">IF(H140="","",5/12*VLOOKUP(H140,Schaal2019,I140+1,FALSE)+7/12*VLOOKUP(H140,Schaal2020,I140+1,FALSE))</f>
        <v>2916</v>
      </c>
      <c r="Y140" s="786">
        <f>$Y$76</f>
        <v>0.6</v>
      </c>
      <c r="Z140" s="799">
        <f>X140*12/1659</f>
        <v>21.092224231464737</v>
      </c>
      <c r="AA140" s="799">
        <f>X140*12*(1+Y140)/1659</f>
        <v>33.747558770343581</v>
      </c>
      <c r="AB140" s="799">
        <f>AA140-Z140</f>
        <v>12.655334538878844</v>
      </c>
      <c r="AC140" s="566">
        <f t="shared" ref="AC140:AC171" si="105">N140+O140</f>
        <v>40</v>
      </c>
      <c r="AD140" s="566">
        <f t="shared" ref="AD140:AD171" si="106">L140+M140</f>
        <v>0</v>
      </c>
      <c r="AE140" s="800">
        <f>IF(H140&gt;8,tab!D$168,tab!D$171)</f>
        <v>0.4</v>
      </c>
      <c r="AF140" s="566">
        <f t="shared" ref="AF140:AF171" si="107">IF(F140&lt;25,0,IF(F140=25,25,IF(F140&lt;40,0,IF(F140=40,40,IF(F140&gt;=40,0)))))</f>
        <v>0</v>
      </c>
      <c r="AG140" s="801">
        <f t="shared" ref="AG140:AG171" si="108">IF(AF140=25,(X140*1.08*(J140)/2),IF(AF140=40,(V140*1.08*(J140)),IF(AF140=0,0)))</f>
        <v>0</v>
      </c>
    </row>
    <row r="141" spans="2:36" ht="13.15" customHeight="1" x14ac:dyDescent="0.2">
      <c r="C141" s="31"/>
      <c r="D141" s="117" t="str">
        <f t="shared" si="101"/>
        <v/>
      </c>
      <c r="E141" s="117" t="str">
        <f t="shared" si="101"/>
        <v/>
      </c>
      <c r="F141" s="33" t="str">
        <f>IF(F79="","",F79+1)</f>
        <v/>
      </c>
      <c r="G141" s="118" t="str">
        <f t="shared" ref="G141:G189" si="109">IF(G79="","",G79)</f>
        <v/>
      </c>
      <c r="H141" s="33" t="str">
        <f t="shared" ref="H141:H189" si="110">IF(H79=0,"",H79)</f>
        <v/>
      </c>
      <c r="I141" s="119" t="str">
        <f t="shared" si="102"/>
        <v/>
      </c>
      <c r="J141" s="120" t="str">
        <f t="shared" si="103"/>
        <v/>
      </c>
      <c r="K141" s="173"/>
      <c r="L141" s="1261">
        <f t="shared" ref="L141:M141" si="111">IF(L79="","",L79)</f>
        <v>0</v>
      </c>
      <c r="M141" s="1261">
        <f t="shared" si="111"/>
        <v>0</v>
      </c>
      <c r="N141" s="852" t="str">
        <f t="shared" ref="N141:N189" si="112">IF(J141="","",IF(J141*40&gt;40,40,J141*40))</f>
        <v/>
      </c>
      <c r="O141" s="843"/>
      <c r="P141" s="1279" t="str">
        <f t="shared" ref="P141:P189" si="113">IF(J141="","",SUM(L141:O141))</f>
        <v/>
      </c>
      <c r="Q141" s="1074" t="str">
        <f t="shared" ref="Q141:Q189" si="114">IF(J141="","",(1659*J141-P141)*AA141)</f>
        <v/>
      </c>
      <c r="R141" s="814" t="str">
        <f t="shared" ref="R141:R189" si="115">IF(J141="","",(P141*AB141)+Z141*(AC141+AD141*(1-AE141)))</f>
        <v/>
      </c>
      <c r="S141" s="1085">
        <f t="shared" ref="S141:S189" si="116">SUM(Q141:R141)</f>
        <v>0</v>
      </c>
      <c r="T141" s="116"/>
      <c r="X141" s="801" t="str">
        <f t="shared" si="104"/>
        <v/>
      </c>
      <c r="Y141" s="786">
        <f t="shared" ref="Y141:Y189" si="117">$Y$76</f>
        <v>0.6</v>
      </c>
      <c r="Z141" s="799" t="e">
        <f t="shared" ref="Z141:Z189" si="118">X141*12/1659</f>
        <v>#VALUE!</v>
      </c>
      <c r="AA141" s="799" t="e">
        <f t="shared" ref="AA141:AA189" si="119">X141*12*(1+Y141)/1659</f>
        <v>#VALUE!</v>
      </c>
      <c r="AB141" s="799" t="e">
        <f t="shared" ref="AB141:AB189" si="120">AA141-Z141</f>
        <v>#VALUE!</v>
      </c>
      <c r="AC141" s="566" t="e">
        <f t="shared" si="105"/>
        <v>#VALUE!</v>
      </c>
      <c r="AD141" s="566">
        <f t="shared" si="106"/>
        <v>0</v>
      </c>
      <c r="AE141" s="800">
        <f>IF(H141&gt;8,tab!D$168,tab!D$171)</f>
        <v>0.5</v>
      </c>
      <c r="AF141" s="566">
        <f t="shared" si="107"/>
        <v>0</v>
      </c>
      <c r="AG141" s="801">
        <f t="shared" si="108"/>
        <v>0</v>
      </c>
    </row>
    <row r="142" spans="2:36" ht="13.15" customHeight="1" x14ac:dyDescent="0.2">
      <c r="C142" s="31"/>
      <c r="D142" s="117" t="str">
        <f t="shared" si="101"/>
        <v/>
      </c>
      <c r="E142" s="117" t="str">
        <f t="shared" si="101"/>
        <v/>
      </c>
      <c r="F142" s="33" t="str">
        <f t="shared" ref="F142:F189" si="121">IF(F80="","",F80+1)</f>
        <v/>
      </c>
      <c r="G142" s="118" t="str">
        <f t="shared" si="109"/>
        <v/>
      </c>
      <c r="H142" s="33" t="str">
        <f t="shared" si="110"/>
        <v/>
      </c>
      <c r="I142" s="119" t="str">
        <f t="shared" si="102"/>
        <v/>
      </c>
      <c r="J142" s="120" t="str">
        <f t="shared" si="103"/>
        <v/>
      </c>
      <c r="K142" s="173"/>
      <c r="L142" s="1261">
        <f t="shared" ref="L142:M142" si="122">IF(L80="","",L80)</f>
        <v>0</v>
      </c>
      <c r="M142" s="1261">
        <f t="shared" si="122"/>
        <v>0</v>
      </c>
      <c r="N142" s="852" t="str">
        <f t="shared" si="112"/>
        <v/>
      </c>
      <c r="O142" s="843"/>
      <c r="P142" s="1279" t="str">
        <f t="shared" si="113"/>
        <v/>
      </c>
      <c r="Q142" s="1074" t="str">
        <f t="shared" si="114"/>
        <v/>
      </c>
      <c r="R142" s="814" t="str">
        <f t="shared" si="115"/>
        <v/>
      </c>
      <c r="S142" s="1085">
        <f t="shared" si="116"/>
        <v>0</v>
      </c>
      <c r="T142" s="116"/>
      <c r="X142" s="801" t="str">
        <f t="shared" si="104"/>
        <v/>
      </c>
      <c r="Y142" s="786">
        <f t="shared" si="117"/>
        <v>0.6</v>
      </c>
      <c r="Z142" s="799" t="e">
        <f t="shared" si="118"/>
        <v>#VALUE!</v>
      </c>
      <c r="AA142" s="799" t="e">
        <f t="shared" si="119"/>
        <v>#VALUE!</v>
      </c>
      <c r="AB142" s="799" t="e">
        <f t="shared" si="120"/>
        <v>#VALUE!</v>
      </c>
      <c r="AC142" s="566" t="e">
        <f t="shared" si="105"/>
        <v>#VALUE!</v>
      </c>
      <c r="AD142" s="566">
        <f t="shared" si="106"/>
        <v>0</v>
      </c>
      <c r="AE142" s="800">
        <f>IF(H142&gt;8,tab!D$168,tab!D$171)</f>
        <v>0.5</v>
      </c>
      <c r="AF142" s="566">
        <f t="shared" si="107"/>
        <v>0</v>
      </c>
      <c r="AG142" s="801">
        <f t="shared" si="108"/>
        <v>0</v>
      </c>
    </row>
    <row r="143" spans="2:36" ht="13.15" customHeight="1" x14ac:dyDescent="0.2">
      <c r="C143" s="31"/>
      <c r="D143" s="117" t="str">
        <f t="shared" si="101"/>
        <v/>
      </c>
      <c r="E143" s="117" t="str">
        <f t="shared" si="101"/>
        <v/>
      </c>
      <c r="F143" s="33" t="str">
        <f t="shared" si="121"/>
        <v/>
      </c>
      <c r="G143" s="118" t="str">
        <f t="shared" si="109"/>
        <v/>
      </c>
      <c r="H143" s="33" t="str">
        <f t="shared" si="110"/>
        <v/>
      </c>
      <c r="I143" s="119" t="str">
        <f t="shared" si="102"/>
        <v/>
      </c>
      <c r="J143" s="120" t="str">
        <f t="shared" si="103"/>
        <v/>
      </c>
      <c r="K143" s="173"/>
      <c r="L143" s="1261">
        <f t="shared" ref="L143:M143" si="123">IF(L81="","",L81)</f>
        <v>0</v>
      </c>
      <c r="M143" s="1261">
        <f t="shared" si="123"/>
        <v>0</v>
      </c>
      <c r="N143" s="852" t="str">
        <f t="shared" si="112"/>
        <v/>
      </c>
      <c r="O143" s="843"/>
      <c r="P143" s="1279" t="str">
        <f t="shared" si="113"/>
        <v/>
      </c>
      <c r="Q143" s="1074" t="str">
        <f t="shared" si="114"/>
        <v/>
      </c>
      <c r="R143" s="814" t="str">
        <f t="shared" si="115"/>
        <v/>
      </c>
      <c r="S143" s="1085">
        <f t="shared" si="116"/>
        <v>0</v>
      </c>
      <c r="T143" s="116"/>
      <c r="X143" s="801" t="str">
        <f t="shared" si="104"/>
        <v/>
      </c>
      <c r="Y143" s="786">
        <f t="shared" si="117"/>
        <v>0.6</v>
      </c>
      <c r="Z143" s="799" t="e">
        <f t="shared" si="118"/>
        <v>#VALUE!</v>
      </c>
      <c r="AA143" s="799" t="e">
        <f t="shared" si="119"/>
        <v>#VALUE!</v>
      </c>
      <c r="AB143" s="799" t="e">
        <f t="shared" si="120"/>
        <v>#VALUE!</v>
      </c>
      <c r="AC143" s="566" t="e">
        <f t="shared" si="105"/>
        <v>#VALUE!</v>
      </c>
      <c r="AD143" s="566">
        <f t="shared" si="106"/>
        <v>0</v>
      </c>
      <c r="AE143" s="800">
        <f>IF(H143&gt;8,tab!D$168,tab!D$171)</f>
        <v>0.5</v>
      </c>
      <c r="AF143" s="566">
        <f t="shared" si="107"/>
        <v>0</v>
      </c>
      <c r="AG143" s="801">
        <f t="shared" si="108"/>
        <v>0</v>
      </c>
    </row>
    <row r="144" spans="2:36" ht="13.15" customHeight="1" x14ac:dyDescent="0.2">
      <c r="C144" s="31"/>
      <c r="D144" s="117" t="str">
        <f t="shared" si="101"/>
        <v/>
      </c>
      <c r="E144" s="117" t="str">
        <f t="shared" si="101"/>
        <v/>
      </c>
      <c r="F144" s="33" t="str">
        <f t="shared" si="121"/>
        <v/>
      </c>
      <c r="G144" s="118" t="str">
        <f t="shared" si="109"/>
        <v/>
      </c>
      <c r="H144" s="33" t="str">
        <f t="shared" si="110"/>
        <v/>
      </c>
      <c r="I144" s="119" t="str">
        <f t="shared" si="102"/>
        <v/>
      </c>
      <c r="J144" s="120" t="str">
        <f t="shared" si="103"/>
        <v/>
      </c>
      <c r="K144" s="173"/>
      <c r="L144" s="1261">
        <f t="shared" ref="L144:M144" si="124">IF(L82="","",L82)</f>
        <v>0</v>
      </c>
      <c r="M144" s="1261">
        <f t="shared" si="124"/>
        <v>0</v>
      </c>
      <c r="N144" s="852" t="str">
        <f t="shared" si="112"/>
        <v/>
      </c>
      <c r="O144" s="843"/>
      <c r="P144" s="1279" t="str">
        <f t="shared" si="113"/>
        <v/>
      </c>
      <c r="Q144" s="1074" t="str">
        <f t="shared" si="114"/>
        <v/>
      </c>
      <c r="R144" s="814" t="str">
        <f t="shared" si="115"/>
        <v/>
      </c>
      <c r="S144" s="1085">
        <f t="shared" si="116"/>
        <v>0</v>
      </c>
      <c r="T144" s="116"/>
      <c r="X144" s="801" t="str">
        <f t="shared" si="104"/>
        <v/>
      </c>
      <c r="Y144" s="786">
        <f t="shared" si="117"/>
        <v>0.6</v>
      </c>
      <c r="Z144" s="799" t="e">
        <f t="shared" si="118"/>
        <v>#VALUE!</v>
      </c>
      <c r="AA144" s="799" t="e">
        <f t="shared" si="119"/>
        <v>#VALUE!</v>
      </c>
      <c r="AB144" s="799" t="e">
        <f t="shared" si="120"/>
        <v>#VALUE!</v>
      </c>
      <c r="AC144" s="566" t="e">
        <f t="shared" si="105"/>
        <v>#VALUE!</v>
      </c>
      <c r="AD144" s="566">
        <f t="shared" si="106"/>
        <v>0</v>
      </c>
      <c r="AE144" s="800">
        <f>IF(H144&gt;8,tab!D$168,tab!D$171)</f>
        <v>0.5</v>
      </c>
      <c r="AF144" s="566">
        <f t="shared" si="107"/>
        <v>0</v>
      </c>
      <c r="AG144" s="801">
        <f t="shared" si="108"/>
        <v>0</v>
      </c>
    </row>
    <row r="145" spans="3:34" ht="13.15" customHeight="1" x14ac:dyDescent="0.2">
      <c r="C145" s="31"/>
      <c r="D145" s="117" t="str">
        <f t="shared" si="101"/>
        <v/>
      </c>
      <c r="E145" s="117" t="str">
        <f t="shared" si="101"/>
        <v/>
      </c>
      <c r="F145" s="33" t="str">
        <f t="shared" si="121"/>
        <v/>
      </c>
      <c r="G145" s="118" t="str">
        <f t="shared" si="109"/>
        <v/>
      </c>
      <c r="H145" s="33" t="str">
        <f t="shared" si="110"/>
        <v/>
      </c>
      <c r="I145" s="119" t="str">
        <f t="shared" si="102"/>
        <v/>
      </c>
      <c r="J145" s="120" t="str">
        <f t="shared" si="103"/>
        <v/>
      </c>
      <c r="K145" s="173"/>
      <c r="L145" s="1261">
        <f t="shared" ref="L145:M145" si="125">IF(L83="","",L83)</f>
        <v>0</v>
      </c>
      <c r="M145" s="1261">
        <f t="shared" si="125"/>
        <v>0</v>
      </c>
      <c r="N145" s="852" t="str">
        <f t="shared" si="112"/>
        <v/>
      </c>
      <c r="O145" s="843"/>
      <c r="P145" s="1279" t="str">
        <f t="shared" si="113"/>
        <v/>
      </c>
      <c r="Q145" s="1074" t="str">
        <f t="shared" si="114"/>
        <v/>
      </c>
      <c r="R145" s="814" t="str">
        <f t="shared" si="115"/>
        <v/>
      </c>
      <c r="S145" s="1085">
        <f t="shared" si="116"/>
        <v>0</v>
      </c>
      <c r="T145" s="116"/>
      <c r="X145" s="801" t="str">
        <f t="shared" si="104"/>
        <v/>
      </c>
      <c r="Y145" s="786">
        <f t="shared" si="117"/>
        <v>0.6</v>
      </c>
      <c r="Z145" s="799" t="e">
        <f t="shared" si="118"/>
        <v>#VALUE!</v>
      </c>
      <c r="AA145" s="799" t="e">
        <f t="shared" si="119"/>
        <v>#VALUE!</v>
      </c>
      <c r="AB145" s="799" t="e">
        <f t="shared" si="120"/>
        <v>#VALUE!</v>
      </c>
      <c r="AC145" s="566" t="e">
        <f t="shared" si="105"/>
        <v>#VALUE!</v>
      </c>
      <c r="AD145" s="566">
        <f t="shared" si="106"/>
        <v>0</v>
      </c>
      <c r="AE145" s="800">
        <f>IF(H145&gt;8,tab!D$168,tab!D$171)</f>
        <v>0.5</v>
      </c>
      <c r="AF145" s="566">
        <f t="shared" si="107"/>
        <v>0</v>
      </c>
      <c r="AG145" s="801">
        <f t="shared" si="108"/>
        <v>0</v>
      </c>
      <c r="AH145" s="566"/>
    </row>
    <row r="146" spans="3:34" ht="13.15" customHeight="1" x14ac:dyDescent="0.2">
      <c r="C146" s="31"/>
      <c r="D146" s="117" t="str">
        <f t="shared" si="101"/>
        <v/>
      </c>
      <c r="E146" s="117" t="str">
        <f t="shared" si="101"/>
        <v/>
      </c>
      <c r="F146" s="33" t="str">
        <f t="shared" si="121"/>
        <v/>
      </c>
      <c r="G146" s="118" t="str">
        <f t="shared" si="109"/>
        <v/>
      </c>
      <c r="H146" s="33" t="str">
        <f t="shared" si="110"/>
        <v/>
      </c>
      <c r="I146" s="119" t="str">
        <f t="shared" si="102"/>
        <v/>
      </c>
      <c r="J146" s="120" t="str">
        <f t="shared" si="103"/>
        <v/>
      </c>
      <c r="K146" s="173"/>
      <c r="L146" s="1261">
        <f t="shared" ref="L146:M146" si="126">IF(L84="","",L84)</f>
        <v>0</v>
      </c>
      <c r="M146" s="1261">
        <f t="shared" si="126"/>
        <v>0</v>
      </c>
      <c r="N146" s="852" t="str">
        <f t="shared" si="112"/>
        <v/>
      </c>
      <c r="O146" s="843"/>
      <c r="P146" s="1279" t="str">
        <f t="shared" si="113"/>
        <v/>
      </c>
      <c r="Q146" s="1074" t="str">
        <f t="shared" si="114"/>
        <v/>
      </c>
      <c r="R146" s="814" t="str">
        <f t="shared" si="115"/>
        <v/>
      </c>
      <c r="S146" s="1085">
        <f t="shared" si="116"/>
        <v>0</v>
      </c>
      <c r="T146" s="116"/>
      <c r="X146" s="801" t="str">
        <f t="shared" si="104"/>
        <v/>
      </c>
      <c r="Y146" s="786">
        <f t="shared" si="117"/>
        <v>0.6</v>
      </c>
      <c r="Z146" s="799" t="e">
        <f t="shared" si="118"/>
        <v>#VALUE!</v>
      </c>
      <c r="AA146" s="799" t="e">
        <f t="shared" si="119"/>
        <v>#VALUE!</v>
      </c>
      <c r="AB146" s="799" t="e">
        <f t="shared" si="120"/>
        <v>#VALUE!</v>
      </c>
      <c r="AC146" s="566" t="e">
        <f t="shared" si="105"/>
        <v>#VALUE!</v>
      </c>
      <c r="AD146" s="566">
        <f t="shared" si="106"/>
        <v>0</v>
      </c>
      <c r="AE146" s="800">
        <f>IF(H146&gt;8,tab!D$168,tab!D$171)</f>
        <v>0.5</v>
      </c>
      <c r="AF146" s="566">
        <f t="shared" si="107"/>
        <v>0</v>
      </c>
      <c r="AG146" s="801">
        <f t="shared" si="108"/>
        <v>0</v>
      </c>
      <c r="AH146" s="566"/>
    </row>
    <row r="147" spans="3:34" ht="13.15" customHeight="1" x14ac:dyDescent="0.2">
      <c r="C147" s="31"/>
      <c r="D147" s="117" t="str">
        <f t="shared" si="101"/>
        <v/>
      </c>
      <c r="E147" s="117" t="str">
        <f t="shared" si="101"/>
        <v/>
      </c>
      <c r="F147" s="33" t="str">
        <f t="shared" si="121"/>
        <v/>
      </c>
      <c r="G147" s="118" t="str">
        <f t="shared" si="109"/>
        <v/>
      </c>
      <c r="H147" s="33" t="str">
        <f t="shared" si="110"/>
        <v/>
      </c>
      <c r="I147" s="119" t="str">
        <f t="shared" si="102"/>
        <v/>
      </c>
      <c r="J147" s="120" t="str">
        <f t="shared" si="103"/>
        <v/>
      </c>
      <c r="K147" s="173"/>
      <c r="L147" s="1261">
        <f t="shared" ref="L147:M147" si="127">IF(L85="","",L85)</f>
        <v>0</v>
      </c>
      <c r="M147" s="1261">
        <f t="shared" si="127"/>
        <v>0</v>
      </c>
      <c r="N147" s="852" t="str">
        <f t="shared" si="112"/>
        <v/>
      </c>
      <c r="O147" s="843"/>
      <c r="P147" s="1279" t="str">
        <f t="shared" si="113"/>
        <v/>
      </c>
      <c r="Q147" s="1074" t="str">
        <f t="shared" si="114"/>
        <v/>
      </c>
      <c r="R147" s="814" t="str">
        <f t="shared" si="115"/>
        <v/>
      </c>
      <c r="S147" s="1085">
        <f t="shared" si="116"/>
        <v>0</v>
      </c>
      <c r="T147" s="116"/>
      <c r="X147" s="801" t="str">
        <f t="shared" si="104"/>
        <v/>
      </c>
      <c r="Y147" s="786">
        <f t="shared" si="117"/>
        <v>0.6</v>
      </c>
      <c r="Z147" s="799" t="e">
        <f t="shared" si="118"/>
        <v>#VALUE!</v>
      </c>
      <c r="AA147" s="799" t="e">
        <f t="shared" si="119"/>
        <v>#VALUE!</v>
      </c>
      <c r="AB147" s="799" t="e">
        <f t="shared" si="120"/>
        <v>#VALUE!</v>
      </c>
      <c r="AC147" s="566" t="e">
        <f t="shared" si="105"/>
        <v>#VALUE!</v>
      </c>
      <c r="AD147" s="566">
        <f t="shared" si="106"/>
        <v>0</v>
      </c>
      <c r="AE147" s="800">
        <f>IF(H147&gt;8,tab!D$168,tab!D$171)</f>
        <v>0.5</v>
      </c>
      <c r="AF147" s="566">
        <f t="shared" si="107"/>
        <v>0</v>
      </c>
      <c r="AG147" s="801">
        <f t="shared" si="108"/>
        <v>0</v>
      </c>
      <c r="AH147" s="566"/>
    </row>
    <row r="148" spans="3:34" ht="13.15" customHeight="1" x14ac:dyDescent="0.2">
      <c r="C148" s="31"/>
      <c r="D148" s="117" t="str">
        <f t="shared" si="101"/>
        <v/>
      </c>
      <c r="E148" s="117" t="str">
        <f t="shared" si="101"/>
        <v/>
      </c>
      <c r="F148" s="33" t="str">
        <f t="shared" si="121"/>
        <v/>
      </c>
      <c r="G148" s="118" t="str">
        <f t="shared" si="109"/>
        <v/>
      </c>
      <c r="H148" s="33" t="str">
        <f t="shared" si="110"/>
        <v/>
      </c>
      <c r="I148" s="119" t="str">
        <f t="shared" si="102"/>
        <v/>
      </c>
      <c r="J148" s="120" t="str">
        <f t="shared" si="103"/>
        <v/>
      </c>
      <c r="K148" s="173"/>
      <c r="L148" s="1261">
        <f t="shared" ref="L148:M148" si="128">IF(L86="","",L86)</f>
        <v>0</v>
      </c>
      <c r="M148" s="1261">
        <f t="shared" si="128"/>
        <v>0</v>
      </c>
      <c r="N148" s="852" t="str">
        <f t="shared" si="112"/>
        <v/>
      </c>
      <c r="O148" s="843"/>
      <c r="P148" s="1279" t="str">
        <f t="shared" si="113"/>
        <v/>
      </c>
      <c r="Q148" s="1074" t="str">
        <f t="shared" si="114"/>
        <v/>
      </c>
      <c r="R148" s="814" t="str">
        <f t="shared" si="115"/>
        <v/>
      </c>
      <c r="S148" s="1085">
        <f t="shared" si="116"/>
        <v>0</v>
      </c>
      <c r="T148" s="116"/>
      <c r="X148" s="801" t="str">
        <f t="shared" si="104"/>
        <v/>
      </c>
      <c r="Y148" s="786">
        <f t="shared" si="117"/>
        <v>0.6</v>
      </c>
      <c r="Z148" s="799" t="e">
        <f t="shared" si="118"/>
        <v>#VALUE!</v>
      </c>
      <c r="AA148" s="799" t="e">
        <f t="shared" si="119"/>
        <v>#VALUE!</v>
      </c>
      <c r="AB148" s="799" t="e">
        <f t="shared" si="120"/>
        <v>#VALUE!</v>
      </c>
      <c r="AC148" s="566" t="e">
        <f t="shared" si="105"/>
        <v>#VALUE!</v>
      </c>
      <c r="AD148" s="566">
        <f t="shared" si="106"/>
        <v>0</v>
      </c>
      <c r="AE148" s="800">
        <f>IF(H148&gt;8,tab!D$168,tab!D$171)</f>
        <v>0.5</v>
      </c>
      <c r="AF148" s="566">
        <f t="shared" si="107"/>
        <v>0</v>
      </c>
      <c r="AG148" s="801">
        <f t="shared" si="108"/>
        <v>0</v>
      </c>
      <c r="AH148" s="566"/>
    </row>
    <row r="149" spans="3:34" ht="13.15" customHeight="1" x14ac:dyDescent="0.2">
      <c r="C149" s="31"/>
      <c r="D149" s="117" t="str">
        <f t="shared" si="101"/>
        <v/>
      </c>
      <c r="E149" s="117" t="str">
        <f t="shared" si="101"/>
        <v/>
      </c>
      <c r="F149" s="33" t="str">
        <f t="shared" si="121"/>
        <v/>
      </c>
      <c r="G149" s="118" t="str">
        <f t="shared" si="109"/>
        <v/>
      </c>
      <c r="H149" s="33" t="str">
        <f t="shared" si="110"/>
        <v/>
      </c>
      <c r="I149" s="119" t="str">
        <f t="shared" si="102"/>
        <v/>
      </c>
      <c r="J149" s="120" t="str">
        <f t="shared" si="103"/>
        <v/>
      </c>
      <c r="K149" s="173"/>
      <c r="L149" s="1261">
        <f t="shared" ref="L149:M149" si="129">IF(L87="","",L87)</f>
        <v>0</v>
      </c>
      <c r="M149" s="1261">
        <f t="shared" si="129"/>
        <v>0</v>
      </c>
      <c r="N149" s="852" t="str">
        <f t="shared" si="112"/>
        <v/>
      </c>
      <c r="O149" s="843"/>
      <c r="P149" s="1279" t="str">
        <f t="shared" si="113"/>
        <v/>
      </c>
      <c r="Q149" s="1074" t="str">
        <f t="shared" si="114"/>
        <v/>
      </c>
      <c r="R149" s="814" t="str">
        <f t="shared" si="115"/>
        <v/>
      </c>
      <c r="S149" s="1085">
        <f t="shared" si="116"/>
        <v>0</v>
      </c>
      <c r="T149" s="116"/>
      <c r="X149" s="801" t="str">
        <f t="shared" si="104"/>
        <v/>
      </c>
      <c r="Y149" s="786">
        <f t="shared" si="117"/>
        <v>0.6</v>
      </c>
      <c r="Z149" s="799" t="e">
        <f t="shared" si="118"/>
        <v>#VALUE!</v>
      </c>
      <c r="AA149" s="799" t="e">
        <f t="shared" si="119"/>
        <v>#VALUE!</v>
      </c>
      <c r="AB149" s="799" t="e">
        <f t="shared" si="120"/>
        <v>#VALUE!</v>
      </c>
      <c r="AC149" s="566" t="e">
        <f t="shared" si="105"/>
        <v>#VALUE!</v>
      </c>
      <c r="AD149" s="566">
        <f t="shared" si="106"/>
        <v>0</v>
      </c>
      <c r="AE149" s="800">
        <f>IF(H149&gt;8,tab!D$168,tab!D$171)</f>
        <v>0.5</v>
      </c>
      <c r="AF149" s="566">
        <f t="shared" si="107"/>
        <v>0</v>
      </c>
      <c r="AG149" s="801">
        <f t="shared" si="108"/>
        <v>0</v>
      </c>
      <c r="AH149" s="566"/>
    </row>
    <row r="150" spans="3:34" ht="13.15" customHeight="1" x14ac:dyDescent="0.2">
      <c r="C150" s="31"/>
      <c r="D150" s="117" t="str">
        <f t="shared" si="101"/>
        <v/>
      </c>
      <c r="E150" s="117" t="str">
        <f t="shared" si="101"/>
        <v/>
      </c>
      <c r="F150" s="33" t="str">
        <f t="shared" si="121"/>
        <v/>
      </c>
      <c r="G150" s="118" t="str">
        <f t="shared" si="109"/>
        <v/>
      </c>
      <c r="H150" s="33" t="str">
        <f t="shared" si="110"/>
        <v/>
      </c>
      <c r="I150" s="119" t="str">
        <f t="shared" si="102"/>
        <v/>
      </c>
      <c r="J150" s="120" t="str">
        <f t="shared" si="103"/>
        <v/>
      </c>
      <c r="K150" s="173"/>
      <c r="L150" s="1261">
        <f t="shared" ref="L150:M150" si="130">IF(L88="","",L88)</f>
        <v>0</v>
      </c>
      <c r="M150" s="1261">
        <f t="shared" si="130"/>
        <v>0</v>
      </c>
      <c r="N150" s="852" t="str">
        <f t="shared" si="112"/>
        <v/>
      </c>
      <c r="O150" s="843"/>
      <c r="P150" s="1279" t="str">
        <f t="shared" si="113"/>
        <v/>
      </c>
      <c r="Q150" s="1074" t="str">
        <f t="shared" si="114"/>
        <v/>
      </c>
      <c r="R150" s="814" t="str">
        <f t="shared" si="115"/>
        <v/>
      </c>
      <c r="S150" s="1085">
        <f t="shared" si="116"/>
        <v>0</v>
      </c>
      <c r="T150" s="116"/>
      <c r="X150" s="801" t="str">
        <f t="shared" si="104"/>
        <v/>
      </c>
      <c r="Y150" s="786">
        <f t="shared" si="117"/>
        <v>0.6</v>
      </c>
      <c r="Z150" s="799" t="e">
        <f t="shared" si="118"/>
        <v>#VALUE!</v>
      </c>
      <c r="AA150" s="799" t="e">
        <f t="shared" si="119"/>
        <v>#VALUE!</v>
      </c>
      <c r="AB150" s="799" t="e">
        <f t="shared" si="120"/>
        <v>#VALUE!</v>
      </c>
      <c r="AC150" s="566" t="e">
        <f t="shared" si="105"/>
        <v>#VALUE!</v>
      </c>
      <c r="AD150" s="566">
        <f t="shared" si="106"/>
        <v>0</v>
      </c>
      <c r="AE150" s="800">
        <f>IF(H150&gt;8,tab!D$168,tab!D$171)</f>
        <v>0.5</v>
      </c>
      <c r="AF150" s="566">
        <f t="shared" si="107"/>
        <v>0</v>
      </c>
      <c r="AG150" s="801">
        <f t="shared" si="108"/>
        <v>0</v>
      </c>
      <c r="AH150" s="566"/>
    </row>
    <row r="151" spans="3:34" ht="13.15" customHeight="1" x14ac:dyDescent="0.2">
      <c r="C151" s="31"/>
      <c r="D151" s="117" t="str">
        <f t="shared" si="101"/>
        <v/>
      </c>
      <c r="E151" s="117" t="str">
        <f t="shared" si="101"/>
        <v/>
      </c>
      <c r="F151" s="33" t="str">
        <f t="shared" si="121"/>
        <v/>
      </c>
      <c r="G151" s="118" t="str">
        <f t="shared" si="109"/>
        <v/>
      </c>
      <c r="H151" s="33" t="str">
        <f t="shared" si="110"/>
        <v/>
      </c>
      <c r="I151" s="119" t="str">
        <f t="shared" si="102"/>
        <v/>
      </c>
      <c r="J151" s="120" t="str">
        <f t="shared" si="103"/>
        <v/>
      </c>
      <c r="K151" s="173"/>
      <c r="L151" s="1261">
        <f t="shared" ref="L151:M151" si="131">IF(L89="","",L89)</f>
        <v>0</v>
      </c>
      <c r="M151" s="1261">
        <f t="shared" si="131"/>
        <v>0</v>
      </c>
      <c r="N151" s="852" t="str">
        <f t="shared" si="112"/>
        <v/>
      </c>
      <c r="O151" s="843"/>
      <c r="P151" s="1279" t="str">
        <f t="shared" si="113"/>
        <v/>
      </c>
      <c r="Q151" s="1074" t="str">
        <f t="shared" si="114"/>
        <v/>
      </c>
      <c r="R151" s="814" t="str">
        <f t="shared" si="115"/>
        <v/>
      </c>
      <c r="S151" s="1085">
        <f t="shared" si="116"/>
        <v>0</v>
      </c>
      <c r="T151" s="116"/>
      <c r="X151" s="801" t="str">
        <f t="shared" si="104"/>
        <v/>
      </c>
      <c r="Y151" s="786">
        <f t="shared" si="117"/>
        <v>0.6</v>
      </c>
      <c r="Z151" s="799" t="e">
        <f t="shared" si="118"/>
        <v>#VALUE!</v>
      </c>
      <c r="AA151" s="799" t="e">
        <f t="shared" si="119"/>
        <v>#VALUE!</v>
      </c>
      <c r="AB151" s="799" t="e">
        <f t="shared" si="120"/>
        <v>#VALUE!</v>
      </c>
      <c r="AC151" s="566" t="e">
        <f t="shared" si="105"/>
        <v>#VALUE!</v>
      </c>
      <c r="AD151" s="566">
        <f t="shared" si="106"/>
        <v>0</v>
      </c>
      <c r="AE151" s="800">
        <f>IF(H151&gt;8,tab!D$168,tab!D$171)</f>
        <v>0.5</v>
      </c>
      <c r="AF151" s="566">
        <f t="shared" si="107"/>
        <v>0</v>
      </c>
      <c r="AG151" s="801">
        <f t="shared" si="108"/>
        <v>0</v>
      </c>
      <c r="AH151" s="566"/>
    </row>
    <row r="152" spans="3:34" ht="13.15" customHeight="1" x14ac:dyDescent="0.2">
      <c r="C152" s="31"/>
      <c r="D152" s="117" t="str">
        <f t="shared" si="101"/>
        <v/>
      </c>
      <c r="E152" s="117" t="str">
        <f t="shared" si="101"/>
        <v/>
      </c>
      <c r="F152" s="33" t="str">
        <f t="shared" si="121"/>
        <v/>
      </c>
      <c r="G152" s="118" t="str">
        <f t="shared" si="109"/>
        <v/>
      </c>
      <c r="H152" s="33" t="str">
        <f t="shared" si="110"/>
        <v/>
      </c>
      <c r="I152" s="119" t="str">
        <f t="shared" si="102"/>
        <v/>
      </c>
      <c r="J152" s="120" t="str">
        <f t="shared" si="103"/>
        <v/>
      </c>
      <c r="K152" s="173"/>
      <c r="L152" s="1261">
        <f t="shared" ref="L152:M152" si="132">IF(L90="","",L90)</f>
        <v>0</v>
      </c>
      <c r="M152" s="1261">
        <f t="shared" si="132"/>
        <v>0</v>
      </c>
      <c r="N152" s="852" t="str">
        <f t="shared" si="112"/>
        <v/>
      </c>
      <c r="O152" s="843"/>
      <c r="P152" s="1279" t="str">
        <f t="shared" si="113"/>
        <v/>
      </c>
      <c r="Q152" s="1074" t="str">
        <f t="shared" si="114"/>
        <v/>
      </c>
      <c r="R152" s="814" t="str">
        <f t="shared" si="115"/>
        <v/>
      </c>
      <c r="S152" s="1085">
        <f t="shared" si="116"/>
        <v>0</v>
      </c>
      <c r="T152" s="116"/>
      <c r="X152" s="801" t="str">
        <f t="shared" si="104"/>
        <v/>
      </c>
      <c r="Y152" s="786">
        <f t="shared" si="117"/>
        <v>0.6</v>
      </c>
      <c r="Z152" s="799" t="e">
        <f t="shared" si="118"/>
        <v>#VALUE!</v>
      </c>
      <c r="AA152" s="799" t="e">
        <f t="shared" si="119"/>
        <v>#VALUE!</v>
      </c>
      <c r="AB152" s="799" t="e">
        <f t="shared" si="120"/>
        <v>#VALUE!</v>
      </c>
      <c r="AC152" s="566" t="e">
        <f t="shared" si="105"/>
        <v>#VALUE!</v>
      </c>
      <c r="AD152" s="566">
        <f t="shared" si="106"/>
        <v>0</v>
      </c>
      <c r="AE152" s="800">
        <f>IF(H152&gt;8,tab!D$168,tab!D$171)</f>
        <v>0.5</v>
      </c>
      <c r="AF152" s="566">
        <f t="shared" si="107"/>
        <v>0</v>
      </c>
      <c r="AG152" s="801">
        <f t="shared" si="108"/>
        <v>0</v>
      </c>
      <c r="AH152" s="566"/>
    </row>
    <row r="153" spans="3:34" ht="13.15" customHeight="1" x14ac:dyDescent="0.2">
      <c r="C153" s="31"/>
      <c r="D153" s="117" t="str">
        <f t="shared" si="101"/>
        <v/>
      </c>
      <c r="E153" s="117" t="str">
        <f t="shared" si="101"/>
        <v/>
      </c>
      <c r="F153" s="33" t="str">
        <f t="shared" si="121"/>
        <v/>
      </c>
      <c r="G153" s="118" t="str">
        <f t="shared" si="109"/>
        <v/>
      </c>
      <c r="H153" s="33" t="str">
        <f t="shared" si="110"/>
        <v/>
      </c>
      <c r="I153" s="119" t="str">
        <f t="shared" si="102"/>
        <v/>
      </c>
      <c r="J153" s="120" t="str">
        <f t="shared" si="103"/>
        <v/>
      </c>
      <c r="K153" s="173"/>
      <c r="L153" s="1261">
        <f t="shared" ref="L153:M153" si="133">IF(L91="","",L91)</f>
        <v>0</v>
      </c>
      <c r="M153" s="1261">
        <f t="shared" si="133"/>
        <v>0</v>
      </c>
      <c r="N153" s="852" t="str">
        <f t="shared" si="112"/>
        <v/>
      </c>
      <c r="O153" s="843"/>
      <c r="P153" s="1279" t="str">
        <f t="shared" si="113"/>
        <v/>
      </c>
      <c r="Q153" s="1074" t="str">
        <f t="shared" si="114"/>
        <v/>
      </c>
      <c r="R153" s="814" t="str">
        <f t="shared" si="115"/>
        <v/>
      </c>
      <c r="S153" s="1085">
        <f t="shared" si="116"/>
        <v>0</v>
      </c>
      <c r="T153" s="116"/>
      <c r="X153" s="801" t="str">
        <f t="shared" si="104"/>
        <v/>
      </c>
      <c r="Y153" s="786">
        <f t="shared" si="117"/>
        <v>0.6</v>
      </c>
      <c r="Z153" s="799" t="e">
        <f t="shared" si="118"/>
        <v>#VALUE!</v>
      </c>
      <c r="AA153" s="799" t="e">
        <f t="shared" si="119"/>
        <v>#VALUE!</v>
      </c>
      <c r="AB153" s="799" t="e">
        <f t="shared" si="120"/>
        <v>#VALUE!</v>
      </c>
      <c r="AC153" s="566" t="e">
        <f t="shared" si="105"/>
        <v>#VALUE!</v>
      </c>
      <c r="AD153" s="566">
        <f t="shared" si="106"/>
        <v>0</v>
      </c>
      <c r="AE153" s="800">
        <f>IF(H153&gt;8,tab!D$168,tab!D$171)</f>
        <v>0.5</v>
      </c>
      <c r="AF153" s="566">
        <f t="shared" si="107"/>
        <v>0</v>
      </c>
      <c r="AG153" s="801">
        <f t="shared" si="108"/>
        <v>0</v>
      </c>
      <c r="AH153" s="566"/>
    </row>
    <row r="154" spans="3:34" ht="13.15" customHeight="1" x14ac:dyDescent="0.2">
      <c r="C154" s="31"/>
      <c r="D154" s="117" t="str">
        <f t="shared" si="101"/>
        <v/>
      </c>
      <c r="E154" s="117" t="str">
        <f t="shared" si="101"/>
        <v/>
      </c>
      <c r="F154" s="33" t="str">
        <f t="shared" si="121"/>
        <v/>
      </c>
      <c r="G154" s="118" t="str">
        <f t="shared" si="109"/>
        <v/>
      </c>
      <c r="H154" s="33" t="str">
        <f t="shared" si="110"/>
        <v/>
      </c>
      <c r="I154" s="119" t="str">
        <f t="shared" si="102"/>
        <v/>
      </c>
      <c r="J154" s="120" t="str">
        <f t="shared" si="103"/>
        <v/>
      </c>
      <c r="K154" s="173"/>
      <c r="L154" s="1261">
        <f t="shared" ref="L154:M154" si="134">IF(L92="","",L92)</f>
        <v>0</v>
      </c>
      <c r="M154" s="1261">
        <f t="shared" si="134"/>
        <v>0</v>
      </c>
      <c r="N154" s="852" t="str">
        <f t="shared" si="112"/>
        <v/>
      </c>
      <c r="O154" s="843"/>
      <c r="P154" s="1279" t="str">
        <f t="shared" si="113"/>
        <v/>
      </c>
      <c r="Q154" s="1074" t="str">
        <f t="shared" si="114"/>
        <v/>
      </c>
      <c r="R154" s="814" t="str">
        <f t="shared" si="115"/>
        <v/>
      </c>
      <c r="S154" s="1085">
        <f t="shared" si="116"/>
        <v>0</v>
      </c>
      <c r="T154" s="116"/>
      <c r="X154" s="801" t="str">
        <f t="shared" si="104"/>
        <v/>
      </c>
      <c r="Y154" s="786">
        <f t="shared" si="117"/>
        <v>0.6</v>
      </c>
      <c r="Z154" s="799" t="e">
        <f t="shared" si="118"/>
        <v>#VALUE!</v>
      </c>
      <c r="AA154" s="799" t="e">
        <f t="shared" si="119"/>
        <v>#VALUE!</v>
      </c>
      <c r="AB154" s="799" t="e">
        <f t="shared" si="120"/>
        <v>#VALUE!</v>
      </c>
      <c r="AC154" s="566" t="e">
        <f t="shared" si="105"/>
        <v>#VALUE!</v>
      </c>
      <c r="AD154" s="566">
        <f t="shared" si="106"/>
        <v>0</v>
      </c>
      <c r="AE154" s="800">
        <f>IF(H154&gt;8,tab!D$168,tab!D$171)</f>
        <v>0.5</v>
      </c>
      <c r="AF154" s="566">
        <f t="shared" si="107"/>
        <v>0</v>
      </c>
      <c r="AG154" s="801">
        <f t="shared" si="108"/>
        <v>0</v>
      </c>
      <c r="AH154" s="566"/>
    </row>
    <row r="155" spans="3:34" ht="13.15" customHeight="1" x14ac:dyDescent="0.2">
      <c r="C155" s="31"/>
      <c r="D155" s="117" t="str">
        <f t="shared" si="101"/>
        <v/>
      </c>
      <c r="E155" s="117" t="str">
        <f t="shared" si="101"/>
        <v/>
      </c>
      <c r="F155" s="33" t="str">
        <f t="shared" si="121"/>
        <v/>
      </c>
      <c r="G155" s="118" t="str">
        <f t="shared" si="109"/>
        <v/>
      </c>
      <c r="H155" s="33" t="str">
        <f t="shared" si="110"/>
        <v/>
      </c>
      <c r="I155" s="119" t="str">
        <f t="shared" si="102"/>
        <v/>
      </c>
      <c r="J155" s="120" t="str">
        <f t="shared" si="103"/>
        <v/>
      </c>
      <c r="K155" s="173"/>
      <c r="L155" s="1261">
        <f t="shared" ref="L155:M155" si="135">IF(L93="","",L93)</f>
        <v>0</v>
      </c>
      <c r="M155" s="1261">
        <f t="shared" si="135"/>
        <v>0</v>
      </c>
      <c r="N155" s="852" t="str">
        <f t="shared" si="112"/>
        <v/>
      </c>
      <c r="O155" s="843"/>
      <c r="P155" s="1279" t="str">
        <f t="shared" si="113"/>
        <v/>
      </c>
      <c r="Q155" s="1074" t="str">
        <f t="shared" si="114"/>
        <v/>
      </c>
      <c r="R155" s="814" t="str">
        <f t="shared" si="115"/>
        <v/>
      </c>
      <c r="S155" s="1085">
        <f t="shared" si="116"/>
        <v>0</v>
      </c>
      <c r="T155" s="116"/>
      <c r="X155" s="801" t="str">
        <f t="shared" si="104"/>
        <v/>
      </c>
      <c r="Y155" s="786">
        <f t="shared" si="117"/>
        <v>0.6</v>
      </c>
      <c r="Z155" s="799" t="e">
        <f t="shared" si="118"/>
        <v>#VALUE!</v>
      </c>
      <c r="AA155" s="799" t="e">
        <f t="shared" si="119"/>
        <v>#VALUE!</v>
      </c>
      <c r="AB155" s="799" t="e">
        <f t="shared" si="120"/>
        <v>#VALUE!</v>
      </c>
      <c r="AC155" s="566" t="e">
        <f t="shared" si="105"/>
        <v>#VALUE!</v>
      </c>
      <c r="AD155" s="566">
        <f t="shared" si="106"/>
        <v>0</v>
      </c>
      <c r="AE155" s="800">
        <f>IF(H155&gt;8,tab!D$168,tab!D$171)</f>
        <v>0.5</v>
      </c>
      <c r="AF155" s="566">
        <f t="shared" si="107"/>
        <v>0</v>
      </c>
      <c r="AG155" s="801">
        <f t="shared" si="108"/>
        <v>0</v>
      </c>
      <c r="AH155" s="566"/>
    </row>
    <row r="156" spans="3:34" ht="13.15" customHeight="1" x14ac:dyDescent="0.2">
      <c r="C156" s="31"/>
      <c r="D156" s="117" t="str">
        <f t="shared" si="101"/>
        <v/>
      </c>
      <c r="E156" s="117" t="str">
        <f t="shared" si="101"/>
        <v/>
      </c>
      <c r="F156" s="33" t="str">
        <f t="shared" si="121"/>
        <v/>
      </c>
      <c r="G156" s="118" t="str">
        <f t="shared" si="109"/>
        <v/>
      </c>
      <c r="H156" s="33" t="str">
        <f t="shared" si="110"/>
        <v/>
      </c>
      <c r="I156" s="119" t="str">
        <f t="shared" si="102"/>
        <v/>
      </c>
      <c r="J156" s="120" t="str">
        <f t="shared" si="103"/>
        <v/>
      </c>
      <c r="K156" s="173"/>
      <c r="L156" s="1261">
        <f t="shared" ref="L156:M156" si="136">IF(L94="","",L94)</f>
        <v>0</v>
      </c>
      <c r="M156" s="1261">
        <f t="shared" si="136"/>
        <v>0</v>
      </c>
      <c r="N156" s="852" t="str">
        <f t="shared" si="112"/>
        <v/>
      </c>
      <c r="O156" s="843"/>
      <c r="P156" s="1279" t="str">
        <f t="shared" si="113"/>
        <v/>
      </c>
      <c r="Q156" s="1074" t="str">
        <f t="shared" si="114"/>
        <v/>
      </c>
      <c r="R156" s="814" t="str">
        <f t="shared" si="115"/>
        <v/>
      </c>
      <c r="S156" s="1085">
        <f t="shared" si="116"/>
        <v>0</v>
      </c>
      <c r="T156" s="116"/>
      <c r="X156" s="801" t="str">
        <f t="shared" si="104"/>
        <v/>
      </c>
      <c r="Y156" s="786">
        <f t="shared" si="117"/>
        <v>0.6</v>
      </c>
      <c r="Z156" s="799" t="e">
        <f t="shared" si="118"/>
        <v>#VALUE!</v>
      </c>
      <c r="AA156" s="799" t="e">
        <f t="shared" si="119"/>
        <v>#VALUE!</v>
      </c>
      <c r="AB156" s="799" t="e">
        <f t="shared" si="120"/>
        <v>#VALUE!</v>
      </c>
      <c r="AC156" s="566" t="e">
        <f t="shared" si="105"/>
        <v>#VALUE!</v>
      </c>
      <c r="AD156" s="566">
        <f t="shared" si="106"/>
        <v>0</v>
      </c>
      <c r="AE156" s="800">
        <f>IF(H156&gt;8,tab!D$168,tab!D$171)</f>
        <v>0.5</v>
      </c>
      <c r="AF156" s="566">
        <f t="shared" si="107"/>
        <v>0</v>
      </c>
      <c r="AG156" s="801">
        <f t="shared" si="108"/>
        <v>0</v>
      </c>
      <c r="AH156" s="566"/>
    </row>
    <row r="157" spans="3:34" ht="13.15" customHeight="1" x14ac:dyDescent="0.2">
      <c r="C157" s="31"/>
      <c r="D157" s="117" t="str">
        <f t="shared" si="101"/>
        <v/>
      </c>
      <c r="E157" s="117" t="str">
        <f t="shared" si="101"/>
        <v/>
      </c>
      <c r="F157" s="33" t="str">
        <f t="shared" si="121"/>
        <v/>
      </c>
      <c r="G157" s="118" t="str">
        <f t="shared" si="109"/>
        <v/>
      </c>
      <c r="H157" s="33" t="str">
        <f t="shared" si="110"/>
        <v/>
      </c>
      <c r="I157" s="119" t="str">
        <f t="shared" si="102"/>
        <v/>
      </c>
      <c r="J157" s="120" t="str">
        <f t="shared" si="103"/>
        <v/>
      </c>
      <c r="K157" s="173"/>
      <c r="L157" s="1261">
        <f t="shared" ref="L157:M157" si="137">IF(L95="","",L95)</f>
        <v>0</v>
      </c>
      <c r="M157" s="1261">
        <f t="shared" si="137"/>
        <v>0</v>
      </c>
      <c r="N157" s="852" t="str">
        <f t="shared" si="112"/>
        <v/>
      </c>
      <c r="O157" s="843"/>
      <c r="P157" s="1279" t="str">
        <f t="shared" si="113"/>
        <v/>
      </c>
      <c r="Q157" s="1074" t="str">
        <f t="shared" si="114"/>
        <v/>
      </c>
      <c r="R157" s="814" t="str">
        <f t="shared" si="115"/>
        <v/>
      </c>
      <c r="S157" s="1085">
        <f t="shared" si="116"/>
        <v>0</v>
      </c>
      <c r="T157" s="116"/>
      <c r="X157" s="801" t="str">
        <f t="shared" si="104"/>
        <v/>
      </c>
      <c r="Y157" s="786">
        <f t="shared" si="117"/>
        <v>0.6</v>
      </c>
      <c r="Z157" s="799" t="e">
        <f t="shared" si="118"/>
        <v>#VALUE!</v>
      </c>
      <c r="AA157" s="799" t="e">
        <f t="shared" si="119"/>
        <v>#VALUE!</v>
      </c>
      <c r="AB157" s="799" t="e">
        <f t="shared" si="120"/>
        <v>#VALUE!</v>
      </c>
      <c r="AC157" s="566" t="e">
        <f t="shared" si="105"/>
        <v>#VALUE!</v>
      </c>
      <c r="AD157" s="566">
        <f t="shared" si="106"/>
        <v>0</v>
      </c>
      <c r="AE157" s="800">
        <f>IF(H157&gt;8,tab!D$168,tab!D$171)</f>
        <v>0.5</v>
      </c>
      <c r="AF157" s="566">
        <f t="shared" si="107"/>
        <v>0</v>
      </c>
      <c r="AG157" s="801">
        <f t="shared" si="108"/>
        <v>0</v>
      </c>
      <c r="AH157" s="566"/>
    </row>
    <row r="158" spans="3:34" ht="13.15" customHeight="1" x14ac:dyDescent="0.2">
      <c r="C158" s="31"/>
      <c r="D158" s="117" t="str">
        <f t="shared" si="101"/>
        <v/>
      </c>
      <c r="E158" s="117" t="str">
        <f t="shared" si="101"/>
        <v/>
      </c>
      <c r="F158" s="33" t="str">
        <f t="shared" si="121"/>
        <v/>
      </c>
      <c r="G158" s="118" t="str">
        <f t="shared" si="109"/>
        <v/>
      </c>
      <c r="H158" s="33" t="str">
        <f t="shared" si="110"/>
        <v/>
      </c>
      <c r="I158" s="119" t="str">
        <f t="shared" si="102"/>
        <v/>
      </c>
      <c r="J158" s="120" t="str">
        <f t="shared" si="103"/>
        <v/>
      </c>
      <c r="K158" s="173"/>
      <c r="L158" s="1261">
        <f t="shared" ref="L158:M158" si="138">IF(L96="","",L96)</f>
        <v>0</v>
      </c>
      <c r="M158" s="1261">
        <f t="shared" si="138"/>
        <v>0</v>
      </c>
      <c r="N158" s="852" t="str">
        <f t="shared" si="112"/>
        <v/>
      </c>
      <c r="O158" s="843"/>
      <c r="P158" s="1279" t="str">
        <f t="shared" si="113"/>
        <v/>
      </c>
      <c r="Q158" s="1074" t="str">
        <f t="shared" si="114"/>
        <v/>
      </c>
      <c r="R158" s="814" t="str">
        <f t="shared" si="115"/>
        <v/>
      </c>
      <c r="S158" s="1085">
        <f t="shared" si="116"/>
        <v>0</v>
      </c>
      <c r="T158" s="116"/>
      <c r="X158" s="801" t="str">
        <f t="shared" si="104"/>
        <v/>
      </c>
      <c r="Y158" s="786">
        <f t="shared" si="117"/>
        <v>0.6</v>
      </c>
      <c r="Z158" s="799" t="e">
        <f t="shared" si="118"/>
        <v>#VALUE!</v>
      </c>
      <c r="AA158" s="799" t="e">
        <f t="shared" si="119"/>
        <v>#VALUE!</v>
      </c>
      <c r="AB158" s="799" t="e">
        <f t="shared" si="120"/>
        <v>#VALUE!</v>
      </c>
      <c r="AC158" s="566" t="e">
        <f t="shared" si="105"/>
        <v>#VALUE!</v>
      </c>
      <c r="AD158" s="566">
        <f t="shared" si="106"/>
        <v>0</v>
      </c>
      <c r="AE158" s="800">
        <f>IF(H158&gt;8,tab!D$168,tab!D$171)</f>
        <v>0.5</v>
      </c>
      <c r="AF158" s="566">
        <f t="shared" si="107"/>
        <v>0</v>
      </c>
      <c r="AG158" s="801">
        <f t="shared" si="108"/>
        <v>0</v>
      </c>
      <c r="AH158" s="566"/>
    </row>
    <row r="159" spans="3:34" ht="13.15" customHeight="1" x14ac:dyDescent="0.2">
      <c r="C159" s="31"/>
      <c r="D159" s="117" t="str">
        <f t="shared" si="101"/>
        <v/>
      </c>
      <c r="E159" s="117" t="str">
        <f t="shared" si="101"/>
        <v/>
      </c>
      <c r="F159" s="33" t="str">
        <f t="shared" si="121"/>
        <v/>
      </c>
      <c r="G159" s="118" t="str">
        <f t="shared" si="109"/>
        <v/>
      </c>
      <c r="H159" s="33" t="str">
        <f t="shared" si="110"/>
        <v/>
      </c>
      <c r="I159" s="119" t="str">
        <f t="shared" si="102"/>
        <v/>
      </c>
      <c r="J159" s="120" t="str">
        <f t="shared" si="103"/>
        <v/>
      </c>
      <c r="K159" s="173"/>
      <c r="L159" s="1261">
        <f t="shared" ref="L159:M159" si="139">IF(L97="","",L97)</f>
        <v>0</v>
      </c>
      <c r="M159" s="1261">
        <f t="shared" si="139"/>
        <v>0</v>
      </c>
      <c r="N159" s="852" t="str">
        <f t="shared" si="112"/>
        <v/>
      </c>
      <c r="O159" s="843"/>
      <c r="P159" s="1279" t="str">
        <f t="shared" si="113"/>
        <v/>
      </c>
      <c r="Q159" s="1074" t="str">
        <f t="shared" si="114"/>
        <v/>
      </c>
      <c r="R159" s="814" t="str">
        <f t="shared" si="115"/>
        <v/>
      </c>
      <c r="S159" s="1085">
        <f t="shared" si="116"/>
        <v>0</v>
      </c>
      <c r="T159" s="116"/>
      <c r="X159" s="801" t="str">
        <f t="shared" si="104"/>
        <v/>
      </c>
      <c r="Y159" s="786">
        <f t="shared" si="117"/>
        <v>0.6</v>
      </c>
      <c r="Z159" s="799" t="e">
        <f t="shared" si="118"/>
        <v>#VALUE!</v>
      </c>
      <c r="AA159" s="799" t="e">
        <f t="shared" si="119"/>
        <v>#VALUE!</v>
      </c>
      <c r="AB159" s="799" t="e">
        <f t="shared" si="120"/>
        <v>#VALUE!</v>
      </c>
      <c r="AC159" s="566" t="e">
        <f t="shared" si="105"/>
        <v>#VALUE!</v>
      </c>
      <c r="AD159" s="566">
        <f t="shared" si="106"/>
        <v>0</v>
      </c>
      <c r="AE159" s="800">
        <f>IF(H159&gt;8,tab!D$168,tab!D$171)</f>
        <v>0.5</v>
      </c>
      <c r="AF159" s="566">
        <f t="shared" si="107"/>
        <v>0</v>
      </c>
      <c r="AG159" s="801">
        <f t="shared" si="108"/>
        <v>0</v>
      </c>
      <c r="AH159" s="566"/>
    </row>
    <row r="160" spans="3:34" ht="13.15" customHeight="1" x14ac:dyDescent="0.2">
      <c r="C160" s="31"/>
      <c r="D160" s="117" t="str">
        <f t="shared" ref="D160:E179" si="140">IF(D98=0,"",D98)</f>
        <v/>
      </c>
      <c r="E160" s="117" t="str">
        <f t="shared" si="140"/>
        <v/>
      </c>
      <c r="F160" s="33" t="str">
        <f t="shared" si="121"/>
        <v/>
      </c>
      <c r="G160" s="118" t="str">
        <f t="shared" si="109"/>
        <v/>
      </c>
      <c r="H160" s="33" t="str">
        <f t="shared" si="110"/>
        <v/>
      </c>
      <c r="I160" s="119" t="str">
        <f t="shared" si="102"/>
        <v/>
      </c>
      <c r="J160" s="120" t="str">
        <f t="shared" ref="J160:J179" si="141">IF(J98="","",J98)</f>
        <v/>
      </c>
      <c r="K160" s="173"/>
      <c r="L160" s="1261">
        <f t="shared" ref="L160:M160" si="142">IF(L98="","",L98)</f>
        <v>0</v>
      </c>
      <c r="M160" s="1261">
        <f t="shared" si="142"/>
        <v>0</v>
      </c>
      <c r="N160" s="852" t="str">
        <f t="shared" si="112"/>
        <v/>
      </c>
      <c r="O160" s="843"/>
      <c r="P160" s="1279" t="str">
        <f t="shared" si="113"/>
        <v/>
      </c>
      <c r="Q160" s="1074" t="str">
        <f t="shared" si="114"/>
        <v/>
      </c>
      <c r="R160" s="814" t="str">
        <f t="shared" si="115"/>
        <v/>
      </c>
      <c r="S160" s="1085">
        <f t="shared" si="116"/>
        <v>0</v>
      </c>
      <c r="T160" s="116"/>
      <c r="X160" s="801" t="str">
        <f t="shared" si="104"/>
        <v/>
      </c>
      <c r="Y160" s="786">
        <f t="shared" si="117"/>
        <v>0.6</v>
      </c>
      <c r="Z160" s="799" t="e">
        <f t="shared" si="118"/>
        <v>#VALUE!</v>
      </c>
      <c r="AA160" s="799" t="e">
        <f t="shared" si="119"/>
        <v>#VALUE!</v>
      </c>
      <c r="AB160" s="799" t="e">
        <f t="shared" si="120"/>
        <v>#VALUE!</v>
      </c>
      <c r="AC160" s="566" t="e">
        <f t="shared" si="105"/>
        <v>#VALUE!</v>
      </c>
      <c r="AD160" s="566">
        <f t="shared" si="106"/>
        <v>0</v>
      </c>
      <c r="AE160" s="800">
        <f>IF(H160&gt;8,tab!D$168,tab!D$171)</f>
        <v>0.5</v>
      </c>
      <c r="AF160" s="566">
        <f t="shared" si="107"/>
        <v>0</v>
      </c>
      <c r="AG160" s="801">
        <f t="shared" si="108"/>
        <v>0</v>
      </c>
      <c r="AH160" s="566"/>
    </row>
    <row r="161" spans="3:34" ht="13.15" customHeight="1" x14ac:dyDescent="0.2">
      <c r="C161" s="31"/>
      <c r="D161" s="117" t="str">
        <f t="shared" si="140"/>
        <v/>
      </c>
      <c r="E161" s="117" t="str">
        <f t="shared" si="140"/>
        <v/>
      </c>
      <c r="F161" s="33" t="str">
        <f t="shared" si="121"/>
        <v/>
      </c>
      <c r="G161" s="118" t="str">
        <f t="shared" si="109"/>
        <v/>
      </c>
      <c r="H161" s="33" t="str">
        <f t="shared" si="110"/>
        <v/>
      </c>
      <c r="I161" s="119" t="str">
        <f t="shared" si="102"/>
        <v/>
      </c>
      <c r="J161" s="120" t="str">
        <f t="shared" si="141"/>
        <v/>
      </c>
      <c r="K161" s="173"/>
      <c r="L161" s="1261">
        <f t="shared" ref="L161:M161" si="143">IF(L99="","",L99)</f>
        <v>0</v>
      </c>
      <c r="M161" s="1261">
        <f t="shared" si="143"/>
        <v>0</v>
      </c>
      <c r="N161" s="852" t="str">
        <f t="shared" si="112"/>
        <v/>
      </c>
      <c r="O161" s="843"/>
      <c r="P161" s="1279" t="str">
        <f t="shared" si="113"/>
        <v/>
      </c>
      <c r="Q161" s="1074" t="str">
        <f t="shared" si="114"/>
        <v/>
      </c>
      <c r="R161" s="814" t="str">
        <f t="shared" si="115"/>
        <v/>
      </c>
      <c r="S161" s="1085">
        <f t="shared" si="116"/>
        <v>0</v>
      </c>
      <c r="T161" s="116"/>
      <c r="X161" s="801" t="str">
        <f t="shared" si="104"/>
        <v/>
      </c>
      <c r="Y161" s="786">
        <f t="shared" si="117"/>
        <v>0.6</v>
      </c>
      <c r="Z161" s="799" t="e">
        <f t="shared" si="118"/>
        <v>#VALUE!</v>
      </c>
      <c r="AA161" s="799" t="e">
        <f t="shared" si="119"/>
        <v>#VALUE!</v>
      </c>
      <c r="AB161" s="799" t="e">
        <f t="shared" si="120"/>
        <v>#VALUE!</v>
      </c>
      <c r="AC161" s="566" t="e">
        <f t="shared" si="105"/>
        <v>#VALUE!</v>
      </c>
      <c r="AD161" s="566">
        <f t="shared" si="106"/>
        <v>0</v>
      </c>
      <c r="AE161" s="800">
        <f>IF(H161&gt;8,tab!D$168,tab!D$171)</f>
        <v>0.5</v>
      </c>
      <c r="AF161" s="566">
        <f t="shared" si="107"/>
        <v>0</v>
      </c>
      <c r="AG161" s="801">
        <f t="shared" si="108"/>
        <v>0</v>
      </c>
      <c r="AH161" s="566"/>
    </row>
    <row r="162" spans="3:34" ht="13.15" customHeight="1" x14ac:dyDescent="0.2">
      <c r="C162" s="31"/>
      <c r="D162" s="117" t="str">
        <f t="shared" si="140"/>
        <v/>
      </c>
      <c r="E162" s="117" t="str">
        <f t="shared" si="140"/>
        <v/>
      </c>
      <c r="F162" s="33" t="str">
        <f t="shared" si="121"/>
        <v/>
      </c>
      <c r="G162" s="118" t="str">
        <f t="shared" si="109"/>
        <v/>
      </c>
      <c r="H162" s="33" t="str">
        <f t="shared" si="110"/>
        <v/>
      </c>
      <c r="I162" s="119" t="str">
        <f t="shared" si="102"/>
        <v/>
      </c>
      <c r="J162" s="120" t="str">
        <f t="shared" si="141"/>
        <v/>
      </c>
      <c r="K162" s="173"/>
      <c r="L162" s="1261">
        <f t="shared" ref="L162:M162" si="144">IF(L100="","",L100)</f>
        <v>0</v>
      </c>
      <c r="M162" s="1261">
        <f t="shared" si="144"/>
        <v>0</v>
      </c>
      <c r="N162" s="852" t="str">
        <f t="shared" si="112"/>
        <v/>
      </c>
      <c r="O162" s="843"/>
      <c r="P162" s="1279" t="str">
        <f t="shared" si="113"/>
        <v/>
      </c>
      <c r="Q162" s="1074" t="str">
        <f t="shared" si="114"/>
        <v/>
      </c>
      <c r="R162" s="814" t="str">
        <f t="shared" si="115"/>
        <v/>
      </c>
      <c r="S162" s="1085">
        <f t="shared" si="116"/>
        <v>0</v>
      </c>
      <c r="T162" s="116"/>
      <c r="X162" s="801" t="str">
        <f t="shared" si="104"/>
        <v/>
      </c>
      <c r="Y162" s="786">
        <f t="shared" si="117"/>
        <v>0.6</v>
      </c>
      <c r="Z162" s="799" t="e">
        <f t="shared" si="118"/>
        <v>#VALUE!</v>
      </c>
      <c r="AA162" s="799" t="e">
        <f t="shared" si="119"/>
        <v>#VALUE!</v>
      </c>
      <c r="AB162" s="799" t="e">
        <f t="shared" si="120"/>
        <v>#VALUE!</v>
      </c>
      <c r="AC162" s="566" t="e">
        <f t="shared" si="105"/>
        <v>#VALUE!</v>
      </c>
      <c r="AD162" s="566">
        <f t="shared" si="106"/>
        <v>0</v>
      </c>
      <c r="AE162" s="800">
        <f>IF(H162&gt;8,tab!D$168,tab!D$171)</f>
        <v>0.5</v>
      </c>
      <c r="AF162" s="566">
        <f t="shared" si="107"/>
        <v>0</v>
      </c>
      <c r="AG162" s="801">
        <f t="shared" si="108"/>
        <v>0</v>
      </c>
      <c r="AH162" s="566"/>
    </row>
    <row r="163" spans="3:34" ht="13.15" customHeight="1" x14ac:dyDescent="0.2">
      <c r="C163" s="31"/>
      <c r="D163" s="117" t="str">
        <f t="shared" si="140"/>
        <v/>
      </c>
      <c r="E163" s="117" t="str">
        <f t="shared" si="140"/>
        <v/>
      </c>
      <c r="F163" s="33" t="str">
        <f t="shared" si="121"/>
        <v/>
      </c>
      <c r="G163" s="118" t="str">
        <f t="shared" si="109"/>
        <v/>
      </c>
      <c r="H163" s="33" t="str">
        <f t="shared" si="110"/>
        <v/>
      </c>
      <c r="I163" s="119" t="str">
        <f t="shared" si="102"/>
        <v/>
      </c>
      <c r="J163" s="120" t="str">
        <f t="shared" si="141"/>
        <v/>
      </c>
      <c r="K163" s="173"/>
      <c r="L163" s="1261">
        <f t="shared" ref="L163:M163" si="145">IF(L101="","",L101)</f>
        <v>0</v>
      </c>
      <c r="M163" s="1261">
        <f t="shared" si="145"/>
        <v>0</v>
      </c>
      <c r="N163" s="852" t="str">
        <f t="shared" si="112"/>
        <v/>
      </c>
      <c r="O163" s="843"/>
      <c r="P163" s="1279" t="str">
        <f t="shared" si="113"/>
        <v/>
      </c>
      <c r="Q163" s="1074" t="str">
        <f t="shared" si="114"/>
        <v/>
      </c>
      <c r="R163" s="814" t="str">
        <f t="shared" si="115"/>
        <v/>
      </c>
      <c r="S163" s="1085">
        <f t="shared" si="116"/>
        <v>0</v>
      </c>
      <c r="T163" s="116"/>
      <c r="X163" s="801" t="str">
        <f t="shared" si="104"/>
        <v/>
      </c>
      <c r="Y163" s="786">
        <f t="shared" si="117"/>
        <v>0.6</v>
      </c>
      <c r="Z163" s="799" t="e">
        <f t="shared" si="118"/>
        <v>#VALUE!</v>
      </c>
      <c r="AA163" s="799" t="e">
        <f t="shared" si="119"/>
        <v>#VALUE!</v>
      </c>
      <c r="AB163" s="799" t="e">
        <f t="shared" si="120"/>
        <v>#VALUE!</v>
      </c>
      <c r="AC163" s="566" t="e">
        <f t="shared" si="105"/>
        <v>#VALUE!</v>
      </c>
      <c r="AD163" s="566">
        <f t="shared" si="106"/>
        <v>0</v>
      </c>
      <c r="AE163" s="800">
        <f>IF(H163&gt;8,tab!D$168,tab!D$171)</f>
        <v>0.5</v>
      </c>
      <c r="AF163" s="566">
        <f t="shared" si="107"/>
        <v>0</v>
      </c>
      <c r="AG163" s="801">
        <f t="shared" si="108"/>
        <v>0</v>
      </c>
      <c r="AH163" s="566"/>
    </row>
    <row r="164" spans="3:34" ht="13.15" customHeight="1" x14ac:dyDescent="0.2">
      <c r="C164" s="31"/>
      <c r="D164" s="117" t="str">
        <f t="shared" si="140"/>
        <v/>
      </c>
      <c r="E164" s="117" t="str">
        <f t="shared" si="140"/>
        <v/>
      </c>
      <c r="F164" s="33" t="str">
        <f t="shared" si="121"/>
        <v/>
      </c>
      <c r="G164" s="118" t="str">
        <f t="shared" si="109"/>
        <v/>
      </c>
      <c r="H164" s="33" t="str">
        <f t="shared" si="110"/>
        <v/>
      </c>
      <c r="I164" s="119" t="str">
        <f t="shared" si="102"/>
        <v/>
      </c>
      <c r="J164" s="120" t="str">
        <f t="shared" si="141"/>
        <v/>
      </c>
      <c r="K164" s="173"/>
      <c r="L164" s="1261">
        <f t="shared" ref="L164:M164" si="146">IF(L102="","",L102)</f>
        <v>0</v>
      </c>
      <c r="M164" s="1261">
        <f t="shared" si="146"/>
        <v>0</v>
      </c>
      <c r="N164" s="852" t="str">
        <f t="shared" si="112"/>
        <v/>
      </c>
      <c r="O164" s="843"/>
      <c r="P164" s="1279" t="str">
        <f t="shared" si="113"/>
        <v/>
      </c>
      <c r="Q164" s="1074" t="str">
        <f t="shared" si="114"/>
        <v/>
      </c>
      <c r="R164" s="814" t="str">
        <f t="shared" si="115"/>
        <v/>
      </c>
      <c r="S164" s="1085">
        <f t="shared" si="116"/>
        <v>0</v>
      </c>
      <c r="T164" s="116"/>
      <c r="X164" s="801" t="str">
        <f t="shared" si="104"/>
        <v/>
      </c>
      <c r="Y164" s="786">
        <f t="shared" si="117"/>
        <v>0.6</v>
      </c>
      <c r="Z164" s="799" t="e">
        <f t="shared" si="118"/>
        <v>#VALUE!</v>
      </c>
      <c r="AA164" s="799" t="e">
        <f t="shared" si="119"/>
        <v>#VALUE!</v>
      </c>
      <c r="AB164" s="799" t="e">
        <f t="shared" si="120"/>
        <v>#VALUE!</v>
      </c>
      <c r="AC164" s="566" t="e">
        <f t="shared" si="105"/>
        <v>#VALUE!</v>
      </c>
      <c r="AD164" s="566">
        <f t="shared" si="106"/>
        <v>0</v>
      </c>
      <c r="AE164" s="800">
        <f>IF(H164&gt;8,tab!D$168,tab!D$171)</f>
        <v>0.5</v>
      </c>
      <c r="AF164" s="566">
        <f t="shared" si="107"/>
        <v>0</v>
      </c>
      <c r="AG164" s="801">
        <f t="shared" si="108"/>
        <v>0</v>
      </c>
      <c r="AH164" s="566"/>
    </row>
    <row r="165" spans="3:34" ht="13.15" customHeight="1" x14ac:dyDescent="0.2">
      <c r="C165" s="31"/>
      <c r="D165" s="117" t="str">
        <f t="shared" si="140"/>
        <v/>
      </c>
      <c r="E165" s="117" t="str">
        <f t="shared" si="140"/>
        <v/>
      </c>
      <c r="F165" s="33" t="str">
        <f t="shared" si="121"/>
        <v/>
      </c>
      <c r="G165" s="118" t="str">
        <f t="shared" si="109"/>
        <v/>
      </c>
      <c r="H165" s="33" t="str">
        <f t="shared" si="110"/>
        <v/>
      </c>
      <c r="I165" s="119" t="str">
        <f t="shared" si="102"/>
        <v/>
      </c>
      <c r="J165" s="120" t="str">
        <f t="shared" si="141"/>
        <v/>
      </c>
      <c r="K165" s="173"/>
      <c r="L165" s="1261">
        <f t="shared" ref="L165:M165" si="147">IF(L103="","",L103)</f>
        <v>0</v>
      </c>
      <c r="M165" s="1261">
        <f t="shared" si="147"/>
        <v>0</v>
      </c>
      <c r="N165" s="852" t="str">
        <f t="shared" si="112"/>
        <v/>
      </c>
      <c r="O165" s="843"/>
      <c r="P165" s="1279" t="str">
        <f t="shared" si="113"/>
        <v/>
      </c>
      <c r="Q165" s="1074" t="str">
        <f t="shared" si="114"/>
        <v/>
      </c>
      <c r="R165" s="814" t="str">
        <f t="shared" si="115"/>
        <v/>
      </c>
      <c r="S165" s="1085">
        <f t="shared" si="116"/>
        <v>0</v>
      </c>
      <c r="T165" s="116"/>
      <c r="X165" s="801" t="str">
        <f t="shared" si="104"/>
        <v/>
      </c>
      <c r="Y165" s="786">
        <f t="shared" si="117"/>
        <v>0.6</v>
      </c>
      <c r="Z165" s="799" t="e">
        <f t="shared" si="118"/>
        <v>#VALUE!</v>
      </c>
      <c r="AA165" s="799" t="e">
        <f t="shared" si="119"/>
        <v>#VALUE!</v>
      </c>
      <c r="AB165" s="799" t="e">
        <f t="shared" si="120"/>
        <v>#VALUE!</v>
      </c>
      <c r="AC165" s="566" t="e">
        <f t="shared" si="105"/>
        <v>#VALUE!</v>
      </c>
      <c r="AD165" s="566">
        <f t="shared" si="106"/>
        <v>0</v>
      </c>
      <c r="AE165" s="800">
        <f>IF(H165&gt;8,tab!D$168,tab!D$171)</f>
        <v>0.5</v>
      </c>
      <c r="AF165" s="566">
        <f t="shared" si="107"/>
        <v>0</v>
      </c>
      <c r="AG165" s="801">
        <f t="shared" si="108"/>
        <v>0</v>
      </c>
      <c r="AH165" s="566"/>
    </row>
    <row r="166" spans="3:34" ht="13.15" customHeight="1" x14ac:dyDescent="0.2">
      <c r="C166" s="31"/>
      <c r="D166" s="117" t="str">
        <f t="shared" si="140"/>
        <v/>
      </c>
      <c r="E166" s="117" t="str">
        <f t="shared" si="140"/>
        <v/>
      </c>
      <c r="F166" s="33" t="str">
        <f t="shared" si="121"/>
        <v/>
      </c>
      <c r="G166" s="118" t="str">
        <f t="shared" si="109"/>
        <v/>
      </c>
      <c r="H166" s="33" t="str">
        <f t="shared" si="110"/>
        <v/>
      </c>
      <c r="I166" s="119" t="str">
        <f t="shared" si="102"/>
        <v/>
      </c>
      <c r="J166" s="120" t="str">
        <f t="shared" si="141"/>
        <v/>
      </c>
      <c r="K166" s="173"/>
      <c r="L166" s="1261">
        <f t="shared" ref="L166:M166" si="148">IF(L104="","",L104)</f>
        <v>0</v>
      </c>
      <c r="M166" s="1261">
        <f t="shared" si="148"/>
        <v>0</v>
      </c>
      <c r="N166" s="852" t="str">
        <f t="shared" si="112"/>
        <v/>
      </c>
      <c r="O166" s="843"/>
      <c r="P166" s="1279" t="str">
        <f t="shared" si="113"/>
        <v/>
      </c>
      <c r="Q166" s="1074" t="str">
        <f t="shared" si="114"/>
        <v/>
      </c>
      <c r="R166" s="814" t="str">
        <f t="shared" si="115"/>
        <v/>
      </c>
      <c r="S166" s="1085">
        <f t="shared" si="116"/>
        <v>0</v>
      </c>
      <c r="T166" s="116"/>
      <c r="X166" s="801" t="str">
        <f t="shared" si="104"/>
        <v/>
      </c>
      <c r="Y166" s="786">
        <f t="shared" si="117"/>
        <v>0.6</v>
      </c>
      <c r="Z166" s="799" t="e">
        <f t="shared" si="118"/>
        <v>#VALUE!</v>
      </c>
      <c r="AA166" s="799" t="e">
        <f t="shared" si="119"/>
        <v>#VALUE!</v>
      </c>
      <c r="AB166" s="799" t="e">
        <f t="shared" si="120"/>
        <v>#VALUE!</v>
      </c>
      <c r="AC166" s="566" t="e">
        <f t="shared" si="105"/>
        <v>#VALUE!</v>
      </c>
      <c r="AD166" s="566">
        <f t="shared" si="106"/>
        <v>0</v>
      </c>
      <c r="AE166" s="800">
        <f>IF(H166&gt;8,tab!D$168,tab!D$171)</f>
        <v>0.5</v>
      </c>
      <c r="AF166" s="566">
        <f t="shared" si="107"/>
        <v>0</v>
      </c>
      <c r="AG166" s="801">
        <f t="shared" si="108"/>
        <v>0</v>
      </c>
      <c r="AH166" s="566"/>
    </row>
    <row r="167" spans="3:34" ht="13.15" customHeight="1" x14ac:dyDescent="0.2">
      <c r="C167" s="31"/>
      <c r="D167" s="117" t="str">
        <f t="shared" si="140"/>
        <v/>
      </c>
      <c r="E167" s="117" t="str">
        <f t="shared" si="140"/>
        <v/>
      </c>
      <c r="F167" s="33" t="str">
        <f t="shared" si="121"/>
        <v/>
      </c>
      <c r="G167" s="118" t="str">
        <f t="shared" si="109"/>
        <v/>
      </c>
      <c r="H167" s="33" t="str">
        <f t="shared" si="110"/>
        <v/>
      </c>
      <c r="I167" s="119" t="str">
        <f t="shared" si="102"/>
        <v/>
      </c>
      <c r="J167" s="120" t="str">
        <f t="shared" si="141"/>
        <v/>
      </c>
      <c r="K167" s="173"/>
      <c r="L167" s="1261">
        <f t="shared" ref="L167:M167" si="149">IF(L105="","",L105)</f>
        <v>0</v>
      </c>
      <c r="M167" s="1261">
        <f t="shared" si="149"/>
        <v>0</v>
      </c>
      <c r="N167" s="852" t="str">
        <f t="shared" si="112"/>
        <v/>
      </c>
      <c r="O167" s="843"/>
      <c r="P167" s="1279" t="str">
        <f t="shared" si="113"/>
        <v/>
      </c>
      <c r="Q167" s="1074" t="str">
        <f t="shared" si="114"/>
        <v/>
      </c>
      <c r="R167" s="814" t="str">
        <f t="shared" si="115"/>
        <v/>
      </c>
      <c r="S167" s="1085">
        <f t="shared" si="116"/>
        <v>0</v>
      </c>
      <c r="T167" s="116"/>
      <c r="X167" s="801" t="str">
        <f t="shared" si="104"/>
        <v/>
      </c>
      <c r="Y167" s="786">
        <f t="shared" si="117"/>
        <v>0.6</v>
      </c>
      <c r="Z167" s="799" t="e">
        <f t="shared" si="118"/>
        <v>#VALUE!</v>
      </c>
      <c r="AA167" s="799" t="e">
        <f t="shared" si="119"/>
        <v>#VALUE!</v>
      </c>
      <c r="AB167" s="799" t="e">
        <f t="shared" si="120"/>
        <v>#VALUE!</v>
      </c>
      <c r="AC167" s="566" t="e">
        <f t="shared" si="105"/>
        <v>#VALUE!</v>
      </c>
      <c r="AD167" s="566">
        <f t="shared" si="106"/>
        <v>0</v>
      </c>
      <c r="AE167" s="800">
        <f>IF(H167&gt;8,tab!D$168,tab!D$171)</f>
        <v>0.5</v>
      </c>
      <c r="AF167" s="566">
        <f t="shared" si="107"/>
        <v>0</v>
      </c>
      <c r="AG167" s="801">
        <f t="shared" si="108"/>
        <v>0</v>
      </c>
      <c r="AH167" s="566"/>
    </row>
    <row r="168" spans="3:34" ht="13.15" customHeight="1" x14ac:dyDescent="0.2">
      <c r="C168" s="31"/>
      <c r="D168" s="117" t="str">
        <f t="shared" si="140"/>
        <v/>
      </c>
      <c r="E168" s="117" t="str">
        <f t="shared" si="140"/>
        <v/>
      </c>
      <c r="F168" s="33" t="str">
        <f t="shared" si="121"/>
        <v/>
      </c>
      <c r="G168" s="118" t="str">
        <f t="shared" si="109"/>
        <v/>
      </c>
      <c r="H168" s="33" t="str">
        <f t="shared" si="110"/>
        <v/>
      </c>
      <c r="I168" s="119" t="str">
        <f t="shared" si="102"/>
        <v/>
      </c>
      <c r="J168" s="120" t="str">
        <f t="shared" si="141"/>
        <v/>
      </c>
      <c r="K168" s="173"/>
      <c r="L168" s="1261">
        <f t="shared" ref="L168:M168" si="150">IF(L106="","",L106)</f>
        <v>0</v>
      </c>
      <c r="M168" s="1261">
        <f t="shared" si="150"/>
        <v>0</v>
      </c>
      <c r="N168" s="852" t="str">
        <f t="shared" si="112"/>
        <v/>
      </c>
      <c r="O168" s="843"/>
      <c r="P168" s="1279" t="str">
        <f t="shared" si="113"/>
        <v/>
      </c>
      <c r="Q168" s="1074" t="str">
        <f t="shared" si="114"/>
        <v/>
      </c>
      <c r="R168" s="814" t="str">
        <f t="shared" si="115"/>
        <v/>
      </c>
      <c r="S168" s="1085">
        <f t="shared" si="116"/>
        <v>0</v>
      </c>
      <c r="T168" s="116"/>
      <c r="X168" s="801" t="str">
        <f t="shared" si="104"/>
        <v/>
      </c>
      <c r="Y168" s="786">
        <f t="shared" si="117"/>
        <v>0.6</v>
      </c>
      <c r="Z168" s="799" t="e">
        <f t="shared" si="118"/>
        <v>#VALUE!</v>
      </c>
      <c r="AA168" s="799" t="e">
        <f t="shared" si="119"/>
        <v>#VALUE!</v>
      </c>
      <c r="AB168" s="799" t="e">
        <f t="shared" si="120"/>
        <v>#VALUE!</v>
      </c>
      <c r="AC168" s="566" t="e">
        <f t="shared" si="105"/>
        <v>#VALUE!</v>
      </c>
      <c r="AD168" s="566">
        <f t="shared" si="106"/>
        <v>0</v>
      </c>
      <c r="AE168" s="800">
        <f>IF(H168&gt;8,tab!D$168,tab!D$171)</f>
        <v>0.5</v>
      </c>
      <c r="AF168" s="566">
        <f t="shared" si="107"/>
        <v>0</v>
      </c>
      <c r="AG168" s="801">
        <f t="shared" si="108"/>
        <v>0</v>
      </c>
      <c r="AH168" s="566"/>
    </row>
    <row r="169" spans="3:34" ht="13.15" customHeight="1" x14ac:dyDescent="0.2">
      <c r="C169" s="31"/>
      <c r="D169" s="117" t="str">
        <f t="shared" si="140"/>
        <v/>
      </c>
      <c r="E169" s="117" t="str">
        <f t="shared" si="140"/>
        <v/>
      </c>
      <c r="F169" s="33" t="str">
        <f t="shared" si="121"/>
        <v/>
      </c>
      <c r="G169" s="118" t="str">
        <f t="shared" si="109"/>
        <v/>
      </c>
      <c r="H169" s="33" t="str">
        <f t="shared" si="110"/>
        <v/>
      </c>
      <c r="I169" s="119" t="str">
        <f t="shared" si="102"/>
        <v/>
      </c>
      <c r="J169" s="120" t="str">
        <f t="shared" si="141"/>
        <v/>
      </c>
      <c r="K169" s="173"/>
      <c r="L169" s="1261">
        <f t="shared" ref="L169:M169" si="151">IF(L107="","",L107)</f>
        <v>0</v>
      </c>
      <c r="M169" s="1261">
        <f t="shared" si="151"/>
        <v>0</v>
      </c>
      <c r="N169" s="852" t="str">
        <f t="shared" si="112"/>
        <v/>
      </c>
      <c r="O169" s="843"/>
      <c r="P169" s="1279" t="str">
        <f t="shared" si="113"/>
        <v/>
      </c>
      <c r="Q169" s="1074" t="str">
        <f t="shared" si="114"/>
        <v/>
      </c>
      <c r="R169" s="814" t="str">
        <f t="shared" si="115"/>
        <v/>
      </c>
      <c r="S169" s="1085">
        <f t="shared" si="116"/>
        <v>0</v>
      </c>
      <c r="T169" s="116"/>
      <c r="X169" s="801" t="str">
        <f t="shared" si="104"/>
        <v/>
      </c>
      <c r="Y169" s="786">
        <f t="shared" si="117"/>
        <v>0.6</v>
      </c>
      <c r="Z169" s="799" t="e">
        <f t="shared" si="118"/>
        <v>#VALUE!</v>
      </c>
      <c r="AA169" s="799" t="e">
        <f t="shared" si="119"/>
        <v>#VALUE!</v>
      </c>
      <c r="AB169" s="799" t="e">
        <f t="shared" si="120"/>
        <v>#VALUE!</v>
      </c>
      <c r="AC169" s="566" t="e">
        <f t="shared" si="105"/>
        <v>#VALUE!</v>
      </c>
      <c r="AD169" s="566">
        <f t="shared" si="106"/>
        <v>0</v>
      </c>
      <c r="AE169" s="800">
        <f>IF(H169&gt;8,tab!D$168,tab!D$171)</f>
        <v>0.5</v>
      </c>
      <c r="AF169" s="566">
        <f t="shared" si="107"/>
        <v>0</v>
      </c>
      <c r="AG169" s="801">
        <f t="shared" si="108"/>
        <v>0</v>
      </c>
      <c r="AH169" s="566"/>
    </row>
    <row r="170" spans="3:34" ht="13.15" customHeight="1" x14ac:dyDescent="0.2">
      <c r="C170" s="31"/>
      <c r="D170" s="117" t="str">
        <f t="shared" si="140"/>
        <v/>
      </c>
      <c r="E170" s="117" t="str">
        <f t="shared" si="140"/>
        <v/>
      </c>
      <c r="F170" s="33" t="str">
        <f t="shared" si="121"/>
        <v/>
      </c>
      <c r="G170" s="118" t="str">
        <f t="shared" si="109"/>
        <v/>
      </c>
      <c r="H170" s="33" t="str">
        <f t="shared" si="110"/>
        <v/>
      </c>
      <c r="I170" s="119" t="str">
        <f t="shared" si="102"/>
        <v/>
      </c>
      <c r="J170" s="120" t="str">
        <f t="shared" si="141"/>
        <v/>
      </c>
      <c r="K170" s="173"/>
      <c r="L170" s="1261">
        <f t="shared" ref="L170:M170" si="152">IF(L108="","",L108)</f>
        <v>0</v>
      </c>
      <c r="M170" s="1261">
        <f t="shared" si="152"/>
        <v>0</v>
      </c>
      <c r="N170" s="852" t="str">
        <f t="shared" si="112"/>
        <v/>
      </c>
      <c r="O170" s="843"/>
      <c r="P170" s="1279" t="str">
        <f t="shared" si="113"/>
        <v/>
      </c>
      <c r="Q170" s="1074" t="str">
        <f t="shared" si="114"/>
        <v/>
      </c>
      <c r="R170" s="814" t="str">
        <f t="shared" si="115"/>
        <v/>
      </c>
      <c r="S170" s="1085">
        <f t="shared" si="116"/>
        <v>0</v>
      </c>
      <c r="T170" s="116"/>
      <c r="X170" s="801" t="str">
        <f t="shared" si="104"/>
        <v/>
      </c>
      <c r="Y170" s="786">
        <f t="shared" si="117"/>
        <v>0.6</v>
      </c>
      <c r="Z170" s="799" t="e">
        <f t="shared" si="118"/>
        <v>#VALUE!</v>
      </c>
      <c r="AA170" s="799" t="e">
        <f t="shared" si="119"/>
        <v>#VALUE!</v>
      </c>
      <c r="AB170" s="799" t="e">
        <f t="shared" si="120"/>
        <v>#VALUE!</v>
      </c>
      <c r="AC170" s="566" t="e">
        <f t="shared" si="105"/>
        <v>#VALUE!</v>
      </c>
      <c r="AD170" s="566">
        <f t="shared" si="106"/>
        <v>0</v>
      </c>
      <c r="AE170" s="800">
        <f>IF(H170&gt;8,tab!D$168,tab!D$171)</f>
        <v>0.5</v>
      </c>
      <c r="AF170" s="566">
        <f t="shared" si="107"/>
        <v>0</v>
      </c>
      <c r="AG170" s="801">
        <f t="shared" si="108"/>
        <v>0</v>
      </c>
      <c r="AH170" s="566"/>
    </row>
    <row r="171" spans="3:34" ht="13.15" customHeight="1" x14ac:dyDescent="0.2">
      <c r="C171" s="31"/>
      <c r="D171" s="117" t="str">
        <f t="shared" si="140"/>
        <v/>
      </c>
      <c r="E171" s="117" t="str">
        <f t="shared" si="140"/>
        <v/>
      </c>
      <c r="F171" s="33" t="str">
        <f t="shared" si="121"/>
        <v/>
      </c>
      <c r="G171" s="118" t="str">
        <f t="shared" si="109"/>
        <v/>
      </c>
      <c r="H171" s="33" t="str">
        <f t="shared" si="110"/>
        <v/>
      </c>
      <c r="I171" s="119" t="str">
        <f t="shared" si="102"/>
        <v/>
      </c>
      <c r="J171" s="120" t="str">
        <f t="shared" si="141"/>
        <v/>
      </c>
      <c r="K171" s="173"/>
      <c r="L171" s="1261">
        <f t="shared" ref="L171:M171" si="153">IF(L109="","",L109)</f>
        <v>0</v>
      </c>
      <c r="M171" s="1261">
        <f t="shared" si="153"/>
        <v>0</v>
      </c>
      <c r="N171" s="852" t="str">
        <f t="shared" si="112"/>
        <v/>
      </c>
      <c r="O171" s="843"/>
      <c r="P171" s="1279" t="str">
        <f t="shared" si="113"/>
        <v/>
      </c>
      <c r="Q171" s="1074" t="str">
        <f t="shared" si="114"/>
        <v/>
      </c>
      <c r="R171" s="814" t="str">
        <f t="shared" si="115"/>
        <v/>
      </c>
      <c r="S171" s="1085">
        <f t="shared" si="116"/>
        <v>0</v>
      </c>
      <c r="T171" s="116"/>
      <c r="X171" s="801" t="str">
        <f t="shared" si="104"/>
        <v/>
      </c>
      <c r="Y171" s="786">
        <f t="shared" si="117"/>
        <v>0.6</v>
      </c>
      <c r="Z171" s="799" t="e">
        <f t="shared" si="118"/>
        <v>#VALUE!</v>
      </c>
      <c r="AA171" s="799" t="e">
        <f t="shared" si="119"/>
        <v>#VALUE!</v>
      </c>
      <c r="AB171" s="799" t="e">
        <f t="shared" si="120"/>
        <v>#VALUE!</v>
      </c>
      <c r="AC171" s="566" t="e">
        <f t="shared" si="105"/>
        <v>#VALUE!</v>
      </c>
      <c r="AD171" s="566">
        <f t="shared" si="106"/>
        <v>0</v>
      </c>
      <c r="AE171" s="800">
        <f>IF(H171&gt;8,tab!D$168,tab!D$171)</f>
        <v>0.5</v>
      </c>
      <c r="AF171" s="566">
        <f t="shared" si="107"/>
        <v>0</v>
      </c>
      <c r="AG171" s="801">
        <f t="shared" si="108"/>
        <v>0</v>
      </c>
      <c r="AH171" s="566"/>
    </row>
    <row r="172" spans="3:34" ht="13.15" customHeight="1" x14ac:dyDescent="0.2">
      <c r="C172" s="31"/>
      <c r="D172" s="117" t="str">
        <f t="shared" si="140"/>
        <v/>
      </c>
      <c r="E172" s="117" t="str">
        <f t="shared" si="140"/>
        <v/>
      </c>
      <c r="F172" s="33" t="str">
        <f t="shared" si="121"/>
        <v/>
      </c>
      <c r="G172" s="118" t="str">
        <f t="shared" si="109"/>
        <v/>
      </c>
      <c r="H172" s="33" t="str">
        <f t="shared" si="110"/>
        <v/>
      </c>
      <c r="I172" s="119" t="str">
        <f t="shared" ref="I172:I189" si="154">IF(E172="","",IF(I110+1&gt;VLOOKUP(H172,Schaal2016,22,FALSE),I110,I110+1))</f>
        <v/>
      </c>
      <c r="J172" s="120" t="str">
        <f t="shared" si="141"/>
        <v/>
      </c>
      <c r="K172" s="173"/>
      <c r="L172" s="1261">
        <f t="shared" ref="L172:M172" si="155">IF(L110="","",L110)</f>
        <v>0</v>
      </c>
      <c r="M172" s="1261">
        <f t="shared" si="155"/>
        <v>0</v>
      </c>
      <c r="N172" s="852" t="str">
        <f t="shared" si="112"/>
        <v/>
      </c>
      <c r="O172" s="843"/>
      <c r="P172" s="1279" t="str">
        <f t="shared" si="113"/>
        <v/>
      </c>
      <c r="Q172" s="1074" t="str">
        <f t="shared" si="114"/>
        <v/>
      </c>
      <c r="R172" s="814" t="str">
        <f t="shared" si="115"/>
        <v/>
      </c>
      <c r="S172" s="1085">
        <f t="shared" si="116"/>
        <v>0</v>
      </c>
      <c r="T172" s="116"/>
      <c r="X172" s="801" t="str">
        <f t="shared" ref="X172:X189" si="156">IF(H172="","",5/12*VLOOKUP(H172,Schaal2019,I172+1,FALSE)+7/12*VLOOKUP(H172,Schaal2020,I172+1,FALSE))</f>
        <v/>
      </c>
      <c r="Y172" s="786">
        <f t="shared" si="117"/>
        <v>0.6</v>
      </c>
      <c r="Z172" s="799" t="e">
        <f t="shared" si="118"/>
        <v>#VALUE!</v>
      </c>
      <c r="AA172" s="799" t="e">
        <f t="shared" si="119"/>
        <v>#VALUE!</v>
      </c>
      <c r="AB172" s="799" t="e">
        <f t="shared" si="120"/>
        <v>#VALUE!</v>
      </c>
      <c r="AC172" s="566" t="e">
        <f t="shared" ref="AC172:AC189" si="157">N172+O172</f>
        <v>#VALUE!</v>
      </c>
      <c r="AD172" s="566">
        <f t="shared" ref="AD172:AD189" si="158">L172+M172</f>
        <v>0</v>
      </c>
      <c r="AE172" s="800">
        <f>IF(H172&gt;8,tab!D$168,tab!D$171)</f>
        <v>0.5</v>
      </c>
      <c r="AF172" s="566">
        <f t="shared" ref="AF172:AF189" si="159">IF(F172&lt;25,0,IF(F172=25,25,IF(F172&lt;40,0,IF(F172=40,40,IF(F172&gt;=40,0)))))</f>
        <v>0</v>
      </c>
      <c r="AG172" s="801">
        <f t="shared" ref="AG172:AG189" si="160">IF(AF172=25,(X172*1.08*(J172)/2),IF(AF172=40,(V172*1.08*(J172)),IF(AF172=0,0)))</f>
        <v>0</v>
      </c>
      <c r="AH172" s="566"/>
    </row>
    <row r="173" spans="3:34" ht="13.15" customHeight="1" x14ac:dyDescent="0.2">
      <c r="C173" s="31"/>
      <c r="D173" s="117" t="str">
        <f t="shared" si="140"/>
        <v/>
      </c>
      <c r="E173" s="117" t="str">
        <f t="shared" si="140"/>
        <v/>
      </c>
      <c r="F173" s="33" t="str">
        <f t="shared" si="121"/>
        <v/>
      </c>
      <c r="G173" s="118" t="str">
        <f t="shared" si="109"/>
        <v/>
      </c>
      <c r="H173" s="33" t="str">
        <f t="shared" si="110"/>
        <v/>
      </c>
      <c r="I173" s="119" t="str">
        <f t="shared" si="154"/>
        <v/>
      </c>
      <c r="J173" s="120" t="str">
        <f t="shared" si="141"/>
        <v/>
      </c>
      <c r="K173" s="173"/>
      <c r="L173" s="1261">
        <f t="shared" ref="L173:M173" si="161">IF(L111="","",L111)</f>
        <v>0</v>
      </c>
      <c r="M173" s="1261">
        <f t="shared" si="161"/>
        <v>0</v>
      </c>
      <c r="N173" s="852" t="str">
        <f t="shared" si="112"/>
        <v/>
      </c>
      <c r="O173" s="843"/>
      <c r="P173" s="1279" t="str">
        <f t="shared" si="113"/>
        <v/>
      </c>
      <c r="Q173" s="1074" t="str">
        <f t="shared" si="114"/>
        <v/>
      </c>
      <c r="R173" s="814" t="str">
        <f t="shared" si="115"/>
        <v/>
      </c>
      <c r="S173" s="1085">
        <f t="shared" si="116"/>
        <v>0</v>
      </c>
      <c r="T173" s="116"/>
      <c r="X173" s="801" t="str">
        <f t="shared" si="156"/>
        <v/>
      </c>
      <c r="Y173" s="786">
        <f t="shared" si="117"/>
        <v>0.6</v>
      </c>
      <c r="Z173" s="799" t="e">
        <f t="shared" si="118"/>
        <v>#VALUE!</v>
      </c>
      <c r="AA173" s="799" t="e">
        <f t="shared" si="119"/>
        <v>#VALUE!</v>
      </c>
      <c r="AB173" s="799" t="e">
        <f t="shared" si="120"/>
        <v>#VALUE!</v>
      </c>
      <c r="AC173" s="566" t="e">
        <f t="shared" si="157"/>
        <v>#VALUE!</v>
      </c>
      <c r="AD173" s="566">
        <f t="shared" si="158"/>
        <v>0</v>
      </c>
      <c r="AE173" s="800">
        <f>IF(H173&gt;8,tab!D$168,tab!D$171)</f>
        <v>0.5</v>
      </c>
      <c r="AF173" s="566">
        <f t="shared" si="159"/>
        <v>0</v>
      </c>
      <c r="AG173" s="801">
        <f t="shared" si="160"/>
        <v>0</v>
      </c>
      <c r="AH173" s="566"/>
    </row>
    <row r="174" spans="3:34" ht="13.15" customHeight="1" x14ac:dyDescent="0.2">
      <c r="C174" s="31"/>
      <c r="D174" s="117" t="str">
        <f t="shared" si="140"/>
        <v/>
      </c>
      <c r="E174" s="117" t="str">
        <f t="shared" si="140"/>
        <v/>
      </c>
      <c r="F174" s="33" t="str">
        <f t="shared" si="121"/>
        <v/>
      </c>
      <c r="G174" s="118" t="str">
        <f t="shared" si="109"/>
        <v/>
      </c>
      <c r="H174" s="33" t="str">
        <f t="shared" si="110"/>
        <v/>
      </c>
      <c r="I174" s="119" t="str">
        <f t="shared" si="154"/>
        <v/>
      </c>
      <c r="J174" s="120" t="str">
        <f t="shared" si="141"/>
        <v/>
      </c>
      <c r="K174" s="173"/>
      <c r="L174" s="1261">
        <f t="shared" ref="L174:M174" si="162">IF(L112="","",L112)</f>
        <v>0</v>
      </c>
      <c r="M174" s="1261">
        <f t="shared" si="162"/>
        <v>0</v>
      </c>
      <c r="N174" s="852" t="str">
        <f t="shared" si="112"/>
        <v/>
      </c>
      <c r="O174" s="843"/>
      <c r="P174" s="1279" t="str">
        <f t="shared" si="113"/>
        <v/>
      </c>
      <c r="Q174" s="1074" t="str">
        <f t="shared" si="114"/>
        <v/>
      </c>
      <c r="R174" s="814" t="str">
        <f t="shared" si="115"/>
        <v/>
      </c>
      <c r="S174" s="1085">
        <f t="shared" si="116"/>
        <v>0</v>
      </c>
      <c r="T174" s="116"/>
      <c r="X174" s="801" t="str">
        <f t="shared" si="156"/>
        <v/>
      </c>
      <c r="Y174" s="786">
        <f t="shared" si="117"/>
        <v>0.6</v>
      </c>
      <c r="Z174" s="799" t="e">
        <f t="shared" si="118"/>
        <v>#VALUE!</v>
      </c>
      <c r="AA174" s="799" t="e">
        <f t="shared" si="119"/>
        <v>#VALUE!</v>
      </c>
      <c r="AB174" s="799" t="e">
        <f t="shared" si="120"/>
        <v>#VALUE!</v>
      </c>
      <c r="AC174" s="566" t="e">
        <f t="shared" si="157"/>
        <v>#VALUE!</v>
      </c>
      <c r="AD174" s="566">
        <f t="shared" si="158"/>
        <v>0</v>
      </c>
      <c r="AE174" s="800">
        <f>IF(H174&gt;8,tab!D$168,tab!D$171)</f>
        <v>0.5</v>
      </c>
      <c r="AF174" s="566">
        <f t="shared" si="159"/>
        <v>0</v>
      </c>
      <c r="AG174" s="801">
        <f t="shared" si="160"/>
        <v>0</v>
      </c>
      <c r="AH174" s="566"/>
    </row>
    <row r="175" spans="3:34" ht="13.15" customHeight="1" x14ac:dyDescent="0.2">
      <c r="C175" s="31"/>
      <c r="D175" s="117" t="str">
        <f t="shared" si="140"/>
        <v/>
      </c>
      <c r="E175" s="117" t="str">
        <f t="shared" si="140"/>
        <v/>
      </c>
      <c r="F175" s="33" t="str">
        <f t="shared" si="121"/>
        <v/>
      </c>
      <c r="G175" s="118" t="str">
        <f t="shared" si="109"/>
        <v/>
      </c>
      <c r="H175" s="33" t="str">
        <f t="shared" si="110"/>
        <v/>
      </c>
      <c r="I175" s="119" t="str">
        <f t="shared" si="154"/>
        <v/>
      </c>
      <c r="J175" s="120" t="str">
        <f t="shared" si="141"/>
        <v/>
      </c>
      <c r="K175" s="173"/>
      <c r="L175" s="1261">
        <f t="shared" ref="L175:M175" si="163">IF(L113="","",L113)</f>
        <v>0</v>
      </c>
      <c r="M175" s="1261">
        <f t="shared" si="163"/>
        <v>0</v>
      </c>
      <c r="N175" s="852" t="str">
        <f t="shared" si="112"/>
        <v/>
      </c>
      <c r="O175" s="843"/>
      <c r="P175" s="1279" t="str">
        <f t="shared" si="113"/>
        <v/>
      </c>
      <c r="Q175" s="1074" t="str">
        <f t="shared" si="114"/>
        <v/>
      </c>
      <c r="R175" s="814" t="str">
        <f t="shared" si="115"/>
        <v/>
      </c>
      <c r="S175" s="1085">
        <f t="shared" si="116"/>
        <v>0</v>
      </c>
      <c r="T175" s="116"/>
      <c r="X175" s="801" t="str">
        <f t="shared" si="156"/>
        <v/>
      </c>
      <c r="Y175" s="786">
        <f t="shared" si="117"/>
        <v>0.6</v>
      </c>
      <c r="Z175" s="799" t="e">
        <f t="shared" si="118"/>
        <v>#VALUE!</v>
      </c>
      <c r="AA175" s="799" t="e">
        <f t="shared" si="119"/>
        <v>#VALUE!</v>
      </c>
      <c r="AB175" s="799" t="e">
        <f t="shared" si="120"/>
        <v>#VALUE!</v>
      </c>
      <c r="AC175" s="566" t="e">
        <f t="shared" si="157"/>
        <v>#VALUE!</v>
      </c>
      <c r="AD175" s="566">
        <f t="shared" si="158"/>
        <v>0</v>
      </c>
      <c r="AE175" s="800">
        <f>IF(H175&gt;8,tab!D$168,tab!D$171)</f>
        <v>0.5</v>
      </c>
      <c r="AF175" s="566">
        <f t="shared" si="159"/>
        <v>0</v>
      </c>
      <c r="AG175" s="801">
        <f t="shared" si="160"/>
        <v>0</v>
      </c>
      <c r="AH175" s="566"/>
    </row>
    <row r="176" spans="3:34" ht="13.15" customHeight="1" x14ac:dyDescent="0.2">
      <c r="C176" s="31"/>
      <c r="D176" s="117" t="str">
        <f t="shared" si="140"/>
        <v/>
      </c>
      <c r="E176" s="117" t="str">
        <f t="shared" si="140"/>
        <v/>
      </c>
      <c r="F176" s="33" t="str">
        <f t="shared" si="121"/>
        <v/>
      </c>
      <c r="G176" s="118" t="str">
        <f t="shared" si="109"/>
        <v/>
      </c>
      <c r="H176" s="33" t="str">
        <f t="shared" si="110"/>
        <v/>
      </c>
      <c r="I176" s="119" t="str">
        <f t="shared" si="154"/>
        <v/>
      </c>
      <c r="J176" s="120" t="str">
        <f t="shared" si="141"/>
        <v/>
      </c>
      <c r="K176" s="173"/>
      <c r="L176" s="1261">
        <f t="shared" ref="L176:M176" si="164">IF(L114="","",L114)</f>
        <v>0</v>
      </c>
      <c r="M176" s="1261">
        <f t="shared" si="164"/>
        <v>0</v>
      </c>
      <c r="N176" s="852" t="str">
        <f t="shared" si="112"/>
        <v/>
      </c>
      <c r="O176" s="843"/>
      <c r="P176" s="1279" t="str">
        <f t="shared" si="113"/>
        <v/>
      </c>
      <c r="Q176" s="1074" t="str">
        <f t="shared" si="114"/>
        <v/>
      </c>
      <c r="R176" s="814" t="str">
        <f t="shared" si="115"/>
        <v/>
      </c>
      <c r="S176" s="1085">
        <f t="shared" si="116"/>
        <v>0</v>
      </c>
      <c r="T176" s="116"/>
      <c r="X176" s="801" t="str">
        <f t="shared" si="156"/>
        <v/>
      </c>
      <c r="Y176" s="786">
        <f t="shared" si="117"/>
        <v>0.6</v>
      </c>
      <c r="Z176" s="799" t="e">
        <f t="shared" si="118"/>
        <v>#VALUE!</v>
      </c>
      <c r="AA176" s="799" t="e">
        <f t="shared" si="119"/>
        <v>#VALUE!</v>
      </c>
      <c r="AB176" s="799" t="e">
        <f t="shared" si="120"/>
        <v>#VALUE!</v>
      </c>
      <c r="AC176" s="566" t="e">
        <f t="shared" si="157"/>
        <v>#VALUE!</v>
      </c>
      <c r="AD176" s="566">
        <f t="shared" si="158"/>
        <v>0</v>
      </c>
      <c r="AE176" s="800">
        <f>IF(H176&gt;8,tab!D$168,tab!D$171)</f>
        <v>0.5</v>
      </c>
      <c r="AF176" s="566">
        <f t="shared" si="159"/>
        <v>0</v>
      </c>
      <c r="AG176" s="801">
        <f t="shared" si="160"/>
        <v>0</v>
      </c>
      <c r="AH176" s="566"/>
    </row>
    <row r="177" spans="3:34" ht="13.15" customHeight="1" x14ac:dyDescent="0.2">
      <c r="C177" s="31"/>
      <c r="D177" s="117" t="str">
        <f t="shared" si="140"/>
        <v/>
      </c>
      <c r="E177" s="117" t="str">
        <f t="shared" si="140"/>
        <v/>
      </c>
      <c r="F177" s="33" t="str">
        <f t="shared" si="121"/>
        <v/>
      </c>
      <c r="G177" s="118" t="str">
        <f t="shared" si="109"/>
        <v/>
      </c>
      <c r="H177" s="33" t="str">
        <f t="shared" si="110"/>
        <v/>
      </c>
      <c r="I177" s="119" t="str">
        <f t="shared" si="154"/>
        <v/>
      </c>
      <c r="J177" s="120" t="str">
        <f t="shared" si="141"/>
        <v/>
      </c>
      <c r="K177" s="173"/>
      <c r="L177" s="1261">
        <f t="shared" ref="L177:M177" si="165">IF(L115="","",L115)</f>
        <v>0</v>
      </c>
      <c r="M177" s="1261">
        <f t="shared" si="165"/>
        <v>0</v>
      </c>
      <c r="N177" s="852" t="str">
        <f t="shared" si="112"/>
        <v/>
      </c>
      <c r="O177" s="843"/>
      <c r="P177" s="1279" t="str">
        <f t="shared" si="113"/>
        <v/>
      </c>
      <c r="Q177" s="1074" t="str">
        <f t="shared" si="114"/>
        <v/>
      </c>
      <c r="R177" s="814" t="str">
        <f t="shared" si="115"/>
        <v/>
      </c>
      <c r="S177" s="1085">
        <f t="shared" si="116"/>
        <v>0</v>
      </c>
      <c r="T177" s="116"/>
      <c r="X177" s="801" t="str">
        <f t="shared" si="156"/>
        <v/>
      </c>
      <c r="Y177" s="786">
        <f t="shared" si="117"/>
        <v>0.6</v>
      </c>
      <c r="Z177" s="799" t="e">
        <f t="shared" si="118"/>
        <v>#VALUE!</v>
      </c>
      <c r="AA177" s="799" t="e">
        <f t="shared" si="119"/>
        <v>#VALUE!</v>
      </c>
      <c r="AB177" s="799" t="e">
        <f t="shared" si="120"/>
        <v>#VALUE!</v>
      </c>
      <c r="AC177" s="566" t="e">
        <f t="shared" si="157"/>
        <v>#VALUE!</v>
      </c>
      <c r="AD177" s="566">
        <f t="shared" si="158"/>
        <v>0</v>
      </c>
      <c r="AE177" s="800">
        <f>IF(H177&gt;8,tab!D$168,tab!D$171)</f>
        <v>0.5</v>
      </c>
      <c r="AF177" s="566">
        <f t="shared" si="159"/>
        <v>0</v>
      </c>
      <c r="AG177" s="801">
        <f t="shared" si="160"/>
        <v>0</v>
      </c>
      <c r="AH177" s="566"/>
    </row>
    <row r="178" spans="3:34" ht="13.15" customHeight="1" x14ac:dyDescent="0.2">
      <c r="C178" s="31"/>
      <c r="D178" s="117" t="str">
        <f t="shared" si="140"/>
        <v/>
      </c>
      <c r="E178" s="117" t="str">
        <f t="shared" si="140"/>
        <v/>
      </c>
      <c r="F178" s="33" t="str">
        <f t="shared" si="121"/>
        <v/>
      </c>
      <c r="G178" s="118" t="str">
        <f t="shared" si="109"/>
        <v/>
      </c>
      <c r="H178" s="33" t="str">
        <f t="shared" si="110"/>
        <v/>
      </c>
      <c r="I178" s="119" t="str">
        <f t="shared" si="154"/>
        <v/>
      </c>
      <c r="J178" s="120" t="str">
        <f t="shared" si="141"/>
        <v/>
      </c>
      <c r="K178" s="173"/>
      <c r="L178" s="1261">
        <f t="shared" ref="L178:M178" si="166">IF(L116="","",L116)</f>
        <v>0</v>
      </c>
      <c r="M178" s="1261">
        <f t="shared" si="166"/>
        <v>0</v>
      </c>
      <c r="N178" s="852" t="str">
        <f t="shared" si="112"/>
        <v/>
      </c>
      <c r="O178" s="843"/>
      <c r="P178" s="1279" t="str">
        <f t="shared" si="113"/>
        <v/>
      </c>
      <c r="Q178" s="1074" t="str">
        <f t="shared" si="114"/>
        <v/>
      </c>
      <c r="R178" s="814" t="str">
        <f t="shared" si="115"/>
        <v/>
      </c>
      <c r="S178" s="1085">
        <f t="shared" si="116"/>
        <v>0</v>
      </c>
      <c r="T178" s="116"/>
      <c r="X178" s="801" t="str">
        <f t="shared" si="156"/>
        <v/>
      </c>
      <c r="Y178" s="786">
        <f t="shared" si="117"/>
        <v>0.6</v>
      </c>
      <c r="Z178" s="799" t="e">
        <f t="shared" si="118"/>
        <v>#VALUE!</v>
      </c>
      <c r="AA178" s="799" t="e">
        <f t="shared" si="119"/>
        <v>#VALUE!</v>
      </c>
      <c r="AB178" s="799" t="e">
        <f t="shared" si="120"/>
        <v>#VALUE!</v>
      </c>
      <c r="AC178" s="566" t="e">
        <f t="shared" si="157"/>
        <v>#VALUE!</v>
      </c>
      <c r="AD178" s="566">
        <f t="shared" si="158"/>
        <v>0</v>
      </c>
      <c r="AE178" s="800">
        <f>IF(H178&gt;8,tab!D$168,tab!D$171)</f>
        <v>0.5</v>
      </c>
      <c r="AF178" s="566">
        <f t="shared" si="159"/>
        <v>0</v>
      </c>
      <c r="AG178" s="801">
        <f t="shared" si="160"/>
        <v>0</v>
      </c>
      <c r="AH178" s="566"/>
    </row>
    <row r="179" spans="3:34" ht="13.15" customHeight="1" x14ac:dyDescent="0.2">
      <c r="C179" s="31"/>
      <c r="D179" s="117" t="str">
        <f t="shared" si="140"/>
        <v/>
      </c>
      <c r="E179" s="117" t="str">
        <f t="shared" si="140"/>
        <v/>
      </c>
      <c r="F179" s="33" t="str">
        <f t="shared" si="121"/>
        <v/>
      </c>
      <c r="G179" s="118" t="str">
        <f t="shared" si="109"/>
        <v/>
      </c>
      <c r="H179" s="33" t="str">
        <f t="shared" si="110"/>
        <v/>
      </c>
      <c r="I179" s="119" t="str">
        <f t="shared" si="154"/>
        <v/>
      </c>
      <c r="J179" s="120" t="str">
        <f t="shared" si="141"/>
        <v/>
      </c>
      <c r="K179" s="173"/>
      <c r="L179" s="1261">
        <f t="shared" ref="L179:M179" si="167">IF(L117="","",L117)</f>
        <v>0</v>
      </c>
      <c r="M179" s="1261">
        <f t="shared" si="167"/>
        <v>0</v>
      </c>
      <c r="N179" s="852" t="str">
        <f t="shared" si="112"/>
        <v/>
      </c>
      <c r="O179" s="843"/>
      <c r="P179" s="1279" t="str">
        <f t="shared" si="113"/>
        <v/>
      </c>
      <c r="Q179" s="1074" t="str">
        <f t="shared" si="114"/>
        <v/>
      </c>
      <c r="R179" s="814" t="str">
        <f t="shared" si="115"/>
        <v/>
      </c>
      <c r="S179" s="1085">
        <f t="shared" si="116"/>
        <v>0</v>
      </c>
      <c r="T179" s="116"/>
      <c r="X179" s="801" t="str">
        <f t="shared" si="156"/>
        <v/>
      </c>
      <c r="Y179" s="786">
        <f t="shared" si="117"/>
        <v>0.6</v>
      </c>
      <c r="Z179" s="799" t="e">
        <f t="shared" si="118"/>
        <v>#VALUE!</v>
      </c>
      <c r="AA179" s="799" t="e">
        <f t="shared" si="119"/>
        <v>#VALUE!</v>
      </c>
      <c r="AB179" s="799" t="e">
        <f t="shared" si="120"/>
        <v>#VALUE!</v>
      </c>
      <c r="AC179" s="566" t="e">
        <f t="shared" si="157"/>
        <v>#VALUE!</v>
      </c>
      <c r="AD179" s="566">
        <f t="shared" si="158"/>
        <v>0</v>
      </c>
      <c r="AE179" s="800">
        <f>IF(H179&gt;8,tab!D$168,tab!D$171)</f>
        <v>0.5</v>
      </c>
      <c r="AF179" s="566">
        <f t="shared" si="159"/>
        <v>0</v>
      </c>
      <c r="AG179" s="801">
        <f t="shared" si="160"/>
        <v>0</v>
      </c>
      <c r="AH179" s="566"/>
    </row>
    <row r="180" spans="3:34" ht="13.15" customHeight="1" x14ac:dyDescent="0.2">
      <c r="C180" s="31"/>
      <c r="D180" s="117" t="str">
        <f t="shared" ref="D180:E189" si="168">IF(D118=0,"",D118)</f>
        <v/>
      </c>
      <c r="E180" s="117" t="str">
        <f t="shared" si="168"/>
        <v/>
      </c>
      <c r="F180" s="33" t="str">
        <f t="shared" si="121"/>
        <v/>
      </c>
      <c r="G180" s="118" t="str">
        <f t="shared" si="109"/>
        <v/>
      </c>
      <c r="H180" s="33" t="str">
        <f t="shared" si="110"/>
        <v/>
      </c>
      <c r="I180" s="119" t="str">
        <f t="shared" si="154"/>
        <v/>
      </c>
      <c r="J180" s="120" t="str">
        <f t="shared" ref="J180:J189" si="169">IF(J118="","",J118)</f>
        <v/>
      </c>
      <c r="K180" s="173"/>
      <c r="L180" s="1261">
        <f t="shared" ref="L180:M180" si="170">IF(L118="","",L118)</f>
        <v>0</v>
      </c>
      <c r="M180" s="1261">
        <f t="shared" si="170"/>
        <v>0</v>
      </c>
      <c r="N180" s="852" t="str">
        <f t="shared" si="112"/>
        <v/>
      </c>
      <c r="O180" s="843"/>
      <c r="P180" s="1279" t="str">
        <f t="shared" si="113"/>
        <v/>
      </c>
      <c r="Q180" s="1074" t="str">
        <f t="shared" si="114"/>
        <v/>
      </c>
      <c r="R180" s="814" t="str">
        <f t="shared" si="115"/>
        <v/>
      </c>
      <c r="S180" s="1085">
        <f t="shared" si="116"/>
        <v>0</v>
      </c>
      <c r="T180" s="116"/>
      <c r="X180" s="801" t="str">
        <f t="shared" si="156"/>
        <v/>
      </c>
      <c r="Y180" s="786">
        <f t="shared" si="117"/>
        <v>0.6</v>
      </c>
      <c r="Z180" s="799" t="e">
        <f t="shared" si="118"/>
        <v>#VALUE!</v>
      </c>
      <c r="AA180" s="799" t="e">
        <f t="shared" si="119"/>
        <v>#VALUE!</v>
      </c>
      <c r="AB180" s="799" t="e">
        <f t="shared" si="120"/>
        <v>#VALUE!</v>
      </c>
      <c r="AC180" s="566" t="e">
        <f t="shared" si="157"/>
        <v>#VALUE!</v>
      </c>
      <c r="AD180" s="566">
        <f t="shared" si="158"/>
        <v>0</v>
      </c>
      <c r="AE180" s="800">
        <f>IF(H180&gt;8,tab!D$168,tab!D$171)</f>
        <v>0.5</v>
      </c>
      <c r="AF180" s="566">
        <f t="shared" si="159"/>
        <v>0</v>
      </c>
      <c r="AG180" s="801">
        <f t="shared" si="160"/>
        <v>0</v>
      </c>
      <c r="AH180" s="566"/>
    </row>
    <row r="181" spans="3:34" ht="13.15" customHeight="1" x14ac:dyDescent="0.2">
      <c r="C181" s="31"/>
      <c r="D181" s="117" t="str">
        <f t="shared" si="168"/>
        <v/>
      </c>
      <c r="E181" s="117" t="str">
        <f t="shared" si="168"/>
        <v/>
      </c>
      <c r="F181" s="33" t="str">
        <f t="shared" si="121"/>
        <v/>
      </c>
      <c r="G181" s="118" t="str">
        <f t="shared" si="109"/>
        <v/>
      </c>
      <c r="H181" s="33" t="str">
        <f t="shared" si="110"/>
        <v/>
      </c>
      <c r="I181" s="119" t="str">
        <f t="shared" si="154"/>
        <v/>
      </c>
      <c r="J181" s="120" t="str">
        <f t="shared" si="169"/>
        <v/>
      </c>
      <c r="K181" s="173"/>
      <c r="L181" s="1261">
        <f t="shared" ref="L181:M181" si="171">IF(L119="","",L119)</f>
        <v>0</v>
      </c>
      <c r="M181" s="1261">
        <f t="shared" si="171"/>
        <v>0</v>
      </c>
      <c r="N181" s="852" t="str">
        <f t="shared" si="112"/>
        <v/>
      </c>
      <c r="O181" s="843"/>
      <c r="P181" s="1279" t="str">
        <f t="shared" si="113"/>
        <v/>
      </c>
      <c r="Q181" s="1074" t="str">
        <f t="shared" si="114"/>
        <v/>
      </c>
      <c r="R181" s="814" t="str">
        <f t="shared" si="115"/>
        <v/>
      </c>
      <c r="S181" s="1085">
        <f t="shared" si="116"/>
        <v>0</v>
      </c>
      <c r="T181" s="116"/>
      <c r="X181" s="801" t="str">
        <f t="shared" si="156"/>
        <v/>
      </c>
      <c r="Y181" s="786">
        <f t="shared" si="117"/>
        <v>0.6</v>
      </c>
      <c r="Z181" s="799" t="e">
        <f t="shared" si="118"/>
        <v>#VALUE!</v>
      </c>
      <c r="AA181" s="799" t="e">
        <f t="shared" si="119"/>
        <v>#VALUE!</v>
      </c>
      <c r="AB181" s="799" t="e">
        <f t="shared" si="120"/>
        <v>#VALUE!</v>
      </c>
      <c r="AC181" s="566" t="e">
        <f t="shared" si="157"/>
        <v>#VALUE!</v>
      </c>
      <c r="AD181" s="566">
        <f t="shared" si="158"/>
        <v>0</v>
      </c>
      <c r="AE181" s="800">
        <f>IF(H181&gt;8,tab!D$168,tab!D$171)</f>
        <v>0.5</v>
      </c>
      <c r="AF181" s="566">
        <f t="shared" si="159"/>
        <v>0</v>
      </c>
      <c r="AG181" s="801">
        <f t="shared" si="160"/>
        <v>0</v>
      </c>
      <c r="AH181" s="566"/>
    </row>
    <row r="182" spans="3:34" ht="13.15" customHeight="1" x14ac:dyDescent="0.2">
      <c r="C182" s="31"/>
      <c r="D182" s="117" t="str">
        <f t="shared" si="168"/>
        <v/>
      </c>
      <c r="E182" s="117" t="str">
        <f t="shared" si="168"/>
        <v/>
      </c>
      <c r="F182" s="33" t="str">
        <f t="shared" si="121"/>
        <v/>
      </c>
      <c r="G182" s="118" t="str">
        <f t="shared" si="109"/>
        <v/>
      </c>
      <c r="H182" s="33" t="str">
        <f t="shared" si="110"/>
        <v/>
      </c>
      <c r="I182" s="119" t="str">
        <f t="shared" si="154"/>
        <v/>
      </c>
      <c r="J182" s="120" t="str">
        <f t="shared" si="169"/>
        <v/>
      </c>
      <c r="K182" s="173"/>
      <c r="L182" s="1261">
        <f t="shared" ref="L182:M182" si="172">IF(L120="","",L120)</f>
        <v>0</v>
      </c>
      <c r="M182" s="1261">
        <f t="shared" si="172"/>
        <v>0</v>
      </c>
      <c r="N182" s="852" t="str">
        <f t="shared" si="112"/>
        <v/>
      </c>
      <c r="O182" s="843"/>
      <c r="P182" s="1279" t="str">
        <f t="shared" si="113"/>
        <v/>
      </c>
      <c r="Q182" s="1074" t="str">
        <f t="shared" si="114"/>
        <v/>
      </c>
      <c r="R182" s="814" t="str">
        <f t="shared" si="115"/>
        <v/>
      </c>
      <c r="S182" s="1085">
        <f t="shared" si="116"/>
        <v>0</v>
      </c>
      <c r="T182" s="116"/>
      <c r="X182" s="801" t="str">
        <f t="shared" si="156"/>
        <v/>
      </c>
      <c r="Y182" s="786">
        <f t="shared" si="117"/>
        <v>0.6</v>
      </c>
      <c r="Z182" s="799" t="e">
        <f t="shared" si="118"/>
        <v>#VALUE!</v>
      </c>
      <c r="AA182" s="799" t="e">
        <f t="shared" si="119"/>
        <v>#VALUE!</v>
      </c>
      <c r="AB182" s="799" t="e">
        <f t="shared" si="120"/>
        <v>#VALUE!</v>
      </c>
      <c r="AC182" s="566" t="e">
        <f t="shared" si="157"/>
        <v>#VALUE!</v>
      </c>
      <c r="AD182" s="566">
        <f t="shared" si="158"/>
        <v>0</v>
      </c>
      <c r="AE182" s="800">
        <f>IF(H182&gt;8,tab!D$168,tab!D$171)</f>
        <v>0.5</v>
      </c>
      <c r="AF182" s="566">
        <f t="shared" si="159"/>
        <v>0</v>
      </c>
      <c r="AG182" s="801">
        <f t="shared" si="160"/>
        <v>0</v>
      </c>
      <c r="AH182" s="566"/>
    </row>
    <row r="183" spans="3:34" ht="13.15" customHeight="1" x14ac:dyDescent="0.2">
      <c r="C183" s="31"/>
      <c r="D183" s="117" t="str">
        <f t="shared" si="168"/>
        <v/>
      </c>
      <c r="E183" s="117" t="str">
        <f t="shared" si="168"/>
        <v/>
      </c>
      <c r="F183" s="33" t="str">
        <f t="shared" si="121"/>
        <v/>
      </c>
      <c r="G183" s="118" t="str">
        <f t="shared" si="109"/>
        <v/>
      </c>
      <c r="H183" s="33" t="str">
        <f t="shared" si="110"/>
        <v/>
      </c>
      <c r="I183" s="119" t="str">
        <f t="shared" si="154"/>
        <v/>
      </c>
      <c r="J183" s="120" t="str">
        <f t="shared" si="169"/>
        <v/>
      </c>
      <c r="K183" s="173"/>
      <c r="L183" s="1261">
        <f t="shared" ref="L183:M183" si="173">IF(L121="","",L121)</f>
        <v>0</v>
      </c>
      <c r="M183" s="1261">
        <f t="shared" si="173"/>
        <v>0</v>
      </c>
      <c r="N183" s="852" t="str">
        <f t="shared" si="112"/>
        <v/>
      </c>
      <c r="O183" s="843"/>
      <c r="P183" s="1279" t="str">
        <f t="shared" si="113"/>
        <v/>
      </c>
      <c r="Q183" s="1074" t="str">
        <f t="shared" si="114"/>
        <v/>
      </c>
      <c r="R183" s="814" t="str">
        <f t="shared" si="115"/>
        <v/>
      </c>
      <c r="S183" s="1085">
        <f t="shared" si="116"/>
        <v>0</v>
      </c>
      <c r="T183" s="116"/>
      <c r="X183" s="801" t="str">
        <f t="shared" si="156"/>
        <v/>
      </c>
      <c r="Y183" s="786">
        <f t="shared" si="117"/>
        <v>0.6</v>
      </c>
      <c r="Z183" s="799" t="e">
        <f t="shared" si="118"/>
        <v>#VALUE!</v>
      </c>
      <c r="AA183" s="799" t="e">
        <f t="shared" si="119"/>
        <v>#VALUE!</v>
      </c>
      <c r="AB183" s="799" t="e">
        <f t="shared" si="120"/>
        <v>#VALUE!</v>
      </c>
      <c r="AC183" s="566" t="e">
        <f t="shared" si="157"/>
        <v>#VALUE!</v>
      </c>
      <c r="AD183" s="566">
        <f t="shared" si="158"/>
        <v>0</v>
      </c>
      <c r="AE183" s="800">
        <f>IF(H183&gt;8,tab!D$168,tab!D$171)</f>
        <v>0.5</v>
      </c>
      <c r="AF183" s="566">
        <f t="shared" si="159"/>
        <v>0</v>
      </c>
      <c r="AG183" s="801">
        <f t="shared" si="160"/>
        <v>0</v>
      </c>
      <c r="AH183" s="566"/>
    </row>
    <row r="184" spans="3:34" ht="13.15" customHeight="1" x14ac:dyDescent="0.2">
      <c r="C184" s="31"/>
      <c r="D184" s="117" t="str">
        <f t="shared" si="168"/>
        <v/>
      </c>
      <c r="E184" s="117" t="str">
        <f t="shared" si="168"/>
        <v/>
      </c>
      <c r="F184" s="33" t="str">
        <f t="shared" si="121"/>
        <v/>
      </c>
      <c r="G184" s="118" t="str">
        <f t="shared" si="109"/>
        <v/>
      </c>
      <c r="H184" s="33" t="str">
        <f t="shared" si="110"/>
        <v/>
      </c>
      <c r="I184" s="119" t="str">
        <f t="shared" si="154"/>
        <v/>
      </c>
      <c r="J184" s="120" t="str">
        <f t="shared" si="169"/>
        <v/>
      </c>
      <c r="K184" s="173"/>
      <c r="L184" s="1261">
        <f t="shared" ref="L184:M184" si="174">IF(L122="","",L122)</f>
        <v>0</v>
      </c>
      <c r="M184" s="1261">
        <f t="shared" si="174"/>
        <v>0</v>
      </c>
      <c r="N184" s="852" t="str">
        <f t="shared" si="112"/>
        <v/>
      </c>
      <c r="O184" s="843"/>
      <c r="P184" s="1279" t="str">
        <f t="shared" si="113"/>
        <v/>
      </c>
      <c r="Q184" s="1074" t="str">
        <f t="shared" si="114"/>
        <v/>
      </c>
      <c r="R184" s="814" t="str">
        <f t="shared" si="115"/>
        <v/>
      </c>
      <c r="S184" s="1085">
        <f t="shared" si="116"/>
        <v>0</v>
      </c>
      <c r="T184" s="116"/>
      <c r="X184" s="801" t="str">
        <f t="shared" si="156"/>
        <v/>
      </c>
      <c r="Y184" s="786">
        <f t="shared" si="117"/>
        <v>0.6</v>
      </c>
      <c r="Z184" s="799" t="e">
        <f t="shared" si="118"/>
        <v>#VALUE!</v>
      </c>
      <c r="AA184" s="799" t="e">
        <f t="shared" si="119"/>
        <v>#VALUE!</v>
      </c>
      <c r="AB184" s="799" t="e">
        <f t="shared" si="120"/>
        <v>#VALUE!</v>
      </c>
      <c r="AC184" s="566" t="e">
        <f t="shared" si="157"/>
        <v>#VALUE!</v>
      </c>
      <c r="AD184" s="566">
        <f t="shared" si="158"/>
        <v>0</v>
      </c>
      <c r="AE184" s="800">
        <f>IF(H184&gt;8,tab!D$168,tab!D$171)</f>
        <v>0.5</v>
      </c>
      <c r="AF184" s="566">
        <f t="shared" si="159"/>
        <v>0</v>
      </c>
      <c r="AG184" s="801">
        <f t="shared" si="160"/>
        <v>0</v>
      </c>
      <c r="AH184" s="566"/>
    </row>
    <row r="185" spans="3:34" ht="13.15" customHeight="1" x14ac:dyDescent="0.2">
      <c r="C185" s="31"/>
      <c r="D185" s="117" t="str">
        <f t="shared" si="168"/>
        <v/>
      </c>
      <c r="E185" s="117" t="str">
        <f t="shared" si="168"/>
        <v/>
      </c>
      <c r="F185" s="33" t="str">
        <f t="shared" si="121"/>
        <v/>
      </c>
      <c r="G185" s="118" t="str">
        <f t="shared" si="109"/>
        <v/>
      </c>
      <c r="H185" s="33" t="str">
        <f t="shared" si="110"/>
        <v/>
      </c>
      <c r="I185" s="119" t="str">
        <f t="shared" si="154"/>
        <v/>
      </c>
      <c r="J185" s="120" t="str">
        <f t="shared" si="169"/>
        <v/>
      </c>
      <c r="K185" s="173"/>
      <c r="L185" s="1261">
        <f t="shared" ref="L185:M185" si="175">IF(L123="","",L123)</f>
        <v>0</v>
      </c>
      <c r="M185" s="1261">
        <f t="shared" si="175"/>
        <v>0</v>
      </c>
      <c r="N185" s="852" t="str">
        <f t="shared" si="112"/>
        <v/>
      </c>
      <c r="O185" s="843"/>
      <c r="P185" s="1279" t="str">
        <f t="shared" si="113"/>
        <v/>
      </c>
      <c r="Q185" s="1074" t="str">
        <f t="shared" si="114"/>
        <v/>
      </c>
      <c r="R185" s="814" t="str">
        <f t="shared" si="115"/>
        <v/>
      </c>
      <c r="S185" s="1085">
        <f t="shared" si="116"/>
        <v>0</v>
      </c>
      <c r="T185" s="116"/>
      <c r="X185" s="801" t="str">
        <f t="shared" si="156"/>
        <v/>
      </c>
      <c r="Y185" s="786">
        <f t="shared" si="117"/>
        <v>0.6</v>
      </c>
      <c r="Z185" s="799" t="e">
        <f t="shared" si="118"/>
        <v>#VALUE!</v>
      </c>
      <c r="AA185" s="799" t="e">
        <f t="shared" si="119"/>
        <v>#VALUE!</v>
      </c>
      <c r="AB185" s="799" t="e">
        <f t="shared" si="120"/>
        <v>#VALUE!</v>
      </c>
      <c r="AC185" s="566" t="e">
        <f t="shared" si="157"/>
        <v>#VALUE!</v>
      </c>
      <c r="AD185" s="566">
        <f t="shared" si="158"/>
        <v>0</v>
      </c>
      <c r="AE185" s="800">
        <f>IF(H185&gt;8,tab!D$168,tab!D$171)</f>
        <v>0.5</v>
      </c>
      <c r="AF185" s="566">
        <f t="shared" si="159"/>
        <v>0</v>
      </c>
      <c r="AG185" s="801">
        <f t="shared" si="160"/>
        <v>0</v>
      </c>
      <c r="AH185" s="566"/>
    </row>
    <row r="186" spans="3:34" ht="13.15" customHeight="1" x14ac:dyDescent="0.2">
      <c r="C186" s="31"/>
      <c r="D186" s="117" t="str">
        <f t="shared" si="168"/>
        <v/>
      </c>
      <c r="E186" s="117" t="str">
        <f t="shared" si="168"/>
        <v/>
      </c>
      <c r="F186" s="33" t="str">
        <f t="shared" si="121"/>
        <v/>
      </c>
      <c r="G186" s="118" t="str">
        <f t="shared" si="109"/>
        <v/>
      </c>
      <c r="H186" s="33" t="str">
        <f t="shared" si="110"/>
        <v/>
      </c>
      <c r="I186" s="119" t="str">
        <f t="shared" si="154"/>
        <v/>
      </c>
      <c r="J186" s="120" t="str">
        <f t="shared" si="169"/>
        <v/>
      </c>
      <c r="K186" s="173"/>
      <c r="L186" s="1261">
        <f t="shared" ref="L186:M186" si="176">IF(L124="","",L124)</f>
        <v>0</v>
      </c>
      <c r="M186" s="1261">
        <f t="shared" si="176"/>
        <v>0</v>
      </c>
      <c r="N186" s="852" t="str">
        <f t="shared" si="112"/>
        <v/>
      </c>
      <c r="O186" s="843"/>
      <c r="P186" s="1279" t="str">
        <f t="shared" si="113"/>
        <v/>
      </c>
      <c r="Q186" s="1074" t="str">
        <f t="shared" si="114"/>
        <v/>
      </c>
      <c r="R186" s="814" t="str">
        <f t="shared" si="115"/>
        <v/>
      </c>
      <c r="S186" s="1085">
        <f t="shared" si="116"/>
        <v>0</v>
      </c>
      <c r="T186" s="116"/>
      <c r="X186" s="801" t="str">
        <f t="shared" si="156"/>
        <v/>
      </c>
      <c r="Y186" s="786">
        <f t="shared" si="117"/>
        <v>0.6</v>
      </c>
      <c r="Z186" s="799" t="e">
        <f t="shared" si="118"/>
        <v>#VALUE!</v>
      </c>
      <c r="AA186" s="799" t="e">
        <f t="shared" si="119"/>
        <v>#VALUE!</v>
      </c>
      <c r="AB186" s="799" t="e">
        <f t="shared" si="120"/>
        <v>#VALUE!</v>
      </c>
      <c r="AC186" s="566" t="e">
        <f t="shared" si="157"/>
        <v>#VALUE!</v>
      </c>
      <c r="AD186" s="566">
        <f t="shared" si="158"/>
        <v>0</v>
      </c>
      <c r="AE186" s="800">
        <f>IF(H186&gt;8,tab!D$168,tab!D$171)</f>
        <v>0.5</v>
      </c>
      <c r="AF186" s="566">
        <f t="shared" si="159"/>
        <v>0</v>
      </c>
      <c r="AG186" s="801">
        <f t="shared" si="160"/>
        <v>0</v>
      </c>
      <c r="AH186" s="566"/>
    </row>
    <row r="187" spans="3:34" ht="13.15" customHeight="1" x14ac:dyDescent="0.2">
      <c r="C187" s="31"/>
      <c r="D187" s="117" t="str">
        <f t="shared" si="168"/>
        <v/>
      </c>
      <c r="E187" s="117" t="str">
        <f t="shared" si="168"/>
        <v/>
      </c>
      <c r="F187" s="33" t="str">
        <f t="shared" si="121"/>
        <v/>
      </c>
      <c r="G187" s="118" t="str">
        <f t="shared" si="109"/>
        <v/>
      </c>
      <c r="H187" s="33" t="str">
        <f t="shared" si="110"/>
        <v/>
      </c>
      <c r="I187" s="119" t="str">
        <f t="shared" si="154"/>
        <v/>
      </c>
      <c r="J187" s="120" t="str">
        <f t="shared" si="169"/>
        <v/>
      </c>
      <c r="K187" s="173"/>
      <c r="L187" s="1261">
        <f t="shared" ref="L187:M187" si="177">IF(L125="","",L125)</f>
        <v>0</v>
      </c>
      <c r="M187" s="1261">
        <f t="shared" si="177"/>
        <v>0</v>
      </c>
      <c r="N187" s="852" t="str">
        <f t="shared" si="112"/>
        <v/>
      </c>
      <c r="O187" s="843"/>
      <c r="P187" s="1279" t="str">
        <f t="shared" si="113"/>
        <v/>
      </c>
      <c r="Q187" s="1074" t="str">
        <f t="shared" si="114"/>
        <v/>
      </c>
      <c r="R187" s="814" t="str">
        <f t="shared" si="115"/>
        <v/>
      </c>
      <c r="S187" s="1085">
        <f t="shared" si="116"/>
        <v>0</v>
      </c>
      <c r="T187" s="116"/>
      <c r="X187" s="801" t="str">
        <f t="shared" si="156"/>
        <v/>
      </c>
      <c r="Y187" s="786">
        <f t="shared" si="117"/>
        <v>0.6</v>
      </c>
      <c r="Z187" s="799" t="e">
        <f t="shared" si="118"/>
        <v>#VALUE!</v>
      </c>
      <c r="AA187" s="799" t="e">
        <f t="shared" si="119"/>
        <v>#VALUE!</v>
      </c>
      <c r="AB187" s="799" t="e">
        <f t="shared" si="120"/>
        <v>#VALUE!</v>
      </c>
      <c r="AC187" s="566" t="e">
        <f t="shared" si="157"/>
        <v>#VALUE!</v>
      </c>
      <c r="AD187" s="566">
        <f t="shared" si="158"/>
        <v>0</v>
      </c>
      <c r="AE187" s="800">
        <f>IF(H187&gt;8,tab!D$168,tab!D$171)</f>
        <v>0.5</v>
      </c>
      <c r="AF187" s="566">
        <f t="shared" si="159"/>
        <v>0</v>
      </c>
      <c r="AG187" s="801">
        <f t="shared" si="160"/>
        <v>0</v>
      </c>
      <c r="AH187" s="566"/>
    </row>
    <row r="188" spans="3:34" ht="13.15" customHeight="1" x14ac:dyDescent="0.2">
      <c r="C188" s="31"/>
      <c r="D188" s="117" t="str">
        <f t="shared" si="168"/>
        <v/>
      </c>
      <c r="E188" s="117" t="str">
        <f t="shared" si="168"/>
        <v/>
      </c>
      <c r="F188" s="33" t="str">
        <f t="shared" si="121"/>
        <v/>
      </c>
      <c r="G188" s="118" t="str">
        <f t="shared" si="109"/>
        <v/>
      </c>
      <c r="H188" s="33" t="str">
        <f t="shared" si="110"/>
        <v/>
      </c>
      <c r="I188" s="119" t="str">
        <f t="shared" si="154"/>
        <v/>
      </c>
      <c r="J188" s="120" t="str">
        <f t="shared" si="169"/>
        <v/>
      </c>
      <c r="K188" s="173"/>
      <c r="L188" s="1261">
        <f t="shared" ref="L188:M188" si="178">IF(L126="","",L126)</f>
        <v>0</v>
      </c>
      <c r="M188" s="1261">
        <f t="shared" si="178"/>
        <v>0</v>
      </c>
      <c r="N188" s="852" t="str">
        <f t="shared" si="112"/>
        <v/>
      </c>
      <c r="O188" s="843"/>
      <c r="P188" s="1279" t="str">
        <f t="shared" si="113"/>
        <v/>
      </c>
      <c r="Q188" s="1074" t="str">
        <f t="shared" si="114"/>
        <v/>
      </c>
      <c r="R188" s="814" t="str">
        <f t="shared" si="115"/>
        <v/>
      </c>
      <c r="S188" s="1085">
        <f t="shared" si="116"/>
        <v>0</v>
      </c>
      <c r="T188" s="116"/>
      <c r="X188" s="801" t="str">
        <f t="shared" si="156"/>
        <v/>
      </c>
      <c r="Y188" s="786">
        <f t="shared" si="117"/>
        <v>0.6</v>
      </c>
      <c r="Z188" s="799" t="e">
        <f t="shared" si="118"/>
        <v>#VALUE!</v>
      </c>
      <c r="AA188" s="799" t="e">
        <f t="shared" si="119"/>
        <v>#VALUE!</v>
      </c>
      <c r="AB188" s="799" t="e">
        <f t="shared" si="120"/>
        <v>#VALUE!</v>
      </c>
      <c r="AC188" s="566" t="e">
        <f t="shared" si="157"/>
        <v>#VALUE!</v>
      </c>
      <c r="AD188" s="566">
        <f t="shared" si="158"/>
        <v>0</v>
      </c>
      <c r="AE188" s="800">
        <f>IF(H188&gt;8,tab!D$168,tab!D$171)</f>
        <v>0.5</v>
      </c>
      <c r="AF188" s="566">
        <f t="shared" si="159"/>
        <v>0</v>
      </c>
      <c r="AG188" s="801">
        <f t="shared" si="160"/>
        <v>0</v>
      </c>
      <c r="AH188" s="566"/>
    </row>
    <row r="189" spans="3:34" ht="13.15" customHeight="1" x14ac:dyDescent="0.2">
      <c r="C189" s="31"/>
      <c r="D189" s="117" t="str">
        <f t="shared" si="168"/>
        <v/>
      </c>
      <c r="E189" s="117" t="str">
        <f t="shared" si="168"/>
        <v/>
      </c>
      <c r="F189" s="33" t="str">
        <f t="shared" si="121"/>
        <v/>
      </c>
      <c r="G189" s="118" t="str">
        <f t="shared" si="109"/>
        <v/>
      </c>
      <c r="H189" s="33" t="str">
        <f t="shared" si="110"/>
        <v/>
      </c>
      <c r="I189" s="119" t="str">
        <f t="shared" si="154"/>
        <v/>
      </c>
      <c r="J189" s="120" t="str">
        <f t="shared" si="169"/>
        <v/>
      </c>
      <c r="K189" s="173"/>
      <c r="L189" s="1261">
        <f t="shared" ref="L189:M189" si="179">IF(L127="","",L127)</f>
        <v>0</v>
      </c>
      <c r="M189" s="1261">
        <f t="shared" si="179"/>
        <v>0</v>
      </c>
      <c r="N189" s="852" t="str">
        <f t="shared" si="112"/>
        <v/>
      </c>
      <c r="O189" s="843"/>
      <c r="P189" s="1279" t="str">
        <f t="shared" si="113"/>
        <v/>
      </c>
      <c r="Q189" s="1074" t="str">
        <f t="shared" si="114"/>
        <v/>
      </c>
      <c r="R189" s="814" t="str">
        <f t="shared" si="115"/>
        <v/>
      </c>
      <c r="S189" s="1085">
        <f t="shared" si="116"/>
        <v>0</v>
      </c>
      <c r="T189" s="116"/>
      <c r="X189" s="801" t="str">
        <f t="shared" si="156"/>
        <v/>
      </c>
      <c r="Y189" s="786">
        <f t="shared" si="117"/>
        <v>0.6</v>
      </c>
      <c r="Z189" s="799" t="e">
        <f t="shared" si="118"/>
        <v>#VALUE!</v>
      </c>
      <c r="AA189" s="799" t="e">
        <f t="shared" si="119"/>
        <v>#VALUE!</v>
      </c>
      <c r="AB189" s="799" t="e">
        <f t="shared" si="120"/>
        <v>#VALUE!</v>
      </c>
      <c r="AC189" s="566" t="e">
        <f t="shared" si="157"/>
        <v>#VALUE!</v>
      </c>
      <c r="AD189" s="566">
        <f t="shared" si="158"/>
        <v>0</v>
      </c>
      <c r="AE189" s="800">
        <f>IF(H189&gt;8,tab!D$168,tab!D$171)</f>
        <v>0.5</v>
      </c>
      <c r="AF189" s="566">
        <f t="shared" si="159"/>
        <v>0</v>
      </c>
      <c r="AG189" s="801">
        <f t="shared" si="160"/>
        <v>0</v>
      </c>
      <c r="AH189" s="566"/>
    </row>
    <row r="190" spans="3:34" ht="13.15" customHeight="1" x14ac:dyDescent="0.2">
      <c r="C190" s="31"/>
      <c r="D190" s="28"/>
      <c r="E190" s="28"/>
      <c r="F190" s="28"/>
      <c r="G190" s="28"/>
      <c r="H190" s="30"/>
      <c r="I190" s="158"/>
      <c r="J190" s="815">
        <f>SUM(J140:J189)</f>
        <v>1</v>
      </c>
      <c r="K190" s="121"/>
      <c r="L190" s="850">
        <f>SUM(L140:L189)</f>
        <v>0</v>
      </c>
      <c r="M190" s="850">
        <f>SUM(M140:M189)</f>
        <v>0</v>
      </c>
      <c r="N190" s="516"/>
      <c r="O190" s="850">
        <f>SUM(O140:O189)</f>
        <v>0</v>
      </c>
      <c r="P190" s="851">
        <f>SUM(P140:P189)</f>
        <v>40</v>
      </c>
      <c r="Q190" s="1076">
        <f>SUM(Q140:Q189)</f>
        <v>54637.297649186257</v>
      </c>
      <c r="R190" s="1076">
        <f t="shared" ref="R190" si="180">SUM(R140:R189)</f>
        <v>1349.9023508137434</v>
      </c>
      <c r="S190" s="1076">
        <f t="shared" ref="S190" si="181">SUM(S140:S189)</f>
        <v>55987.199999999997</v>
      </c>
      <c r="T190" s="75"/>
      <c r="AG190" s="801">
        <f>SUM(AG140:AG189)</f>
        <v>0</v>
      </c>
      <c r="AH190" s="566"/>
    </row>
    <row r="191" spans="3:34" ht="13.15" customHeight="1" x14ac:dyDescent="0.2">
      <c r="C191" s="36"/>
      <c r="D191" s="127"/>
      <c r="E191" s="127"/>
      <c r="F191" s="127"/>
      <c r="G191" s="127"/>
      <c r="H191" s="129"/>
      <c r="I191" s="130"/>
      <c r="J191" s="131"/>
      <c r="K191" s="130"/>
      <c r="L191" s="130"/>
      <c r="M191" s="133"/>
      <c r="N191" s="132"/>
      <c r="O191" s="132"/>
      <c r="P191" s="135"/>
      <c r="Q191" s="135"/>
      <c r="R191" s="134"/>
      <c r="S191" s="1086"/>
      <c r="T191" s="75"/>
      <c r="AG191" s="566"/>
      <c r="AH191" s="566"/>
    </row>
    <row r="192" spans="3:34" ht="13.15" customHeight="1" x14ac:dyDescent="0.2">
      <c r="G192" s="179"/>
      <c r="H192" s="8"/>
      <c r="J192" s="123"/>
      <c r="L192" s="147"/>
      <c r="M192" s="147"/>
      <c r="N192" s="116"/>
      <c r="O192" s="116"/>
      <c r="P192" s="124"/>
      <c r="Q192" s="149"/>
      <c r="R192" s="148"/>
      <c r="AG192" s="566"/>
      <c r="AH192" s="566"/>
    </row>
    <row r="193" spans="3:36" ht="13.15" customHeight="1" x14ac:dyDescent="0.2">
      <c r="G193" s="179"/>
      <c r="H193" s="8"/>
      <c r="J193" s="123"/>
      <c r="L193" s="147"/>
      <c r="M193" s="147"/>
      <c r="N193" s="116"/>
      <c r="O193" s="116"/>
      <c r="P193" s="124"/>
      <c r="Q193" s="149"/>
      <c r="R193" s="148"/>
    </row>
    <row r="194" spans="3:36" ht="13.15" customHeight="1" x14ac:dyDescent="0.2">
      <c r="C194" s="34" t="s">
        <v>48</v>
      </c>
      <c r="E194" s="150" t="str">
        <f>tab!F2</f>
        <v>2020/21</v>
      </c>
      <c r="G194" s="179"/>
      <c r="H194" s="8"/>
      <c r="J194" s="123"/>
      <c r="L194" s="147"/>
      <c r="M194" s="147"/>
      <c r="N194" s="116"/>
      <c r="O194" s="116"/>
      <c r="P194" s="124"/>
      <c r="Q194" s="149"/>
      <c r="R194" s="148"/>
    </row>
    <row r="195" spans="3:36" ht="13.15" customHeight="1" x14ac:dyDescent="0.2">
      <c r="C195" s="34" t="s">
        <v>133</v>
      </c>
      <c r="E195" s="150">
        <f>tab!G3</f>
        <v>44105</v>
      </c>
      <c r="G195" s="179"/>
      <c r="H195" s="8"/>
      <c r="J195" s="123"/>
      <c r="L195" s="147"/>
      <c r="M195" s="147"/>
      <c r="N195" s="116"/>
      <c r="O195" s="116"/>
      <c r="P195" s="124"/>
      <c r="Q195" s="149"/>
      <c r="R195" s="148"/>
    </row>
    <row r="196" spans="3:36" ht="13.15" customHeight="1" x14ac:dyDescent="0.2">
      <c r="G196" s="179"/>
      <c r="H196" s="8"/>
      <c r="J196" s="123"/>
      <c r="L196" s="147"/>
      <c r="M196" s="147"/>
      <c r="N196" s="116"/>
      <c r="O196" s="116"/>
      <c r="P196" s="124"/>
      <c r="Q196" s="149"/>
      <c r="R196" s="148"/>
    </row>
    <row r="197" spans="3:36" ht="13.15" customHeight="1" x14ac:dyDescent="0.2">
      <c r="C197" s="23"/>
      <c r="D197" s="100"/>
      <c r="E197" s="101"/>
      <c r="F197" s="25"/>
      <c r="G197" s="102"/>
      <c r="H197" s="103"/>
      <c r="I197" s="103"/>
      <c r="J197" s="104"/>
      <c r="K197" s="24"/>
      <c r="L197" s="105"/>
      <c r="M197" s="25"/>
      <c r="N197" s="24"/>
      <c r="O197" s="24"/>
      <c r="P197" s="1283"/>
      <c r="Q197" s="25"/>
      <c r="R197" s="106"/>
      <c r="S197" s="1087"/>
      <c r="T197" s="77"/>
      <c r="X197" s="693"/>
      <c r="Y197" s="694"/>
      <c r="Z197" s="693"/>
      <c r="AA197" s="693"/>
      <c r="AB197" s="693"/>
      <c r="AC197" s="685"/>
      <c r="AD197" s="695"/>
      <c r="AE197" s="696"/>
      <c r="AF197" s="697"/>
      <c r="AG197" s="698"/>
      <c r="AH197" s="695"/>
    </row>
    <row r="198" spans="3:36" ht="13.15" customHeight="1" x14ac:dyDescent="0.2">
      <c r="C198" s="619"/>
      <c r="D198" s="1434" t="s">
        <v>134</v>
      </c>
      <c r="E198" s="1435"/>
      <c r="F198" s="1435"/>
      <c r="G198" s="1435"/>
      <c r="H198" s="1436"/>
      <c r="I198" s="1436"/>
      <c r="J198" s="1436"/>
      <c r="K198" s="716"/>
      <c r="L198" s="717" t="s">
        <v>455</v>
      </c>
      <c r="M198" s="718"/>
      <c r="N198" s="719"/>
      <c r="O198" s="719"/>
      <c r="P198" s="1278"/>
      <c r="Q198" s="601" t="s">
        <v>465</v>
      </c>
      <c r="R198" s="719"/>
      <c r="S198" s="1083"/>
      <c r="T198" s="620"/>
      <c r="U198" s="168"/>
      <c r="V198" s="687"/>
      <c r="W198" s="687"/>
      <c r="X198" s="566"/>
      <c r="Y198" s="566"/>
      <c r="AG198" s="566"/>
      <c r="AH198" s="566"/>
      <c r="AI198" s="725"/>
      <c r="AJ198" s="725"/>
    </row>
    <row r="199" spans="3:36" ht="13.15" customHeight="1" x14ac:dyDescent="0.2">
      <c r="C199" s="287"/>
      <c r="D199" s="729" t="s">
        <v>135</v>
      </c>
      <c r="E199" s="729" t="s">
        <v>96</v>
      </c>
      <c r="F199" s="730" t="s">
        <v>136</v>
      </c>
      <c r="G199" s="731" t="s">
        <v>137</v>
      </c>
      <c r="H199" s="730" t="s">
        <v>138</v>
      </c>
      <c r="I199" s="730" t="s">
        <v>139</v>
      </c>
      <c r="J199" s="732" t="s">
        <v>140</v>
      </c>
      <c r="K199" s="729"/>
      <c r="L199" s="733" t="s">
        <v>456</v>
      </c>
      <c r="M199" s="733" t="s">
        <v>459</v>
      </c>
      <c r="N199" s="733" t="s">
        <v>461</v>
      </c>
      <c r="O199" s="733" t="s">
        <v>458</v>
      </c>
      <c r="P199" s="734" t="s">
        <v>464</v>
      </c>
      <c r="Q199" s="733" t="s">
        <v>141</v>
      </c>
      <c r="R199" s="735" t="s">
        <v>468</v>
      </c>
      <c r="S199" s="736" t="s">
        <v>141</v>
      </c>
      <c r="T199" s="622"/>
      <c r="U199" s="170"/>
      <c r="V199" s="740"/>
      <c r="W199" s="740"/>
      <c r="X199" s="739" t="s">
        <v>147</v>
      </c>
      <c r="Y199" s="740" t="s">
        <v>469</v>
      </c>
      <c r="Z199" s="741" t="s">
        <v>470</v>
      </c>
      <c r="AA199" s="741" t="s">
        <v>470</v>
      </c>
      <c r="AB199" s="741" t="s">
        <v>471</v>
      </c>
      <c r="AC199" s="741" t="s">
        <v>472</v>
      </c>
      <c r="AD199" s="741" t="s">
        <v>473</v>
      </c>
      <c r="AE199" s="741" t="s">
        <v>474</v>
      </c>
      <c r="AF199" s="741" t="s">
        <v>142</v>
      </c>
      <c r="AG199" s="736" t="s">
        <v>143</v>
      </c>
      <c r="AH199" s="566"/>
      <c r="AI199" s="725"/>
      <c r="AJ199" s="742"/>
    </row>
    <row r="200" spans="3:36" ht="13.15" customHeight="1" x14ac:dyDescent="0.2">
      <c r="C200" s="31"/>
      <c r="D200" s="744"/>
      <c r="E200" s="729"/>
      <c r="F200" s="730" t="s">
        <v>144</v>
      </c>
      <c r="G200" s="731" t="s">
        <v>145</v>
      </c>
      <c r="H200" s="730"/>
      <c r="I200" s="730"/>
      <c r="J200" s="732" t="s">
        <v>482</v>
      </c>
      <c r="K200" s="729"/>
      <c r="L200" s="733" t="s">
        <v>457</v>
      </c>
      <c r="M200" s="733" t="s">
        <v>460</v>
      </c>
      <c r="N200" s="733" t="s">
        <v>462</v>
      </c>
      <c r="O200" s="733" t="s">
        <v>463</v>
      </c>
      <c r="P200" s="734" t="s">
        <v>149</v>
      </c>
      <c r="Q200" s="741" t="s">
        <v>466</v>
      </c>
      <c r="R200" s="735" t="s">
        <v>467</v>
      </c>
      <c r="S200" s="745" t="s">
        <v>149</v>
      </c>
      <c r="T200" s="623"/>
      <c r="X200" s="741" t="s">
        <v>475</v>
      </c>
      <c r="Y200" s="747">
        <f>tab!$D$167</f>
        <v>0.6</v>
      </c>
      <c r="Z200" s="741" t="s">
        <v>476</v>
      </c>
      <c r="AA200" s="741" t="s">
        <v>477</v>
      </c>
      <c r="AB200" s="741" t="s">
        <v>478</v>
      </c>
      <c r="AC200" s="741" t="s">
        <v>479</v>
      </c>
      <c r="AD200" s="741" t="s">
        <v>479</v>
      </c>
      <c r="AE200" s="741" t="s">
        <v>480</v>
      </c>
      <c r="AF200" s="741"/>
      <c r="AG200" s="741" t="s">
        <v>148</v>
      </c>
      <c r="AH200" s="566"/>
      <c r="AJ200" s="748"/>
    </row>
    <row r="201" spans="3:36" ht="13.15" customHeight="1" x14ac:dyDescent="0.2">
      <c r="C201" s="31"/>
      <c r="D201" s="1"/>
      <c r="E201" s="1"/>
      <c r="F201" s="1"/>
      <c r="G201" s="109"/>
      <c r="H201" s="110"/>
      <c r="I201" s="110"/>
      <c r="J201" s="111"/>
      <c r="K201" s="1"/>
      <c r="L201" s="112"/>
      <c r="M201" s="113"/>
      <c r="N201" s="113"/>
      <c r="O201" s="113"/>
      <c r="P201" s="628"/>
      <c r="Q201" s="113"/>
      <c r="R201" s="114"/>
      <c r="S201" s="1084"/>
      <c r="T201" s="168"/>
      <c r="X201" s="780"/>
      <c r="Y201" s="781"/>
      <c r="AG201" s="566"/>
      <c r="AH201" s="566"/>
      <c r="AJ201" s="748"/>
    </row>
    <row r="202" spans="3:36" ht="13.15" customHeight="1" x14ac:dyDescent="0.2">
      <c r="C202" s="31"/>
      <c r="D202" s="117" t="str">
        <f t="shared" ref="D202:E221" si="182">IF(D140=0,"",D140)</f>
        <v/>
      </c>
      <c r="E202" s="117" t="str">
        <f t="shared" si="182"/>
        <v>nn</v>
      </c>
      <c r="F202" s="33">
        <f>IF(F140=0,"",F140+1)</f>
        <v>28</v>
      </c>
      <c r="G202" s="118">
        <f>IF(G140="","",G140)</f>
        <v>28341</v>
      </c>
      <c r="H202" s="33">
        <f>IF(H140=0,"",H140)</f>
        <v>8</v>
      </c>
      <c r="I202" s="119">
        <f t="shared" ref="I202:I233" si="183">IF(E202="","",IF(I140+1&gt;VLOOKUP(H202,Schaal2016,22,FALSE),I140,I140+1))</f>
        <v>10</v>
      </c>
      <c r="J202" s="120">
        <f t="shared" ref="J202:J221" si="184">IF(J140="","",J140)</f>
        <v>1</v>
      </c>
      <c r="K202" s="173"/>
      <c r="L202" s="1261">
        <f>IF(L140="","",L140)</f>
        <v>0</v>
      </c>
      <c r="M202" s="1261">
        <f>IF(M140="","",M140)</f>
        <v>0</v>
      </c>
      <c r="N202" s="852">
        <f>IF(J202="","",IF(J202*40&gt;40,40,J202*40))</f>
        <v>40</v>
      </c>
      <c r="O202" s="843"/>
      <c r="P202" s="1279">
        <f>IF(J202="","",SUM(L202:O202))</f>
        <v>40</v>
      </c>
      <c r="Q202" s="1074">
        <f>IF(J202="","",(1659*J202-P202)*AA202)</f>
        <v>55817.73309222424</v>
      </c>
      <c r="R202" s="814">
        <f>IF(J202="","",(P202*AB202)+Z202*(AC202+AD202*(1-AE202)))</f>
        <v>1379.0669077757686</v>
      </c>
      <c r="S202" s="1085">
        <f>SUM(Q202:R202)</f>
        <v>57196.80000000001</v>
      </c>
      <c r="T202" s="116"/>
      <c r="X202" s="801">
        <f t="shared" ref="X202:X233" si="185">IF(H202="","",VLOOKUP(H202,Schaal2020,I202+1,FALSE))</f>
        <v>2979</v>
      </c>
      <c r="Y202" s="786">
        <f>$Y$76</f>
        <v>0.6</v>
      </c>
      <c r="Z202" s="799">
        <f>X202*12/1659</f>
        <v>21.547920433996385</v>
      </c>
      <c r="AA202" s="799">
        <f>X202*12*(1+Y202)/1659</f>
        <v>34.476672694394217</v>
      </c>
      <c r="AB202" s="799">
        <f>AA202-Z202</f>
        <v>12.928752260397832</v>
      </c>
      <c r="AC202" s="566">
        <f t="shared" ref="AC202:AC233" si="186">N202+O202</f>
        <v>40</v>
      </c>
      <c r="AD202" s="566">
        <f t="shared" ref="AD202:AD233" si="187">L202+M202</f>
        <v>0</v>
      </c>
      <c r="AE202" s="800">
        <f>IF(H202&gt;8,tab!D$168,tab!D$171)</f>
        <v>0.4</v>
      </c>
      <c r="AF202" s="566">
        <f t="shared" ref="AF202:AF233" si="188">IF(F202&lt;25,0,IF(F202=25,25,IF(F202&lt;40,0,IF(F202=40,40,IF(F202&gt;=40,0)))))</f>
        <v>0</v>
      </c>
      <c r="AG202" s="801">
        <f t="shared" ref="AG202:AG233" si="189">IF(AF202=25,(X202*1.08*(J202)/2),IF(AF202=40,(V202*1.08*(J202)),IF(AF202=0,0)))</f>
        <v>0</v>
      </c>
    </row>
    <row r="203" spans="3:36" ht="13.15" customHeight="1" x14ac:dyDescent="0.2">
      <c r="C203" s="31"/>
      <c r="D203" s="117" t="str">
        <f t="shared" si="182"/>
        <v/>
      </c>
      <c r="E203" s="117" t="str">
        <f t="shared" si="182"/>
        <v/>
      </c>
      <c r="F203" s="33" t="str">
        <f>IF(F141="","",F141+1)</f>
        <v/>
      </c>
      <c r="G203" s="118" t="str">
        <f t="shared" ref="G203:G251" si="190">IF(G141="","",G141)</f>
        <v/>
      </c>
      <c r="H203" s="33" t="str">
        <f t="shared" ref="H203:H251" si="191">IF(H141=0,"",H141)</f>
        <v/>
      </c>
      <c r="I203" s="119" t="str">
        <f t="shared" si="183"/>
        <v/>
      </c>
      <c r="J203" s="120" t="str">
        <f t="shared" si="184"/>
        <v/>
      </c>
      <c r="K203" s="173"/>
      <c r="L203" s="1261">
        <f t="shared" ref="L203:M203" si="192">IF(L141="","",L141)</f>
        <v>0</v>
      </c>
      <c r="M203" s="1261">
        <f t="shared" si="192"/>
        <v>0</v>
      </c>
      <c r="N203" s="852" t="str">
        <f t="shared" ref="N203:N251" si="193">IF(J203="","",IF(J203*40&gt;40,40,J203*40))</f>
        <v/>
      </c>
      <c r="O203" s="843"/>
      <c r="P203" s="1279" t="str">
        <f t="shared" ref="P203:P251" si="194">IF(J203="","",SUM(L203:O203))</f>
        <v/>
      </c>
      <c r="Q203" s="1074" t="str">
        <f t="shared" ref="Q203:Q251" si="195">IF(J203="","",(1659*J203-P203)*AA203)</f>
        <v/>
      </c>
      <c r="R203" s="814" t="str">
        <f t="shared" ref="R203:R251" si="196">IF(J203="","",(P203*AB203)+Z203*(AC203+AD203*(1-AE203)))</f>
        <v/>
      </c>
      <c r="S203" s="1085">
        <f t="shared" ref="S203:S251" si="197">SUM(Q203:R203)</f>
        <v>0</v>
      </c>
      <c r="T203" s="116"/>
      <c r="X203" s="801" t="str">
        <f t="shared" si="185"/>
        <v/>
      </c>
      <c r="Y203" s="786">
        <f t="shared" ref="Y203:Y251" si="198">$Y$76</f>
        <v>0.6</v>
      </c>
      <c r="Z203" s="799" t="e">
        <f t="shared" ref="Z203:Z251" si="199">X203*12/1659</f>
        <v>#VALUE!</v>
      </c>
      <c r="AA203" s="799" t="e">
        <f t="shared" ref="AA203:AA251" si="200">X203*12*(1+Y203)/1659</f>
        <v>#VALUE!</v>
      </c>
      <c r="AB203" s="799" t="e">
        <f t="shared" ref="AB203:AB251" si="201">AA203-Z203</f>
        <v>#VALUE!</v>
      </c>
      <c r="AC203" s="566" t="e">
        <f t="shared" si="186"/>
        <v>#VALUE!</v>
      </c>
      <c r="AD203" s="566">
        <f t="shared" si="187"/>
        <v>0</v>
      </c>
      <c r="AE203" s="800">
        <f>IF(H203&gt;8,tab!D$168,tab!D$171)</f>
        <v>0.5</v>
      </c>
      <c r="AF203" s="566">
        <f t="shared" si="188"/>
        <v>0</v>
      </c>
      <c r="AG203" s="801">
        <f t="shared" si="189"/>
        <v>0</v>
      </c>
    </row>
    <row r="204" spans="3:36" ht="13.15" customHeight="1" x14ac:dyDescent="0.2">
      <c r="C204" s="31"/>
      <c r="D204" s="117" t="str">
        <f t="shared" si="182"/>
        <v/>
      </c>
      <c r="E204" s="117" t="str">
        <f t="shared" si="182"/>
        <v/>
      </c>
      <c r="F204" s="33" t="str">
        <f t="shared" ref="F204:F251" si="202">IF(F142="","",F142+1)</f>
        <v/>
      </c>
      <c r="G204" s="118" t="str">
        <f t="shared" si="190"/>
        <v/>
      </c>
      <c r="H204" s="33" t="str">
        <f t="shared" si="191"/>
        <v/>
      </c>
      <c r="I204" s="119" t="str">
        <f t="shared" si="183"/>
        <v/>
      </c>
      <c r="J204" s="120" t="str">
        <f t="shared" si="184"/>
        <v/>
      </c>
      <c r="K204" s="173"/>
      <c r="L204" s="1261">
        <f t="shared" ref="L204:M204" si="203">IF(L142="","",L142)</f>
        <v>0</v>
      </c>
      <c r="M204" s="1261">
        <f t="shared" si="203"/>
        <v>0</v>
      </c>
      <c r="N204" s="852" t="str">
        <f t="shared" si="193"/>
        <v/>
      </c>
      <c r="O204" s="843"/>
      <c r="P204" s="1279" t="str">
        <f t="shared" si="194"/>
        <v/>
      </c>
      <c r="Q204" s="1074" t="str">
        <f t="shared" si="195"/>
        <v/>
      </c>
      <c r="R204" s="814" t="str">
        <f t="shared" si="196"/>
        <v/>
      </c>
      <c r="S204" s="1085">
        <f t="shared" si="197"/>
        <v>0</v>
      </c>
      <c r="T204" s="116"/>
      <c r="X204" s="801" t="str">
        <f t="shared" si="185"/>
        <v/>
      </c>
      <c r="Y204" s="786">
        <f t="shared" si="198"/>
        <v>0.6</v>
      </c>
      <c r="Z204" s="799" t="e">
        <f t="shared" si="199"/>
        <v>#VALUE!</v>
      </c>
      <c r="AA204" s="799" t="e">
        <f t="shared" si="200"/>
        <v>#VALUE!</v>
      </c>
      <c r="AB204" s="799" t="e">
        <f t="shared" si="201"/>
        <v>#VALUE!</v>
      </c>
      <c r="AC204" s="566" t="e">
        <f t="shared" si="186"/>
        <v>#VALUE!</v>
      </c>
      <c r="AD204" s="566">
        <f t="shared" si="187"/>
        <v>0</v>
      </c>
      <c r="AE204" s="800">
        <f>IF(H204&gt;8,tab!D$168,tab!D$171)</f>
        <v>0.5</v>
      </c>
      <c r="AF204" s="566">
        <f t="shared" si="188"/>
        <v>0</v>
      </c>
      <c r="AG204" s="801">
        <f t="shared" si="189"/>
        <v>0</v>
      </c>
    </row>
    <row r="205" spans="3:36" ht="13.15" customHeight="1" x14ac:dyDescent="0.2">
      <c r="C205" s="31"/>
      <c r="D205" s="117" t="str">
        <f t="shared" si="182"/>
        <v/>
      </c>
      <c r="E205" s="117" t="str">
        <f t="shared" si="182"/>
        <v/>
      </c>
      <c r="F205" s="33" t="str">
        <f t="shared" si="202"/>
        <v/>
      </c>
      <c r="G205" s="118" t="str">
        <f t="shared" si="190"/>
        <v/>
      </c>
      <c r="H205" s="33" t="str">
        <f t="shared" si="191"/>
        <v/>
      </c>
      <c r="I205" s="119" t="str">
        <f t="shared" si="183"/>
        <v/>
      </c>
      <c r="J205" s="120" t="str">
        <f t="shared" si="184"/>
        <v/>
      </c>
      <c r="K205" s="173"/>
      <c r="L205" s="1261">
        <f t="shared" ref="L205:M205" si="204">IF(L143="","",L143)</f>
        <v>0</v>
      </c>
      <c r="M205" s="1261">
        <f t="shared" si="204"/>
        <v>0</v>
      </c>
      <c r="N205" s="852" t="str">
        <f t="shared" si="193"/>
        <v/>
      </c>
      <c r="O205" s="843"/>
      <c r="P205" s="1279" t="str">
        <f t="shared" si="194"/>
        <v/>
      </c>
      <c r="Q205" s="1074" t="str">
        <f t="shared" si="195"/>
        <v/>
      </c>
      <c r="R205" s="814" t="str">
        <f t="shared" si="196"/>
        <v/>
      </c>
      <c r="S205" s="1085">
        <f t="shared" si="197"/>
        <v>0</v>
      </c>
      <c r="T205" s="116"/>
      <c r="X205" s="801" t="str">
        <f t="shared" si="185"/>
        <v/>
      </c>
      <c r="Y205" s="786">
        <f t="shared" si="198"/>
        <v>0.6</v>
      </c>
      <c r="Z205" s="799" t="e">
        <f t="shared" si="199"/>
        <v>#VALUE!</v>
      </c>
      <c r="AA205" s="799" t="e">
        <f t="shared" si="200"/>
        <v>#VALUE!</v>
      </c>
      <c r="AB205" s="799" t="e">
        <f t="shared" si="201"/>
        <v>#VALUE!</v>
      </c>
      <c r="AC205" s="566" t="e">
        <f t="shared" si="186"/>
        <v>#VALUE!</v>
      </c>
      <c r="AD205" s="566">
        <f t="shared" si="187"/>
        <v>0</v>
      </c>
      <c r="AE205" s="800">
        <f>IF(H205&gt;8,tab!D$168,tab!D$171)</f>
        <v>0.5</v>
      </c>
      <c r="AF205" s="566">
        <f t="shared" si="188"/>
        <v>0</v>
      </c>
      <c r="AG205" s="801">
        <f t="shared" si="189"/>
        <v>0</v>
      </c>
    </row>
    <row r="206" spans="3:36" ht="13.15" customHeight="1" x14ac:dyDescent="0.2">
      <c r="C206" s="31"/>
      <c r="D206" s="117" t="str">
        <f t="shared" si="182"/>
        <v/>
      </c>
      <c r="E206" s="117" t="str">
        <f t="shared" si="182"/>
        <v/>
      </c>
      <c r="F206" s="33" t="str">
        <f t="shared" si="202"/>
        <v/>
      </c>
      <c r="G206" s="118" t="str">
        <f t="shared" si="190"/>
        <v/>
      </c>
      <c r="H206" s="33" t="str">
        <f t="shared" si="191"/>
        <v/>
      </c>
      <c r="I206" s="119" t="str">
        <f t="shared" si="183"/>
        <v/>
      </c>
      <c r="J206" s="120" t="str">
        <f t="shared" si="184"/>
        <v/>
      </c>
      <c r="K206" s="173"/>
      <c r="L206" s="1261">
        <f t="shared" ref="L206:M206" si="205">IF(L144="","",L144)</f>
        <v>0</v>
      </c>
      <c r="M206" s="1261">
        <f t="shared" si="205"/>
        <v>0</v>
      </c>
      <c r="N206" s="852" t="str">
        <f t="shared" si="193"/>
        <v/>
      </c>
      <c r="O206" s="843"/>
      <c r="P206" s="1279" t="str">
        <f t="shared" si="194"/>
        <v/>
      </c>
      <c r="Q206" s="1074" t="str">
        <f t="shared" si="195"/>
        <v/>
      </c>
      <c r="R206" s="814" t="str">
        <f t="shared" si="196"/>
        <v/>
      </c>
      <c r="S206" s="1085">
        <f t="shared" si="197"/>
        <v>0</v>
      </c>
      <c r="T206" s="116"/>
      <c r="X206" s="801" t="str">
        <f t="shared" si="185"/>
        <v/>
      </c>
      <c r="Y206" s="786">
        <f t="shared" si="198"/>
        <v>0.6</v>
      </c>
      <c r="Z206" s="799" t="e">
        <f t="shared" si="199"/>
        <v>#VALUE!</v>
      </c>
      <c r="AA206" s="799" t="e">
        <f t="shared" si="200"/>
        <v>#VALUE!</v>
      </c>
      <c r="AB206" s="799" t="e">
        <f t="shared" si="201"/>
        <v>#VALUE!</v>
      </c>
      <c r="AC206" s="566" t="e">
        <f t="shared" si="186"/>
        <v>#VALUE!</v>
      </c>
      <c r="AD206" s="566">
        <f t="shared" si="187"/>
        <v>0</v>
      </c>
      <c r="AE206" s="800">
        <f>IF(H206&gt;8,tab!D$168,tab!D$171)</f>
        <v>0.5</v>
      </c>
      <c r="AF206" s="566">
        <f t="shared" si="188"/>
        <v>0</v>
      </c>
      <c r="AG206" s="801">
        <f t="shared" si="189"/>
        <v>0</v>
      </c>
    </row>
    <row r="207" spans="3:36" ht="13.15" customHeight="1" x14ac:dyDescent="0.2">
      <c r="C207" s="31"/>
      <c r="D207" s="117" t="str">
        <f t="shared" si="182"/>
        <v/>
      </c>
      <c r="E207" s="117" t="str">
        <f t="shared" si="182"/>
        <v/>
      </c>
      <c r="F207" s="33" t="str">
        <f t="shared" si="202"/>
        <v/>
      </c>
      <c r="G207" s="118" t="str">
        <f t="shared" si="190"/>
        <v/>
      </c>
      <c r="H207" s="33" t="str">
        <f t="shared" si="191"/>
        <v/>
      </c>
      <c r="I207" s="119" t="str">
        <f t="shared" si="183"/>
        <v/>
      </c>
      <c r="J207" s="120" t="str">
        <f t="shared" si="184"/>
        <v/>
      </c>
      <c r="K207" s="173"/>
      <c r="L207" s="1261">
        <f t="shared" ref="L207:M207" si="206">IF(L145="","",L145)</f>
        <v>0</v>
      </c>
      <c r="M207" s="1261">
        <f t="shared" si="206"/>
        <v>0</v>
      </c>
      <c r="N207" s="852" t="str">
        <f t="shared" si="193"/>
        <v/>
      </c>
      <c r="O207" s="843"/>
      <c r="P207" s="1279" t="str">
        <f t="shared" si="194"/>
        <v/>
      </c>
      <c r="Q207" s="1074" t="str">
        <f t="shared" si="195"/>
        <v/>
      </c>
      <c r="R207" s="814" t="str">
        <f t="shared" si="196"/>
        <v/>
      </c>
      <c r="S207" s="1085">
        <f t="shared" si="197"/>
        <v>0</v>
      </c>
      <c r="T207" s="116"/>
      <c r="X207" s="801" t="str">
        <f t="shared" si="185"/>
        <v/>
      </c>
      <c r="Y207" s="786">
        <f t="shared" si="198"/>
        <v>0.6</v>
      </c>
      <c r="Z207" s="799" t="e">
        <f t="shared" si="199"/>
        <v>#VALUE!</v>
      </c>
      <c r="AA207" s="799" t="e">
        <f t="shared" si="200"/>
        <v>#VALUE!</v>
      </c>
      <c r="AB207" s="799" t="e">
        <f t="shared" si="201"/>
        <v>#VALUE!</v>
      </c>
      <c r="AC207" s="566" t="e">
        <f t="shared" si="186"/>
        <v>#VALUE!</v>
      </c>
      <c r="AD207" s="566">
        <f t="shared" si="187"/>
        <v>0</v>
      </c>
      <c r="AE207" s="800">
        <f>IF(H207&gt;8,tab!D$168,tab!D$171)</f>
        <v>0.5</v>
      </c>
      <c r="AF207" s="566">
        <f t="shared" si="188"/>
        <v>0</v>
      </c>
      <c r="AG207" s="801">
        <f t="shared" si="189"/>
        <v>0</v>
      </c>
    </row>
    <row r="208" spans="3:36" ht="13.15" customHeight="1" x14ac:dyDescent="0.2">
      <c r="C208" s="31"/>
      <c r="D208" s="117" t="str">
        <f t="shared" si="182"/>
        <v/>
      </c>
      <c r="E208" s="117" t="str">
        <f t="shared" si="182"/>
        <v/>
      </c>
      <c r="F208" s="33" t="str">
        <f t="shared" si="202"/>
        <v/>
      </c>
      <c r="G208" s="118" t="str">
        <f t="shared" si="190"/>
        <v/>
      </c>
      <c r="H208" s="33" t="str">
        <f t="shared" si="191"/>
        <v/>
      </c>
      <c r="I208" s="119" t="str">
        <f t="shared" si="183"/>
        <v/>
      </c>
      <c r="J208" s="120" t="str">
        <f t="shared" si="184"/>
        <v/>
      </c>
      <c r="K208" s="173"/>
      <c r="L208" s="1261">
        <f t="shared" ref="L208:M208" si="207">IF(L146="","",L146)</f>
        <v>0</v>
      </c>
      <c r="M208" s="1261">
        <f t="shared" si="207"/>
        <v>0</v>
      </c>
      <c r="N208" s="852" t="str">
        <f t="shared" si="193"/>
        <v/>
      </c>
      <c r="O208" s="843"/>
      <c r="P208" s="1279" t="str">
        <f t="shared" si="194"/>
        <v/>
      </c>
      <c r="Q208" s="1074" t="str">
        <f t="shared" si="195"/>
        <v/>
      </c>
      <c r="R208" s="814" t="str">
        <f t="shared" si="196"/>
        <v/>
      </c>
      <c r="S208" s="1085">
        <f t="shared" si="197"/>
        <v>0</v>
      </c>
      <c r="T208" s="116"/>
      <c r="X208" s="801" t="str">
        <f t="shared" si="185"/>
        <v/>
      </c>
      <c r="Y208" s="786">
        <f t="shared" si="198"/>
        <v>0.6</v>
      </c>
      <c r="Z208" s="799" t="e">
        <f t="shared" si="199"/>
        <v>#VALUE!</v>
      </c>
      <c r="AA208" s="799" t="e">
        <f t="shared" si="200"/>
        <v>#VALUE!</v>
      </c>
      <c r="AB208" s="799" t="e">
        <f t="shared" si="201"/>
        <v>#VALUE!</v>
      </c>
      <c r="AC208" s="566" t="e">
        <f t="shared" si="186"/>
        <v>#VALUE!</v>
      </c>
      <c r="AD208" s="566">
        <f t="shared" si="187"/>
        <v>0</v>
      </c>
      <c r="AE208" s="800">
        <f>IF(H208&gt;8,tab!D$168,tab!D$171)</f>
        <v>0.5</v>
      </c>
      <c r="AF208" s="566">
        <f t="shared" si="188"/>
        <v>0</v>
      </c>
      <c r="AG208" s="801">
        <f t="shared" si="189"/>
        <v>0</v>
      </c>
    </row>
    <row r="209" spans="3:34" ht="13.15" customHeight="1" x14ac:dyDescent="0.2">
      <c r="C209" s="31"/>
      <c r="D209" s="117" t="str">
        <f t="shared" si="182"/>
        <v/>
      </c>
      <c r="E209" s="117" t="str">
        <f t="shared" si="182"/>
        <v/>
      </c>
      <c r="F209" s="33" t="str">
        <f t="shared" si="202"/>
        <v/>
      </c>
      <c r="G209" s="118" t="str">
        <f t="shared" si="190"/>
        <v/>
      </c>
      <c r="H209" s="33" t="str">
        <f t="shared" si="191"/>
        <v/>
      </c>
      <c r="I209" s="119" t="str">
        <f t="shared" si="183"/>
        <v/>
      </c>
      <c r="J209" s="120" t="str">
        <f t="shared" si="184"/>
        <v/>
      </c>
      <c r="K209" s="173"/>
      <c r="L209" s="1261">
        <f t="shared" ref="L209:M209" si="208">IF(L147="","",L147)</f>
        <v>0</v>
      </c>
      <c r="M209" s="1261">
        <f t="shared" si="208"/>
        <v>0</v>
      </c>
      <c r="N209" s="852" t="str">
        <f t="shared" si="193"/>
        <v/>
      </c>
      <c r="O209" s="843"/>
      <c r="P209" s="1279" t="str">
        <f t="shared" si="194"/>
        <v/>
      </c>
      <c r="Q209" s="1074" t="str">
        <f t="shared" si="195"/>
        <v/>
      </c>
      <c r="R209" s="814" t="str">
        <f t="shared" si="196"/>
        <v/>
      </c>
      <c r="S209" s="1085">
        <f t="shared" si="197"/>
        <v>0</v>
      </c>
      <c r="T209" s="116"/>
      <c r="X209" s="801" t="str">
        <f t="shared" si="185"/>
        <v/>
      </c>
      <c r="Y209" s="786">
        <f t="shared" si="198"/>
        <v>0.6</v>
      </c>
      <c r="Z209" s="799" t="e">
        <f t="shared" si="199"/>
        <v>#VALUE!</v>
      </c>
      <c r="AA209" s="799" t="e">
        <f t="shared" si="200"/>
        <v>#VALUE!</v>
      </c>
      <c r="AB209" s="799" t="e">
        <f t="shared" si="201"/>
        <v>#VALUE!</v>
      </c>
      <c r="AC209" s="566" t="e">
        <f t="shared" si="186"/>
        <v>#VALUE!</v>
      </c>
      <c r="AD209" s="566">
        <f t="shared" si="187"/>
        <v>0</v>
      </c>
      <c r="AE209" s="800">
        <f>IF(H209&gt;8,tab!D$168,tab!D$171)</f>
        <v>0.5</v>
      </c>
      <c r="AF209" s="566">
        <f t="shared" si="188"/>
        <v>0</v>
      </c>
      <c r="AG209" s="801">
        <f t="shared" si="189"/>
        <v>0</v>
      </c>
      <c r="AH209" s="566"/>
    </row>
    <row r="210" spans="3:34" ht="13.15" customHeight="1" x14ac:dyDescent="0.2">
      <c r="C210" s="31"/>
      <c r="D210" s="117" t="str">
        <f t="shared" si="182"/>
        <v/>
      </c>
      <c r="E210" s="117" t="str">
        <f t="shared" si="182"/>
        <v/>
      </c>
      <c r="F210" s="33" t="str">
        <f t="shared" si="202"/>
        <v/>
      </c>
      <c r="G210" s="118" t="str">
        <f t="shared" si="190"/>
        <v/>
      </c>
      <c r="H210" s="33" t="str">
        <f t="shared" si="191"/>
        <v/>
      </c>
      <c r="I210" s="119" t="str">
        <f t="shared" si="183"/>
        <v/>
      </c>
      <c r="J210" s="120" t="str">
        <f t="shared" si="184"/>
        <v/>
      </c>
      <c r="K210" s="173"/>
      <c r="L210" s="1261">
        <f t="shared" ref="L210:M210" si="209">IF(L148="","",L148)</f>
        <v>0</v>
      </c>
      <c r="M210" s="1261">
        <f t="shared" si="209"/>
        <v>0</v>
      </c>
      <c r="N210" s="852" t="str">
        <f t="shared" si="193"/>
        <v/>
      </c>
      <c r="O210" s="843"/>
      <c r="P210" s="1279" t="str">
        <f t="shared" si="194"/>
        <v/>
      </c>
      <c r="Q210" s="1074" t="str">
        <f t="shared" si="195"/>
        <v/>
      </c>
      <c r="R210" s="814" t="str">
        <f t="shared" si="196"/>
        <v/>
      </c>
      <c r="S210" s="1085">
        <f t="shared" si="197"/>
        <v>0</v>
      </c>
      <c r="T210" s="116"/>
      <c r="X210" s="801" t="str">
        <f t="shared" si="185"/>
        <v/>
      </c>
      <c r="Y210" s="786">
        <f t="shared" si="198"/>
        <v>0.6</v>
      </c>
      <c r="Z210" s="799" t="e">
        <f t="shared" si="199"/>
        <v>#VALUE!</v>
      </c>
      <c r="AA210" s="799" t="e">
        <f t="shared" si="200"/>
        <v>#VALUE!</v>
      </c>
      <c r="AB210" s="799" t="e">
        <f t="shared" si="201"/>
        <v>#VALUE!</v>
      </c>
      <c r="AC210" s="566" t="e">
        <f t="shared" si="186"/>
        <v>#VALUE!</v>
      </c>
      <c r="AD210" s="566">
        <f t="shared" si="187"/>
        <v>0</v>
      </c>
      <c r="AE210" s="800">
        <f>IF(H210&gt;8,tab!D$168,tab!D$171)</f>
        <v>0.5</v>
      </c>
      <c r="AF210" s="566">
        <f t="shared" si="188"/>
        <v>0</v>
      </c>
      <c r="AG210" s="801">
        <f t="shared" si="189"/>
        <v>0</v>
      </c>
      <c r="AH210" s="566"/>
    </row>
    <row r="211" spans="3:34" ht="13.15" customHeight="1" x14ac:dyDescent="0.2">
      <c r="C211" s="31"/>
      <c r="D211" s="117" t="str">
        <f t="shared" si="182"/>
        <v/>
      </c>
      <c r="E211" s="117" t="str">
        <f t="shared" si="182"/>
        <v/>
      </c>
      <c r="F211" s="33" t="str">
        <f t="shared" si="202"/>
        <v/>
      </c>
      <c r="G211" s="118" t="str">
        <f t="shared" si="190"/>
        <v/>
      </c>
      <c r="H211" s="33" t="str">
        <f t="shared" si="191"/>
        <v/>
      </c>
      <c r="I211" s="119" t="str">
        <f t="shared" si="183"/>
        <v/>
      </c>
      <c r="J211" s="120" t="str">
        <f t="shared" si="184"/>
        <v/>
      </c>
      <c r="K211" s="173"/>
      <c r="L211" s="1261">
        <f t="shared" ref="L211:M211" si="210">IF(L149="","",L149)</f>
        <v>0</v>
      </c>
      <c r="M211" s="1261">
        <f t="shared" si="210"/>
        <v>0</v>
      </c>
      <c r="N211" s="852" t="str">
        <f t="shared" si="193"/>
        <v/>
      </c>
      <c r="O211" s="843"/>
      <c r="P211" s="1279" t="str">
        <f t="shared" si="194"/>
        <v/>
      </c>
      <c r="Q211" s="1074" t="str">
        <f t="shared" si="195"/>
        <v/>
      </c>
      <c r="R211" s="814" t="str">
        <f t="shared" si="196"/>
        <v/>
      </c>
      <c r="S211" s="1085">
        <f t="shared" si="197"/>
        <v>0</v>
      </c>
      <c r="T211" s="116"/>
      <c r="X211" s="801" t="str">
        <f t="shared" si="185"/>
        <v/>
      </c>
      <c r="Y211" s="786">
        <f t="shared" si="198"/>
        <v>0.6</v>
      </c>
      <c r="Z211" s="799" t="e">
        <f t="shared" si="199"/>
        <v>#VALUE!</v>
      </c>
      <c r="AA211" s="799" t="e">
        <f t="shared" si="200"/>
        <v>#VALUE!</v>
      </c>
      <c r="AB211" s="799" t="e">
        <f t="shared" si="201"/>
        <v>#VALUE!</v>
      </c>
      <c r="AC211" s="566" t="e">
        <f t="shared" si="186"/>
        <v>#VALUE!</v>
      </c>
      <c r="AD211" s="566">
        <f t="shared" si="187"/>
        <v>0</v>
      </c>
      <c r="AE211" s="800">
        <f>IF(H211&gt;8,tab!D$168,tab!D$171)</f>
        <v>0.5</v>
      </c>
      <c r="AF211" s="566">
        <f t="shared" si="188"/>
        <v>0</v>
      </c>
      <c r="AG211" s="801">
        <f t="shared" si="189"/>
        <v>0</v>
      </c>
      <c r="AH211" s="566"/>
    </row>
    <row r="212" spans="3:34" ht="13.15" customHeight="1" x14ac:dyDescent="0.2">
      <c r="C212" s="31"/>
      <c r="D212" s="117" t="str">
        <f t="shared" si="182"/>
        <v/>
      </c>
      <c r="E212" s="117" t="str">
        <f t="shared" si="182"/>
        <v/>
      </c>
      <c r="F212" s="33" t="str">
        <f t="shared" si="202"/>
        <v/>
      </c>
      <c r="G212" s="118" t="str">
        <f t="shared" si="190"/>
        <v/>
      </c>
      <c r="H212" s="33" t="str">
        <f t="shared" si="191"/>
        <v/>
      </c>
      <c r="I212" s="119" t="str">
        <f t="shared" si="183"/>
        <v/>
      </c>
      <c r="J212" s="120" t="str">
        <f t="shared" si="184"/>
        <v/>
      </c>
      <c r="K212" s="173"/>
      <c r="L212" s="1261">
        <f t="shared" ref="L212:M212" si="211">IF(L150="","",L150)</f>
        <v>0</v>
      </c>
      <c r="M212" s="1261">
        <f t="shared" si="211"/>
        <v>0</v>
      </c>
      <c r="N212" s="852" t="str">
        <f t="shared" si="193"/>
        <v/>
      </c>
      <c r="O212" s="843"/>
      <c r="P212" s="1279" t="str">
        <f t="shared" si="194"/>
        <v/>
      </c>
      <c r="Q212" s="1074" t="str">
        <f t="shared" si="195"/>
        <v/>
      </c>
      <c r="R212" s="814" t="str">
        <f t="shared" si="196"/>
        <v/>
      </c>
      <c r="S212" s="1085">
        <f t="shared" si="197"/>
        <v>0</v>
      </c>
      <c r="T212" s="116"/>
      <c r="X212" s="801" t="str">
        <f t="shared" si="185"/>
        <v/>
      </c>
      <c r="Y212" s="786">
        <f t="shared" si="198"/>
        <v>0.6</v>
      </c>
      <c r="Z212" s="799" t="e">
        <f t="shared" si="199"/>
        <v>#VALUE!</v>
      </c>
      <c r="AA212" s="799" t="e">
        <f t="shared" si="200"/>
        <v>#VALUE!</v>
      </c>
      <c r="AB212" s="799" t="e">
        <f t="shared" si="201"/>
        <v>#VALUE!</v>
      </c>
      <c r="AC212" s="566" t="e">
        <f t="shared" si="186"/>
        <v>#VALUE!</v>
      </c>
      <c r="AD212" s="566">
        <f t="shared" si="187"/>
        <v>0</v>
      </c>
      <c r="AE212" s="800">
        <f>IF(H212&gt;8,tab!D$168,tab!D$171)</f>
        <v>0.5</v>
      </c>
      <c r="AF212" s="566">
        <f t="shared" si="188"/>
        <v>0</v>
      </c>
      <c r="AG212" s="801">
        <f t="shared" si="189"/>
        <v>0</v>
      </c>
      <c r="AH212" s="566"/>
    </row>
    <row r="213" spans="3:34" ht="13.15" customHeight="1" x14ac:dyDescent="0.2">
      <c r="C213" s="31"/>
      <c r="D213" s="117" t="str">
        <f t="shared" si="182"/>
        <v/>
      </c>
      <c r="E213" s="117" t="str">
        <f t="shared" si="182"/>
        <v/>
      </c>
      <c r="F213" s="33" t="str">
        <f t="shared" si="202"/>
        <v/>
      </c>
      <c r="G213" s="118" t="str">
        <f t="shared" si="190"/>
        <v/>
      </c>
      <c r="H213" s="33" t="str">
        <f t="shared" si="191"/>
        <v/>
      </c>
      <c r="I213" s="119" t="str">
        <f t="shared" si="183"/>
        <v/>
      </c>
      <c r="J213" s="120" t="str">
        <f t="shared" si="184"/>
        <v/>
      </c>
      <c r="K213" s="173"/>
      <c r="L213" s="1261">
        <f t="shared" ref="L213:M213" si="212">IF(L151="","",L151)</f>
        <v>0</v>
      </c>
      <c r="M213" s="1261">
        <f t="shared" si="212"/>
        <v>0</v>
      </c>
      <c r="N213" s="852" t="str">
        <f t="shared" si="193"/>
        <v/>
      </c>
      <c r="O213" s="843"/>
      <c r="P213" s="1279" t="str">
        <f t="shared" si="194"/>
        <v/>
      </c>
      <c r="Q213" s="1074" t="str">
        <f t="shared" si="195"/>
        <v/>
      </c>
      <c r="R213" s="814" t="str">
        <f t="shared" si="196"/>
        <v/>
      </c>
      <c r="S213" s="1085">
        <f t="shared" si="197"/>
        <v>0</v>
      </c>
      <c r="T213" s="116"/>
      <c r="X213" s="801" t="str">
        <f t="shared" si="185"/>
        <v/>
      </c>
      <c r="Y213" s="786">
        <f t="shared" si="198"/>
        <v>0.6</v>
      </c>
      <c r="Z213" s="799" t="e">
        <f t="shared" si="199"/>
        <v>#VALUE!</v>
      </c>
      <c r="AA213" s="799" t="e">
        <f t="shared" si="200"/>
        <v>#VALUE!</v>
      </c>
      <c r="AB213" s="799" t="e">
        <f t="shared" si="201"/>
        <v>#VALUE!</v>
      </c>
      <c r="AC213" s="566" t="e">
        <f t="shared" si="186"/>
        <v>#VALUE!</v>
      </c>
      <c r="AD213" s="566">
        <f t="shared" si="187"/>
        <v>0</v>
      </c>
      <c r="AE213" s="800">
        <f>IF(H213&gt;8,tab!D$168,tab!D$171)</f>
        <v>0.5</v>
      </c>
      <c r="AF213" s="566">
        <f t="shared" si="188"/>
        <v>0</v>
      </c>
      <c r="AG213" s="801">
        <f t="shared" si="189"/>
        <v>0</v>
      </c>
      <c r="AH213" s="566"/>
    </row>
    <row r="214" spans="3:34" ht="13.15" customHeight="1" x14ac:dyDescent="0.2">
      <c r="C214" s="31"/>
      <c r="D214" s="117" t="str">
        <f t="shared" si="182"/>
        <v/>
      </c>
      <c r="E214" s="117" t="str">
        <f t="shared" si="182"/>
        <v/>
      </c>
      <c r="F214" s="33" t="str">
        <f t="shared" si="202"/>
        <v/>
      </c>
      <c r="G214" s="118" t="str">
        <f t="shared" si="190"/>
        <v/>
      </c>
      <c r="H214" s="33" t="str">
        <f t="shared" si="191"/>
        <v/>
      </c>
      <c r="I214" s="119" t="str">
        <f t="shared" si="183"/>
        <v/>
      </c>
      <c r="J214" s="120" t="str">
        <f t="shared" si="184"/>
        <v/>
      </c>
      <c r="K214" s="173"/>
      <c r="L214" s="1261">
        <f t="shared" ref="L214:M214" si="213">IF(L152="","",L152)</f>
        <v>0</v>
      </c>
      <c r="M214" s="1261">
        <f t="shared" si="213"/>
        <v>0</v>
      </c>
      <c r="N214" s="852" t="str">
        <f t="shared" si="193"/>
        <v/>
      </c>
      <c r="O214" s="843"/>
      <c r="P214" s="1279" t="str">
        <f t="shared" si="194"/>
        <v/>
      </c>
      <c r="Q214" s="1074" t="str">
        <f t="shared" si="195"/>
        <v/>
      </c>
      <c r="R214" s="814" t="str">
        <f t="shared" si="196"/>
        <v/>
      </c>
      <c r="S214" s="1085">
        <f t="shared" si="197"/>
        <v>0</v>
      </c>
      <c r="T214" s="116"/>
      <c r="X214" s="801" t="str">
        <f t="shared" si="185"/>
        <v/>
      </c>
      <c r="Y214" s="786">
        <f t="shared" si="198"/>
        <v>0.6</v>
      </c>
      <c r="Z214" s="799" t="e">
        <f t="shared" si="199"/>
        <v>#VALUE!</v>
      </c>
      <c r="AA214" s="799" t="e">
        <f t="shared" si="200"/>
        <v>#VALUE!</v>
      </c>
      <c r="AB214" s="799" t="e">
        <f t="shared" si="201"/>
        <v>#VALUE!</v>
      </c>
      <c r="AC214" s="566" t="e">
        <f t="shared" si="186"/>
        <v>#VALUE!</v>
      </c>
      <c r="AD214" s="566">
        <f t="shared" si="187"/>
        <v>0</v>
      </c>
      <c r="AE214" s="800">
        <f>IF(H214&gt;8,tab!D$168,tab!D$171)</f>
        <v>0.5</v>
      </c>
      <c r="AF214" s="566">
        <f t="shared" si="188"/>
        <v>0</v>
      </c>
      <c r="AG214" s="801">
        <f t="shared" si="189"/>
        <v>0</v>
      </c>
      <c r="AH214" s="566"/>
    </row>
    <row r="215" spans="3:34" ht="13.15" customHeight="1" x14ac:dyDescent="0.2">
      <c r="C215" s="31"/>
      <c r="D215" s="117" t="str">
        <f t="shared" si="182"/>
        <v/>
      </c>
      <c r="E215" s="117" t="str">
        <f t="shared" si="182"/>
        <v/>
      </c>
      <c r="F215" s="33" t="str">
        <f t="shared" si="202"/>
        <v/>
      </c>
      <c r="G215" s="118" t="str">
        <f t="shared" si="190"/>
        <v/>
      </c>
      <c r="H215" s="33" t="str">
        <f t="shared" si="191"/>
        <v/>
      </c>
      <c r="I215" s="119" t="str">
        <f t="shared" si="183"/>
        <v/>
      </c>
      <c r="J215" s="120" t="str">
        <f t="shared" si="184"/>
        <v/>
      </c>
      <c r="K215" s="173"/>
      <c r="L215" s="1261">
        <f t="shared" ref="L215:M215" si="214">IF(L153="","",L153)</f>
        <v>0</v>
      </c>
      <c r="M215" s="1261">
        <f t="shared" si="214"/>
        <v>0</v>
      </c>
      <c r="N215" s="852" t="str">
        <f t="shared" si="193"/>
        <v/>
      </c>
      <c r="O215" s="843"/>
      <c r="P215" s="1279" t="str">
        <f t="shared" si="194"/>
        <v/>
      </c>
      <c r="Q215" s="1074" t="str">
        <f t="shared" si="195"/>
        <v/>
      </c>
      <c r="R215" s="814" t="str">
        <f t="shared" si="196"/>
        <v/>
      </c>
      <c r="S215" s="1085">
        <f t="shared" si="197"/>
        <v>0</v>
      </c>
      <c r="T215" s="116"/>
      <c r="X215" s="801" t="str">
        <f t="shared" si="185"/>
        <v/>
      </c>
      <c r="Y215" s="786">
        <f t="shared" si="198"/>
        <v>0.6</v>
      </c>
      <c r="Z215" s="799" t="e">
        <f t="shared" si="199"/>
        <v>#VALUE!</v>
      </c>
      <c r="AA215" s="799" t="e">
        <f t="shared" si="200"/>
        <v>#VALUE!</v>
      </c>
      <c r="AB215" s="799" t="e">
        <f t="shared" si="201"/>
        <v>#VALUE!</v>
      </c>
      <c r="AC215" s="566" t="e">
        <f t="shared" si="186"/>
        <v>#VALUE!</v>
      </c>
      <c r="AD215" s="566">
        <f t="shared" si="187"/>
        <v>0</v>
      </c>
      <c r="AE215" s="800">
        <f>IF(H215&gt;8,tab!D$168,tab!D$171)</f>
        <v>0.5</v>
      </c>
      <c r="AF215" s="566">
        <f t="shared" si="188"/>
        <v>0</v>
      </c>
      <c r="AG215" s="801">
        <f t="shared" si="189"/>
        <v>0</v>
      </c>
      <c r="AH215" s="566"/>
    </row>
    <row r="216" spans="3:34" ht="13.15" customHeight="1" x14ac:dyDescent="0.2">
      <c r="C216" s="31"/>
      <c r="D216" s="117" t="str">
        <f t="shared" si="182"/>
        <v/>
      </c>
      <c r="E216" s="117" t="str">
        <f t="shared" si="182"/>
        <v/>
      </c>
      <c r="F216" s="33" t="str">
        <f t="shared" si="202"/>
        <v/>
      </c>
      <c r="G216" s="118" t="str">
        <f t="shared" si="190"/>
        <v/>
      </c>
      <c r="H216" s="33" t="str">
        <f t="shared" si="191"/>
        <v/>
      </c>
      <c r="I216" s="119" t="str">
        <f t="shared" si="183"/>
        <v/>
      </c>
      <c r="J216" s="120" t="str">
        <f t="shared" si="184"/>
        <v/>
      </c>
      <c r="K216" s="173"/>
      <c r="L216" s="1261">
        <f t="shared" ref="L216:M216" si="215">IF(L154="","",L154)</f>
        <v>0</v>
      </c>
      <c r="M216" s="1261">
        <f t="shared" si="215"/>
        <v>0</v>
      </c>
      <c r="N216" s="852" t="str">
        <f t="shared" si="193"/>
        <v/>
      </c>
      <c r="O216" s="843"/>
      <c r="P216" s="1279" t="str">
        <f t="shared" si="194"/>
        <v/>
      </c>
      <c r="Q216" s="1074" t="str">
        <f t="shared" si="195"/>
        <v/>
      </c>
      <c r="R216" s="814" t="str">
        <f t="shared" si="196"/>
        <v/>
      </c>
      <c r="S216" s="1085">
        <f t="shared" si="197"/>
        <v>0</v>
      </c>
      <c r="T216" s="116"/>
      <c r="X216" s="801" t="str">
        <f t="shared" si="185"/>
        <v/>
      </c>
      <c r="Y216" s="786">
        <f t="shared" si="198"/>
        <v>0.6</v>
      </c>
      <c r="Z216" s="799" t="e">
        <f t="shared" si="199"/>
        <v>#VALUE!</v>
      </c>
      <c r="AA216" s="799" t="e">
        <f t="shared" si="200"/>
        <v>#VALUE!</v>
      </c>
      <c r="AB216" s="799" t="e">
        <f t="shared" si="201"/>
        <v>#VALUE!</v>
      </c>
      <c r="AC216" s="566" t="e">
        <f t="shared" si="186"/>
        <v>#VALUE!</v>
      </c>
      <c r="AD216" s="566">
        <f t="shared" si="187"/>
        <v>0</v>
      </c>
      <c r="AE216" s="800">
        <f>IF(H216&gt;8,tab!D$168,tab!D$171)</f>
        <v>0.5</v>
      </c>
      <c r="AF216" s="566">
        <f t="shared" si="188"/>
        <v>0</v>
      </c>
      <c r="AG216" s="801">
        <f t="shared" si="189"/>
        <v>0</v>
      </c>
      <c r="AH216" s="566"/>
    </row>
    <row r="217" spans="3:34" ht="13.15" customHeight="1" x14ac:dyDescent="0.2">
      <c r="C217" s="31"/>
      <c r="D217" s="117" t="str">
        <f t="shared" si="182"/>
        <v/>
      </c>
      <c r="E217" s="117" t="str">
        <f t="shared" si="182"/>
        <v/>
      </c>
      <c r="F217" s="33" t="str">
        <f t="shared" si="202"/>
        <v/>
      </c>
      <c r="G217" s="118" t="str">
        <f t="shared" si="190"/>
        <v/>
      </c>
      <c r="H217" s="33" t="str">
        <f t="shared" si="191"/>
        <v/>
      </c>
      <c r="I217" s="119" t="str">
        <f t="shared" si="183"/>
        <v/>
      </c>
      <c r="J217" s="120" t="str">
        <f t="shared" si="184"/>
        <v/>
      </c>
      <c r="K217" s="173"/>
      <c r="L217" s="1261">
        <f t="shared" ref="L217:M217" si="216">IF(L155="","",L155)</f>
        <v>0</v>
      </c>
      <c r="M217" s="1261">
        <f t="shared" si="216"/>
        <v>0</v>
      </c>
      <c r="N217" s="852" t="str">
        <f t="shared" si="193"/>
        <v/>
      </c>
      <c r="O217" s="843"/>
      <c r="P217" s="1279" t="str">
        <f t="shared" si="194"/>
        <v/>
      </c>
      <c r="Q217" s="1074" t="str">
        <f t="shared" si="195"/>
        <v/>
      </c>
      <c r="R217" s="814" t="str">
        <f t="shared" si="196"/>
        <v/>
      </c>
      <c r="S217" s="1085">
        <f t="shared" si="197"/>
        <v>0</v>
      </c>
      <c r="T217" s="116"/>
      <c r="X217" s="801" t="str">
        <f t="shared" si="185"/>
        <v/>
      </c>
      <c r="Y217" s="786">
        <f t="shared" si="198"/>
        <v>0.6</v>
      </c>
      <c r="Z217" s="799" t="e">
        <f t="shared" si="199"/>
        <v>#VALUE!</v>
      </c>
      <c r="AA217" s="799" t="e">
        <f t="shared" si="200"/>
        <v>#VALUE!</v>
      </c>
      <c r="AB217" s="799" t="e">
        <f t="shared" si="201"/>
        <v>#VALUE!</v>
      </c>
      <c r="AC217" s="566" t="e">
        <f t="shared" si="186"/>
        <v>#VALUE!</v>
      </c>
      <c r="AD217" s="566">
        <f t="shared" si="187"/>
        <v>0</v>
      </c>
      <c r="AE217" s="800">
        <f>IF(H217&gt;8,tab!D$168,tab!D$171)</f>
        <v>0.5</v>
      </c>
      <c r="AF217" s="566">
        <f t="shared" si="188"/>
        <v>0</v>
      </c>
      <c r="AG217" s="801">
        <f t="shared" si="189"/>
        <v>0</v>
      </c>
      <c r="AH217" s="566"/>
    </row>
    <row r="218" spans="3:34" ht="13.15" customHeight="1" x14ac:dyDescent="0.2">
      <c r="C218" s="31"/>
      <c r="D218" s="117" t="str">
        <f t="shared" si="182"/>
        <v/>
      </c>
      <c r="E218" s="117" t="str">
        <f t="shared" si="182"/>
        <v/>
      </c>
      <c r="F218" s="33" t="str">
        <f t="shared" si="202"/>
        <v/>
      </c>
      <c r="G218" s="118" t="str">
        <f t="shared" si="190"/>
        <v/>
      </c>
      <c r="H218" s="33" t="str">
        <f t="shared" si="191"/>
        <v/>
      </c>
      <c r="I218" s="119" t="str">
        <f t="shared" si="183"/>
        <v/>
      </c>
      <c r="J218" s="120" t="str">
        <f t="shared" si="184"/>
        <v/>
      </c>
      <c r="K218" s="173"/>
      <c r="L218" s="1261">
        <f t="shared" ref="L218:M218" si="217">IF(L156="","",L156)</f>
        <v>0</v>
      </c>
      <c r="M218" s="1261">
        <f t="shared" si="217"/>
        <v>0</v>
      </c>
      <c r="N218" s="852" t="str">
        <f t="shared" si="193"/>
        <v/>
      </c>
      <c r="O218" s="843"/>
      <c r="P218" s="1279" t="str">
        <f t="shared" si="194"/>
        <v/>
      </c>
      <c r="Q218" s="1074" t="str">
        <f t="shared" si="195"/>
        <v/>
      </c>
      <c r="R218" s="814" t="str">
        <f t="shared" si="196"/>
        <v/>
      </c>
      <c r="S218" s="1085">
        <f t="shared" si="197"/>
        <v>0</v>
      </c>
      <c r="T218" s="116"/>
      <c r="X218" s="801" t="str">
        <f t="shared" si="185"/>
        <v/>
      </c>
      <c r="Y218" s="786">
        <f t="shared" si="198"/>
        <v>0.6</v>
      </c>
      <c r="Z218" s="799" t="e">
        <f t="shared" si="199"/>
        <v>#VALUE!</v>
      </c>
      <c r="AA218" s="799" t="e">
        <f t="shared" si="200"/>
        <v>#VALUE!</v>
      </c>
      <c r="AB218" s="799" t="e">
        <f t="shared" si="201"/>
        <v>#VALUE!</v>
      </c>
      <c r="AC218" s="566" t="e">
        <f t="shared" si="186"/>
        <v>#VALUE!</v>
      </c>
      <c r="AD218" s="566">
        <f t="shared" si="187"/>
        <v>0</v>
      </c>
      <c r="AE218" s="800">
        <f>IF(H218&gt;8,tab!D$168,tab!D$171)</f>
        <v>0.5</v>
      </c>
      <c r="AF218" s="566">
        <f t="shared" si="188"/>
        <v>0</v>
      </c>
      <c r="AG218" s="801">
        <f t="shared" si="189"/>
        <v>0</v>
      </c>
      <c r="AH218" s="566"/>
    </row>
    <row r="219" spans="3:34" ht="13.15" customHeight="1" x14ac:dyDescent="0.2">
      <c r="C219" s="31"/>
      <c r="D219" s="117" t="str">
        <f t="shared" si="182"/>
        <v/>
      </c>
      <c r="E219" s="117" t="str">
        <f t="shared" si="182"/>
        <v/>
      </c>
      <c r="F219" s="33" t="str">
        <f t="shared" si="202"/>
        <v/>
      </c>
      <c r="G219" s="118" t="str">
        <f t="shared" si="190"/>
        <v/>
      </c>
      <c r="H219" s="33" t="str">
        <f t="shared" si="191"/>
        <v/>
      </c>
      <c r="I219" s="119" t="str">
        <f t="shared" si="183"/>
        <v/>
      </c>
      <c r="J219" s="120" t="str">
        <f t="shared" si="184"/>
        <v/>
      </c>
      <c r="K219" s="173"/>
      <c r="L219" s="1261">
        <f t="shared" ref="L219:M219" si="218">IF(L157="","",L157)</f>
        <v>0</v>
      </c>
      <c r="M219" s="1261">
        <f t="shared" si="218"/>
        <v>0</v>
      </c>
      <c r="N219" s="852" t="str">
        <f t="shared" si="193"/>
        <v/>
      </c>
      <c r="O219" s="843"/>
      <c r="P219" s="1279" t="str">
        <f t="shared" si="194"/>
        <v/>
      </c>
      <c r="Q219" s="1074" t="str">
        <f t="shared" si="195"/>
        <v/>
      </c>
      <c r="R219" s="814" t="str">
        <f t="shared" si="196"/>
        <v/>
      </c>
      <c r="S219" s="1085">
        <f t="shared" si="197"/>
        <v>0</v>
      </c>
      <c r="T219" s="116"/>
      <c r="X219" s="801" t="str">
        <f t="shared" si="185"/>
        <v/>
      </c>
      <c r="Y219" s="786">
        <f t="shared" si="198"/>
        <v>0.6</v>
      </c>
      <c r="Z219" s="799" t="e">
        <f t="shared" si="199"/>
        <v>#VALUE!</v>
      </c>
      <c r="AA219" s="799" t="e">
        <f t="shared" si="200"/>
        <v>#VALUE!</v>
      </c>
      <c r="AB219" s="799" t="e">
        <f t="shared" si="201"/>
        <v>#VALUE!</v>
      </c>
      <c r="AC219" s="566" t="e">
        <f t="shared" si="186"/>
        <v>#VALUE!</v>
      </c>
      <c r="AD219" s="566">
        <f t="shared" si="187"/>
        <v>0</v>
      </c>
      <c r="AE219" s="800">
        <f>IF(H219&gt;8,tab!D$168,tab!D$171)</f>
        <v>0.5</v>
      </c>
      <c r="AF219" s="566">
        <f t="shared" si="188"/>
        <v>0</v>
      </c>
      <c r="AG219" s="801">
        <f t="shared" si="189"/>
        <v>0</v>
      </c>
      <c r="AH219" s="566"/>
    </row>
    <row r="220" spans="3:34" ht="13.15" customHeight="1" x14ac:dyDescent="0.2">
      <c r="C220" s="31"/>
      <c r="D220" s="117" t="str">
        <f t="shared" si="182"/>
        <v/>
      </c>
      <c r="E220" s="117" t="str">
        <f t="shared" si="182"/>
        <v/>
      </c>
      <c r="F220" s="33" t="str">
        <f t="shared" si="202"/>
        <v/>
      </c>
      <c r="G220" s="118" t="str">
        <f t="shared" si="190"/>
        <v/>
      </c>
      <c r="H220" s="33" t="str">
        <f t="shared" si="191"/>
        <v/>
      </c>
      <c r="I220" s="119" t="str">
        <f t="shared" si="183"/>
        <v/>
      </c>
      <c r="J220" s="120" t="str">
        <f t="shared" si="184"/>
        <v/>
      </c>
      <c r="K220" s="173"/>
      <c r="L220" s="1261">
        <f t="shared" ref="L220:M220" si="219">IF(L158="","",L158)</f>
        <v>0</v>
      </c>
      <c r="M220" s="1261">
        <f t="shared" si="219"/>
        <v>0</v>
      </c>
      <c r="N220" s="852" t="str">
        <f t="shared" si="193"/>
        <v/>
      </c>
      <c r="O220" s="843"/>
      <c r="P220" s="1279" t="str">
        <f t="shared" si="194"/>
        <v/>
      </c>
      <c r="Q220" s="1074" t="str">
        <f t="shared" si="195"/>
        <v/>
      </c>
      <c r="R220" s="814" t="str">
        <f t="shared" si="196"/>
        <v/>
      </c>
      <c r="S220" s="1085">
        <f t="shared" si="197"/>
        <v>0</v>
      </c>
      <c r="T220" s="116"/>
      <c r="X220" s="801" t="str">
        <f t="shared" si="185"/>
        <v/>
      </c>
      <c r="Y220" s="786">
        <f t="shared" si="198"/>
        <v>0.6</v>
      </c>
      <c r="Z220" s="799" t="e">
        <f t="shared" si="199"/>
        <v>#VALUE!</v>
      </c>
      <c r="AA220" s="799" t="e">
        <f t="shared" si="200"/>
        <v>#VALUE!</v>
      </c>
      <c r="AB220" s="799" t="e">
        <f t="shared" si="201"/>
        <v>#VALUE!</v>
      </c>
      <c r="AC220" s="566" t="e">
        <f t="shared" si="186"/>
        <v>#VALUE!</v>
      </c>
      <c r="AD220" s="566">
        <f t="shared" si="187"/>
        <v>0</v>
      </c>
      <c r="AE220" s="800">
        <f>IF(H220&gt;8,tab!D$168,tab!D$171)</f>
        <v>0.5</v>
      </c>
      <c r="AF220" s="566">
        <f t="shared" si="188"/>
        <v>0</v>
      </c>
      <c r="AG220" s="801">
        <f t="shared" si="189"/>
        <v>0</v>
      </c>
      <c r="AH220" s="566"/>
    </row>
    <row r="221" spans="3:34" ht="13.15" customHeight="1" x14ac:dyDescent="0.2">
      <c r="C221" s="31"/>
      <c r="D221" s="117" t="str">
        <f t="shared" si="182"/>
        <v/>
      </c>
      <c r="E221" s="117" t="str">
        <f t="shared" si="182"/>
        <v/>
      </c>
      <c r="F221" s="33" t="str">
        <f t="shared" si="202"/>
        <v/>
      </c>
      <c r="G221" s="118" t="str">
        <f t="shared" si="190"/>
        <v/>
      </c>
      <c r="H221" s="33" t="str">
        <f t="shared" si="191"/>
        <v/>
      </c>
      <c r="I221" s="119" t="str">
        <f t="shared" si="183"/>
        <v/>
      </c>
      <c r="J221" s="120" t="str">
        <f t="shared" si="184"/>
        <v/>
      </c>
      <c r="K221" s="173"/>
      <c r="L221" s="1261">
        <f t="shared" ref="L221:M221" si="220">IF(L159="","",L159)</f>
        <v>0</v>
      </c>
      <c r="M221" s="1261">
        <f t="shared" si="220"/>
        <v>0</v>
      </c>
      <c r="N221" s="852" t="str">
        <f t="shared" si="193"/>
        <v/>
      </c>
      <c r="O221" s="843"/>
      <c r="P221" s="1279" t="str">
        <f t="shared" si="194"/>
        <v/>
      </c>
      <c r="Q221" s="1074" t="str">
        <f t="shared" si="195"/>
        <v/>
      </c>
      <c r="R221" s="814" t="str">
        <f t="shared" si="196"/>
        <v/>
      </c>
      <c r="S221" s="1085">
        <f t="shared" si="197"/>
        <v>0</v>
      </c>
      <c r="T221" s="116"/>
      <c r="X221" s="801" t="str">
        <f t="shared" si="185"/>
        <v/>
      </c>
      <c r="Y221" s="786">
        <f t="shared" si="198"/>
        <v>0.6</v>
      </c>
      <c r="Z221" s="799" t="e">
        <f t="shared" si="199"/>
        <v>#VALUE!</v>
      </c>
      <c r="AA221" s="799" t="e">
        <f t="shared" si="200"/>
        <v>#VALUE!</v>
      </c>
      <c r="AB221" s="799" t="e">
        <f t="shared" si="201"/>
        <v>#VALUE!</v>
      </c>
      <c r="AC221" s="566" t="e">
        <f t="shared" si="186"/>
        <v>#VALUE!</v>
      </c>
      <c r="AD221" s="566">
        <f t="shared" si="187"/>
        <v>0</v>
      </c>
      <c r="AE221" s="800">
        <f>IF(H221&gt;8,tab!D$168,tab!D$171)</f>
        <v>0.5</v>
      </c>
      <c r="AF221" s="566">
        <f t="shared" si="188"/>
        <v>0</v>
      </c>
      <c r="AG221" s="801">
        <f t="shared" si="189"/>
        <v>0</v>
      </c>
      <c r="AH221" s="566"/>
    </row>
    <row r="222" spans="3:34" ht="13.15" customHeight="1" x14ac:dyDescent="0.2">
      <c r="C222" s="31"/>
      <c r="D222" s="117" t="str">
        <f t="shared" ref="D222:E241" si="221">IF(D160=0,"",D160)</f>
        <v/>
      </c>
      <c r="E222" s="117" t="str">
        <f t="shared" si="221"/>
        <v/>
      </c>
      <c r="F222" s="33" t="str">
        <f t="shared" si="202"/>
        <v/>
      </c>
      <c r="G222" s="118" t="str">
        <f t="shared" si="190"/>
        <v/>
      </c>
      <c r="H222" s="33" t="str">
        <f t="shared" si="191"/>
        <v/>
      </c>
      <c r="I222" s="119" t="str">
        <f t="shared" si="183"/>
        <v/>
      </c>
      <c r="J222" s="120" t="str">
        <f t="shared" ref="J222:J241" si="222">IF(J160="","",J160)</f>
        <v/>
      </c>
      <c r="K222" s="173"/>
      <c r="L222" s="1261">
        <f t="shared" ref="L222:M222" si="223">IF(L160="","",L160)</f>
        <v>0</v>
      </c>
      <c r="M222" s="1261">
        <f t="shared" si="223"/>
        <v>0</v>
      </c>
      <c r="N222" s="852" t="str">
        <f t="shared" si="193"/>
        <v/>
      </c>
      <c r="O222" s="843"/>
      <c r="P222" s="1279" t="str">
        <f t="shared" si="194"/>
        <v/>
      </c>
      <c r="Q222" s="1074" t="str">
        <f t="shared" si="195"/>
        <v/>
      </c>
      <c r="R222" s="814" t="str">
        <f t="shared" si="196"/>
        <v/>
      </c>
      <c r="S222" s="1085">
        <f t="shared" si="197"/>
        <v>0</v>
      </c>
      <c r="T222" s="116"/>
      <c r="X222" s="801" t="str">
        <f t="shared" si="185"/>
        <v/>
      </c>
      <c r="Y222" s="786">
        <f t="shared" si="198"/>
        <v>0.6</v>
      </c>
      <c r="Z222" s="799" t="e">
        <f t="shared" si="199"/>
        <v>#VALUE!</v>
      </c>
      <c r="AA222" s="799" t="e">
        <f t="shared" si="200"/>
        <v>#VALUE!</v>
      </c>
      <c r="AB222" s="799" t="e">
        <f t="shared" si="201"/>
        <v>#VALUE!</v>
      </c>
      <c r="AC222" s="566" t="e">
        <f t="shared" si="186"/>
        <v>#VALUE!</v>
      </c>
      <c r="AD222" s="566">
        <f t="shared" si="187"/>
        <v>0</v>
      </c>
      <c r="AE222" s="800">
        <f>IF(H222&gt;8,tab!D$168,tab!D$171)</f>
        <v>0.5</v>
      </c>
      <c r="AF222" s="566">
        <f t="shared" si="188"/>
        <v>0</v>
      </c>
      <c r="AG222" s="801">
        <f t="shared" si="189"/>
        <v>0</v>
      </c>
      <c r="AH222" s="566"/>
    </row>
    <row r="223" spans="3:34" ht="13.15" customHeight="1" x14ac:dyDescent="0.2">
      <c r="C223" s="31"/>
      <c r="D223" s="117" t="str">
        <f t="shared" si="221"/>
        <v/>
      </c>
      <c r="E223" s="117" t="str">
        <f t="shared" si="221"/>
        <v/>
      </c>
      <c r="F223" s="33" t="str">
        <f t="shared" si="202"/>
        <v/>
      </c>
      <c r="G223" s="118" t="str">
        <f t="shared" si="190"/>
        <v/>
      </c>
      <c r="H223" s="33" t="str">
        <f t="shared" si="191"/>
        <v/>
      </c>
      <c r="I223" s="119" t="str">
        <f t="shared" si="183"/>
        <v/>
      </c>
      <c r="J223" s="120" t="str">
        <f t="shared" si="222"/>
        <v/>
      </c>
      <c r="K223" s="173"/>
      <c r="L223" s="1261">
        <f t="shared" ref="L223:M223" si="224">IF(L161="","",L161)</f>
        <v>0</v>
      </c>
      <c r="M223" s="1261">
        <f t="shared" si="224"/>
        <v>0</v>
      </c>
      <c r="N223" s="852" t="str">
        <f t="shared" si="193"/>
        <v/>
      </c>
      <c r="O223" s="843"/>
      <c r="P223" s="1279" t="str">
        <f t="shared" si="194"/>
        <v/>
      </c>
      <c r="Q223" s="1074" t="str">
        <f t="shared" si="195"/>
        <v/>
      </c>
      <c r="R223" s="814" t="str">
        <f t="shared" si="196"/>
        <v/>
      </c>
      <c r="S223" s="1085">
        <f t="shared" si="197"/>
        <v>0</v>
      </c>
      <c r="T223" s="116"/>
      <c r="X223" s="801" t="str">
        <f t="shared" si="185"/>
        <v/>
      </c>
      <c r="Y223" s="786">
        <f t="shared" si="198"/>
        <v>0.6</v>
      </c>
      <c r="Z223" s="799" t="e">
        <f t="shared" si="199"/>
        <v>#VALUE!</v>
      </c>
      <c r="AA223" s="799" t="e">
        <f t="shared" si="200"/>
        <v>#VALUE!</v>
      </c>
      <c r="AB223" s="799" t="e">
        <f t="shared" si="201"/>
        <v>#VALUE!</v>
      </c>
      <c r="AC223" s="566" t="e">
        <f t="shared" si="186"/>
        <v>#VALUE!</v>
      </c>
      <c r="AD223" s="566">
        <f t="shared" si="187"/>
        <v>0</v>
      </c>
      <c r="AE223" s="800">
        <f>IF(H223&gt;8,tab!D$168,tab!D$171)</f>
        <v>0.5</v>
      </c>
      <c r="AF223" s="566">
        <f t="shared" si="188"/>
        <v>0</v>
      </c>
      <c r="AG223" s="801">
        <f t="shared" si="189"/>
        <v>0</v>
      </c>
      <c r="AH223" s="566"/>
    </row>
    <row r="224" spans="3:34" ht="13.15" customHeight="1" x14ac:dyDescent="0.2">
      <c r="C224" s="31"/>
      <c r="D224" s="117" t="str">
        <f t="shared" si="221"/>
        <v/>
      </c>
      <c r="E224" s="117" t="str">
        <f t="shared" si="221"/>
        <v/>
      </c>
      <c r="F224" s="33" t="str">
        <f t="shared" si="202"/>
        <v/>
      </c>
      <c r="G224" s="118" t="str">
        <f t="shared" si="190"/>
        <v/>
      </c>
      <c r="H224" s="33" t="str">
        <f t="shared" si="191"/>
        <v/>
      </c>
      <c r="I224" s="119" t="str">
        <f t="shared" si="183"/>
        <v/>
      </c>
      <c r="J224" s="120" t="str">
        <f t="shared" si="222"/>
        <v/>
      </c>
      <c r="K224" s="173"/>
      <c r="L224" s="1261">
        <f t="shared" ref="L224:M224" si="225">IF(L162="","",L162)</f>
        <v>0</v>
      </c>
      <c r="M224" s="1261">
        <f t="shared" si="225"/>
        <v>0</v>
      </c>
      <c r="N224" s="852" t="str">
        <f t="shared" si="193"/>
        <v/>
      </c>
      <c r="O224" s="843"/>
      <c r="P224" s="1279" t="str">
        <f t="shared" si="194"/>
        <v/>
      </c>
      <c r="Q224" s="1074" t="str">
        <f t="shared" si="195"/>
        <v/>
      </c>
      <c r="R224" s="814" t="str">
        <f t="shared" si="196"/>
        <v/>
      </c>
      <c r="S224" s="1085">
        <f t="shared" si="197"/>
        <v>0</v>
      </c>
      <c r="T224" s="116"/>
      <c r="X224" s="801" t="str">
        <f t="shared" si="185"/>
        <v/>
      </c>
      <c r="Y224" s="786">
        <f t="shared" si="198"/>
        <v>0.6</v>
      </c>
      <c r="Z224" s="799" t="e">
        <f t="shared" si="199"/>
        <v>#VALUE!</v>
      </c>
      <c r="AA224" s="799" t="e">
        <f t="shared" si="200"/>
        <v>#VALUE!</v>
      </c>
      <c r="AB224" s="799" t="e">
        <f t="shared" si="201"/>
        <v>#VALUE!</v>
      </c>
      <c r="AC224" s="566" t="e">
        <f t="shared" si="186"/>
        <v>#VALUE!</v>
      </c>
      <c r="AD224" s="566">
        <f t="shared" si="187"/>
        <v>0</v>
      </c>
      <c r="AE224" s="800">
        <f>IF(H224&gt;8,tab!D$168,tab!D$171)</f>
        <v>0.5</v>
      </c>
      <c r="AF224" s="566">
        <f t="shared" si="188"/>
        <v>0</v>
      </c>
      <c r="AG224" s="801">
        <f t="shared" si="189"/>
        <v>0</v>
      </c>
      <c r="AH224" s="566"/>
    </row>
    <row r="225" spans="3:34" ht="13.15" customHeight="1" x14ac:dyDescent="0.2">
      <c r="C225" s="31"/>
      <c r="D225" s="117" t="str">
        <f t="shared" si="221"/>
        <v/>
      </c>
      <c r="E225" s="117" t="str">
        <f t="shared" si="221"/>
        <v/>
      </c>
      <c r="F225" s="33" t="str">
        <f t="shared" si="202"/>
        <v/>
      </c>
      <c r="G225" s="118" t="str">
        <f t="shared" si="190"/>
        <v/>
      </c>
      <c r="H225" s="33" t="str">
        <f t="shared" si="191"/>
        <v/>
      </c>
      <c r="I225" s="119" t="str">
        <f t="shared" si="183"/>
        <v/>
      </c>
      <c r="J225" s="120" t="str">
        <f t="shared" si="222"/>
        <v/>
      </c>
      <c r="K225" s="173"/>
      <c r="L225" s="1261">
        <f t="shared" ref="L225:M225" si="226">IF(L163="","",L163)</f>
        <v>0</v>
      </c>
      <c r="M225" s="1261">
        <f t="shared" si="226"/>
        <v>0</v>
      </c>
      <c r="N225" s="852" t="str">
        <f t="shared" si="193"/>
        <v/>
      </c>
      <c r="O225" s="843"/>
      <c r="P225" s="1279" t="str">
        <f t="shared" si="194"/>
        <v/>
      </c>
      <c r="Q225" s="1074" t="str">
        <f t="shared" si="195"/>
        <v/>
      </c>
      <c r="R225" s="814" t="str">
        <f t="shared" si="196"/>
        <v/>
      </c>
      <c r="S225" s="1085">
        <f t="shared" si="197"/>
        <v>0</v>
      </c>
      <c r="T225" s="116"/>
      <c r="X225" s="801" t="str">
        <f t="shared" si="185"/>
        <v/>
      </c>
      <c r="Y225" s="786">
        <f t="shared" si="198"/>
        <v>0.6</v>
      </c>
      <c r="Z225" s="799" t="e">
        <f t="shared" si="199"/>
        <v>#VALUE!</v>
      </c>
      <c r="AA225" s="799" t="e">
        <f t="shared" si="200"/>
        <v>#VALUE!</v>
      </c>
      <c r="AB225" s="799" t="e">
        <f t="shared" si="201"/>
        <v>#VALUE!</v>
      </c>
      <c r="AC225" s="566" t="e">
        <f t="shared" si="186"/>
        <v>#VALUE!</v>
      </c>
      <c r="AD225" s="566">
        <f t="shared" si="187"/>
        <v>0</v>
      </c>
      <c r="AE225" s="800">
        <f>IF(H225&gt;8,tab!D$168,tab!D$171)</f>
        <v>0.5</v>
      </c>
      <c r="AF225" s="566">
        <f t="shared" si="188"/>
        <v>0</v>
      </c>
      <c r="AG225" s="801">
        <f t="shared" si="189"/>
        <v>0</v>
      </c>
      <c r="AH225" s="566"/>
    </row>
    <row r="226" spans="3:34" ht="13.15" customHeight="1" x14ac:dyDescent="0.2">
      <c r="C226" s="31"/>
      <c r="D226" s="117" t="str">
        <f t="shared" si="221"/>
        <v/>
      </c>
      <c r="E226" s="117" t="str">
        <f t="shared" si="221"/>
        <v/>
      </c>
      <c r="F226" s="33" t="str">
        <f t="shared" si="202"/>
        <v/>
      </c>
      <c r="G226" s="118" t="str">
        <f t="shared" si="190"/>
        <v/>
      </c>
      <c r="H226" s="33" t="str">
        <f t="shared" si="191"/>
        <v/>
      </c>
      <c r="I226" s="119" t="str">
        <f t="shared" si="183"/>
        <v/>
      </c>
      <c r="J226" s="120" t="str">
        <f t="shared" si="222"/>
        <v/>
      </c>
      <c r="K226" s="173"/>
      <c r="L226" s="1261">
        <f t="shared" ref="L226:M226" si="227">IF(L164="","",L164)</f>
        <v>0</v>
      </c>
      <c r="M226" s="1261">
        <f t="shared" si="227"/>
        <v>0</v>
      </c>
      <c r="N226" s="852" t="str">
        <f t="shared" si="193"/>
        <v/>
      </c>
      <c r="O226" s="843"/>
      <c r="P226" s="1279" t="str">
        <f t="shared" si="194"/>
        <v/>
      </c>
      <c r="Q226" s="1074" t="str">
        <f t="shared" si="195"/>
        <v/>
      </c>
      <c r="R226" s="814" t="str">
        <f t="shared" si="196"/>
        <v/>
      </c>
      <c r="S226" s="1085">
        <f t="shared" si="197"/>
        <v>0</v>
      </c>
      <c r="T226" s="116"/>
      <c r="X226" s="801" t="str">
        <f t="shared" si="185"/>
        <v/>
      </c>
      <c r="Y226" s="786">
        <f t="shared" si="198"/>
        <v>0.6</v>
      </c>
      <c r="Z226" s="799" t="e">
        <f t="shared" si="199"/>
        <v>#VALUE!</v>
      </c>
      <c r="AA226" s="799" t="e">
        <f t="shared" si="200"/>
        <v>#VALUE!</v>
      </c>
      <c r="AB226" s="799" t="e">
        <f t="shared" si="201"/>
        <v>#VALUE!</v>
      </c>
      <c r="AC226" s="566" t="e">
        <f t="shared" si="186"/>
        <v>#VALUE!</v>
      </c>
      <c r="AD226" s="566">
        <f t="shared" si="187"/>
        <v>0</v>
      </c>
      <c r="AE226" s="800">
        <f>IF(H226&gt;8,tab!D$168,tab!D$171)</f>
        <v>0.5</v>
      </c>
      <c r="AF226" s="566">
        <f t="shared" si="188"/>
        <v>0</v>
      </c>
      <c r="AG226" s="801">
        <f t="shared" si="189"/>
        <v>0</v>
      </c>
      <c r="AH226" s="566"/>
    </row>
    <row r="227" spans="3:34" ht="13.15" customHeight="1" x14ac:dyDescent="0.2">
      <c r="C227" s="31"/>
      <c r="D227" s="117" t="str">
        <f t="shared" si="221"/>
        <v/>
      </c>
      <c r="E227" s="117" t="str">
        <f t="shared" si="221"/>
        <v/>
      </c>
      <c r="F227" s="33" t="str">
        <f t="shared" si="202"/>
        <v/>
      </c>
      <c r="G227" s="118" t="str">
        <f t="shared" si="190"/>
        <v/>
      </c>
      <c r="H227" s="33" t="str">
        <f t="shared" si="191"/>
        <v/>
      </c>
      <c r="I227" s="119" t="str">
        <f t="shared" si="183"/>
        <v/>
      </c>
      <c r="J227" s="120" t="str">
        <f t="shared" si="222"/>
        <v/>
      </c>
      <c r="K227" s="173"/>
      <c r="L227" s="1261">
        <f t="shared" ref="L227:M227" si="228">IF(L165="","",L165)</f>
        <v>0</v>
      </c>
      <c r="M227" s="1261">
        <f t="shared" si="228"/>
        <v>0</v>
      </c>
      <c r="N227" s="852" t="str">
        <f t="shared" si="193"/>
        <v/>
      </c>
      <c r="O227" s="843"/>
      <c r="P227" s="1279" t="str">
        <f t="shared" si="194"/>
        <v/>
      </c>
      <c r="Q227" s="1074" t="str">
        <f t="shared" si="195"/>
        <v/>
      </c>
      <c r="R227" s="814" t="str">
        <f t="shared" si="196"/>
        <v/>
      </c>
      <c r="S227" s="1085">
        <f t="shared" si="197"/>
        <v>0</v>
      </c>
      <c r="T227" s="116"/>
      <c r="X227" s="801" t="str">
        <f t="shared" si="185"/>
        <v/>
      </c>
      <c r="Y227" s="786">
        <f t="shared" si="198"/>
        <v>0.6</v>
      </c>
      <c r="Z227" s="799" t="e">
        <f t="shared" si="199"/>
        <v>#VALUE!</v>
      </c>
      <c r="AA227" s="799" t="e">
        <f t="shared" si="200"/>
        <v>#VALUE!</v>
      </c>
      <c r="AB227" s="799" t="e">
        <f t="shared" si="201"/>
        <v>#VALUE!</v>
      </c>
      <c r="AC227" s="566" t="e">
        <f t="shared" si="186"/>
        <v>#VALUE!</v>
      </c>
      <c r="AD227" s="566">
        <f t="shared" si="187"/>
        <v>0</v>
      </c>
      <c r="AE227" s="800">
        <f>IF(H227&gt;8,tab!D$168,tab!D$171)</f>
        <v>0.5</v>
      </c>
      <c r="AF227" s="566">
        <f t="shared" si="188"/>
        <v>0</v>
      </c>
      <c r="AG227" s="801">
        <f t="shared" si="189"/>
        <v>0</v>
      </c>
      <c r="AH227" s="566"/>
    </row>
    <row r="228" spans="3:34" ht="13.15" customHeight="1" x14ac:dyDescent="0.2">
      <c r="C228" s="31"/>
      <c r="D228" s="117" t="str">
        <f t="shared" si="221"/>
        <v/>
      </c>
      <c r="E228" s="117" t="str">
        <f t="shared" si="221"/>
        <v/>
      </c>
      <c r="F228" s="33" t="str">
        <f t="shared" si="202"/>
        <v/>
      </c>
      <c r="G228" s="118" t="str">
        <f t="shared" si="190"/>
        <v/>
      </c>
      <c r="H228" s="33" t="str">
        <f t="shared" si="191"/>
        <v/>
      </c>
      <c r="I228" s="119" t="str">
        <f t="shared" si="183"/>
        <v/>
      </c>
      <c r="J228" s="120" t="str">
        <f t="shared" si="222"/>
        <v/>
      </c>
      <c r="K228" s="173"/>
      <c r="L228" s="1261">
        <f t="shared" ref="L228:M228" si="229">IF(L166="","",L166)</f>
        <v>0</v>
      </c>
      <c r="M228" s="1261">
        <f t="shared" si="229"/>
        <v>0</v>
      </c>
      <c r="N228" s="852" t="str">
        <f t="shared" si="193"/>
        <v/>
      </c>
      <c r="O228" s="843"/>
      <c r="P228" s="1279" t="str">
        <f t="shared" si="194"/>
        <v/>
      </c>
      <c r="Q228" s="1074" t="str">
        <f t="shared" si="195"/>
        <v/>
      </c>
      <c r="R228" s="814" t="str">
        <f t="shared" si="196"/>
        <v/>
      </c>
      <c r="S228" s="1085">
        <f t="shared" si="197"/>
        <v>0</v>
      </c>
      <c r="T228" s="116"/>
      <c r="X228" s="801" t="str">
        <f t="shared" si="185"/>
        <v/>
      </c>
      <c r="Y228" s="786">
        <f t="shared" si="198"/>
        <v>0.6</v>
      </c>
      <c r="Z228" s="799" t="e">
        <f t="shared" si="199"/>
        <v>#VALUE!</v>
      </c>
      <c r="AA228" s="799" t="e">
        <f t="shared" si="200"/>
        <v>#VALUE!</v>
      </c>
      <c r="AB228" s="799" t="e">
        <f t="shared" si="201"/>
        <v>#VALUE!</v>
      </c>
      <c r="AC228" s="566" t="e">
        <f t="shared" si="186"/>
        <v>#VALUE!</v>
      </c>
      <c r="AD228" s="566">
        <f t="shared" si="187"/>
        <v>0</v>
      </c>
      <c r="AE228" s="800">
        <f>IF(H228&gt;8,tab!D$168,tab!D$171)</f>
        <v>0.5</v>
      </c>
      <c r="AF228" s="566">
        <f t="shared" si="188"/>
        <v>0</v>
      </c>
      <c r="AG228" s="801">
        <f t="shared" si="189"/>
        <v>0</v>
      </c>
      <c r="AH228" s="566"/>
    </row>
    <row r="229" spans="3:34" ht="13.15" customHeight="1" x14ac:dyDescent="0.2">
      <c r="C229" s="31"/>
      <c r="D229" s="117" t="str">
        <f t="shared" si="221"/>
        <v/>
      </c>
      <c r="E229" s="117" t="str">
        <f t="shared" si="221"/>
        <v/>
      </c>
      <c r="F229" s="33" t="str">
        <f t="shared" si="202"/>
        <v/>
      </c>
      <c r="G229" s="118" t="str">
        <f t="shared" si="190"/>
        <v/>
      </c>
      <c r="H229" s="33" t="str">
        <f t="shared" si="191"/>
        <v/>
      </c>
      <c r="I229" s="119" t="str">
        <f t="shared" si="183"/>
        <v/>
      </c>
      <c r="J229" s="120" t="str">
        <f t="shared" si="222"/>
        <v/>
      </c>
      <c r="K229" s="173"/>
      <c r="L229" s="1261">
        <f t="shared" ref="L229:M229" si="230">IF(L167="","",L167)</f>
        <v>0</v>
      </c>
      <c r="M229" s="1261">
        <f t="shared" si="230"/>
        <v>0</v>
      </c>
      <c r="N229" s="852" t="str">
        <f t="shared" si="193"/>
        <v/>
      </c>
      <c r="O229" s="843"/>
      <c r="P229" s="1279" t="str">
        <f t="shared" si="194"/>
        <v/>
      </c>
      <c r="Q229" s="1074" t="str">
        <f t="shared" si="195"/>
        <v/>
      </c>
      <c r="R229" s="814" t="str">
        <f t="shared" si="196"/>
        <v/>
      </c>
      <c r="S229" s="1085">
        <f t="shared" si="197"/>
        <v>0</v>
      </c>
      <c r="T229" s="116"/>
      <c r="X229" s="801" t="str">
        <f t="shared" si="185"/>
        <v/>
      </c>
      <c r="Y229" s="786">
        <f t="shared" si="198"/>
        <v>0.6</v>
      </c>
      <c r="Z229" s="799" t="e">
        <f t="shared" si="199"/>
        <v>#VALUE!</v>
      </c>
      <c r="AA229" s="799" t="e">
        <f t="shared" si="200"/>
        <v>#VALUE!</v>
      </c>
      <c r="AB229" s="799" t="e">
        <f t="shared" si="201"/>
        <v>#VALUE!</v>
      </c>
      <c r="AC229" s="566" t="e">
        <f t="shared" si="186"/>
        <v>#VALUE!</v>
      </c>
      <c r="AD229" s="566">
        <f t="shared" si="187"/>
        <v>0</v>
      </c>
      <c r="AE229" s="800">
        <f>IF(H229&gt;8,tab!D$168,tab!D$171)</f>
        <v>0.5</v>
      </c>
      <c r="AF229" s="566">
        <f t="shared" si="188"/>
        <v>0</v>
      </c>
      <c r="AG229" s="801">
        <f t="shared" si="189"/>
        <v>0</v>
      </c>
      <c r="AH229" s="566"/>
    </row>
    <row r="230" spans="3:34" ht="13.15" customHeight="1" x14ac:dyDescent="0.2">
      <c r="C230" s="31"/>
      <c r="D230" s="117" t="str">
        <f t="shared" si="221"/>
        <v/>
      </c>
      <c r="E230" s="117" t="str">
        <f t="shared" si="221"/>
        <v/>
      </c>
      <c r="F230" s="33" t="str">
        <f t="shared" si="202"/>
        <v/>
      </c>
      <c r="G230" s="118" t="str">
        <f t="shared" si="190"/>
        <v/>
      </c>
      <c r="H230" s="33" t="str">
        <f t="shared" si="191"/>
        <v/>
      </c>
      <c r="I230" s="119" t="str">
        <f t="shared" si="183"/>
        <v/>
      </c>
      <c r="J230" s="120" t="str">
        <f t="shared" si="222"/>
        <v/>
      </c>
      <c r="K230" s="173"/>
      <c r="L230" s="1261">
        <f t="shared" ref="L230:M230" si="231">IF(L168="","",L168)</f>
        <v>0</v>
      </c>
      <c r="M230" s="1261">
        <f t="shared" si="231"/>
        <v>0</v>
      </c>
      <c r="N230" s="852" t="str">
        <f t="shared" si="193"/>
        <v/>
      </c>
      <c r="O230" s="843"/>
      <c r="P230" s="1279" t="str">
        <f t="shared" si="194"/>
        <v/>
      </c>
      <c r="Q230" s="1074" t="str">
        <f t="shared" si="195"/>
        <v/>
      </c>
      <c r="R230" s="814" t="str">
        <f t="shared" si="196"/>
        <v/>
      </c>
      <c r="S230" s="1085">
        <f t="shared" si="197"/>
        <v>0</v>
      </c>
      <c r="T230" s="116"/>
      <c r="X230" s="801" t="str">
        <f t="shared" si="185"/>
        <v/>
      </c>
      <c r="Y230" s="786">
        <f t="shared" si="198"/>
        <v>0.6</v>
      </c>
      <c r="Z230" s="799" t="e">
        <f t="shared" si="199"/>
        <v>#VALUE!</v>
      </c>
      <c r="AA230" s="799" t="e">
        <f t="shared" si="200"/>
        <v>#VALUE!</v>
      </c>
      <c r="AB230" s="799" t="e">
        <f t="shared" si="201"/>
        <v>#VALUE!</v>
      </c>
      <c r="AC230" s="566" t="e">
        <f t="shared" si="186"/>
        <v>#VALUE!</v>
      </c>
      <c r="AD230" s="566">
        <f t="shared" si="187"/>
        <v>0</v>
      </c>
      <c r="AE230" s="800">
        <f>IF(H230&gt;8,tab!D$168,tab!D$171)</f>
        <v>0.5</v>
      </c>
      <c r="AF230" s="566">
        <f t="shared" si="188"/>
        <v>0</v>
      </c>
      <c r="AG230" s="801">
        <f t="shared" si="189"/>
        <v>0</v>
      </c>
      <c r="AH230" s="566"/>
    </row>
    <row r="231" spans="3:34" ht="13.15" customHeight="1" x14ac:dyDescent="0.2">
      <c r="C231" s="31"/>
      <c r="D231" s="117" t="str">
        <f t="shared" si="221"/>
        <v/>
      </c>
      <c r="E231" s="117" t="str">
        <f t="shared" si="221"/>
        <v/>
      </c>
      <c r="F231" s="33" t="str">
        <f t="shared" si="202"/>
        <v/>
      </c>
      <c r="G231" s="118" t="str">
        <f t="shared" si="190"/>
        <v/>
      </c>
      <c r="H231" s="33" t="str">
        <f t="shared" si="191"/>
        <v/>
      </c>
      <c r="I231" s="119" t="str">
        <f t="shared" si="183"/>
        <v/>
      </c>
      <c r="J231" s="120" t="str">
        <f t="shared" si="222"/>
        <v/>
      </c>
      <c r="K231" s="173"/>
      <c r="L231" s="1261">
        <f t="shared" ref="L231:M231" si="232">IF(L169="","",L169)</f>
        <v>0</v>
      </c>
      <c r="M231" s="1261">
        <f t="shared" si="232"/>
        <v>0</v>
      </c>
      <c r="N231" s="852" t="str">
        <f t="shared" si="193"/>
        <v/>
      </c>
      <c r="O231" s="843"/>
      <c r="P231" s="1279" t="str">
        <f t="shared" si="194"/>
        <v/>
      </c>
      <c r="Q231" s="1074" t="str">
        <f t="shared" si="195"/>
        <v/>
      </c>
      <c r="R231" s="814" t="str">
        <f t="shared" si="196"/>
        <v/>
      </c>
      <c r="S231" s="1085">
        <f t="shared" si="197"/>
        <v>0</v>
      </c>
      <c r="T231" s="116"/>
      <c r="X231" s="801" t="str">
        <f t="shared" si="185"/>
        <v/>
      </c>
      <c r="Y231" s="786">
        <f t="shared" si="198"/>
        <v>0.6</v>
      </c>
      <c r="Z231" s="799" t="e">
        <f t="shared" si="199"/>
        <v>#VALUE!</v>
      </c>
      <c r="AA231" s="799" t="e">
        <f t="shared" si="200"/>
        <v>#VALUE!</v>
      </c>
      <c r="AB231" s="799" t="e">
        <f t="shared" si="201"/>
        <v>#VALUE!</v>
      </c>
      <c r="AC231" s="566" t="e">
        <f t="shared" si="186"/>
        <v>#VALUE!</v>
      </c>
      <c r="AD231" s="566">
        <f t="shared" si="187"/>
        <v>0</v>
      </c>
      <c r="AE231" s="800">
        <f>IF(H231&gt;8,tab!D$168,tab!D$171)</f>
        <v>0.5</v>
      </c>
      <c r="AF231" s="566">
        <f t="shared" si="188"/>
        <v>0</v>
      </c>
      <c r="AG231" s="801">
        <f t="shared" si="189"/>
        <v>0</v>
      </c>
      <c r="AH231" s="566"/>
    </row>
    <row r="232" spans="3:34" ht="13.15" customHeight="1" x14ac:dyDescent="0.2">
      <c r="C232" s="31"/>
      <c r="D232" s="117" t="str">
        <f t="shared" si="221"/>
        <v/>
      </c>
      <c r="E232" s="117" t="str">
        <f t="shared" si="221"/>
        <v/>
      </c>
      <c r="F232" s="33" t="str">
        <f t="shared" si="202"/>
        <v/>
      </c>
      <c r="G232" s="118" t="str">
        <f t="shared" si="190"/>
        <v/>
      </c>
      <c r="H232" s="33" t="str">
        <f t="shared" si="191"/>
        <v/>
      </c>
      <c r="I232" s="119" t="str">
        <f t="shared" si="183"/>
        <v/>
      </c>
      <c r="J232" s="120" t="str">
        <f t="shared" si="222"/>
        <v/>
      </c>
      <c r="K232" s="173"/>
      <c r="L232" s="1261">
        <f t="shared" ref="L232:M232" si="233">IF(L170="","",L170)</f>
        <v>0</v>
      </c>
      <c r="M232" s="1261">
        <f t="shared" si="233"/>
        <v>0</v>
      </c>
      <c r="N232" s="852" t="str">
        <f t="shared" si="193"/>
        <v/>
      </c>
      <c r="O232" s="843"/>
      <c r="P232" s="1279" t="str">
        <f t="shared" si="194"/>
        <v/>
      </c>
      <c r="Q232" s="1074" t="str">
        <f t="shared" si="195"/>
        <v/>
      </c>
      <c r="R232" s="814" t="str">
        <f t="shared" si="196"/>
        <v/>
      </c>
      <c r="S232" s="1085">
        <f t="shared" si="197"/>
        <v>0</v>
      </c>
      <c r="T232" s="116"/>
      <c r="X232" s="801" t="str">
        <f t="shared" si="185"/>
        <v/>
      </c>
      <c r="Y232" s="786">
        <f t="shared" si="198"/>
        <v>0.6</v>
      </c>
      <c r="Z232" s="799" t="e">
        <f t="shared" si="199"/>
        <v>#VALUE!</v>
      </c>
      <c r="AA232" s="799" t="e">
        <f t="shared" si="200"/>
        <v>#VALUE!</v>
      </c>
      <c r="AB232" s="799" t="e">
        <f t="shared" si="201"/>
        <v>#VALUE!</v>
      </c>
      <c r="AC232" s="566" t="e">
        <f t="shared" si="186"/>
        <v>#VALUE!</v>
      </c>
      <c r="AD232" s="566">
        <f t="shared" si="187"/>
        <v>0</v>
      </c>
      <c r="AE232" s="800">
        <f>IF(H232&gt;8,tab!D$168,tab!D$171)</f>
        <v>0.5</v>
      </c>
      <c r="AF232" s="566">
        <f t="shared" si="188"/>
        <v>0</v>
      </c>
      <c r="AG232" s="801">
        <f t="shared" si="189"/>
        <v>0</v>
      </c>
      <c r="AH232" s="566"/>
    </row>
    <row r="233" spans="3:34" ht="13.15" customHeight="1" x14ac:dyDescent="0.2">
      <c r="C233" s="31"/>
      <c r="D233" s="117" t="str">
        <f t="shared" si="221"/>
        <v/>
      </c>
      <c r="E233" s="117" t="str">
        <f t="shared" si="221"/>
        <v/>
      </c>
      <c r="F233" s="33" t="str">
        <f t="shared" si="202"/>
        <v/>
      </c>
      <c r="G233" s="118" t="str">
        <f t="shared" si="190"/>
        <v/>
      </c>
      <c r="H233" s="33" t="str">
        <f t="shared" si="191"/>
        <v/>
      </c>
      <c r="I233" s="119" t="str">
        <f t="shared" si="183"/>
        <v/>
      </c>
      <c r="J233" s="120" t="str">
        <f t="shared" si="222"/>
        <v/>
      </c>
      <c r="K233" s="173"/>
      <c r="L233" s="1261">
        <f t="shared" ref="L233:M233" si="234">IF(L171="","",L171)</f>
        <v>0</v>
      </c>
      <c r="M233" s="1261">
        <f t="shared" si="234"/>
        <v>0</v>
      </c>
      <c r="N233" s="852" t="str">
        <f t="shared" si="193"/>
        <v/>
      </c>
      <c r="O233" s="843"/>
      <c r="P233" s="1279" t="str">
        <f t="shared" si="194"/>
        <v/>
      </c>
      <c r="Q233" s="1074" t="str">
        <f t="shared" si="195"/>
        <v/>
      </c>
      <c r="R233" s="814" t="str">
        <f t="shared" si="196"/>
        <v/>
      </c>
      <c r="S233" s="1085">
        <f t="shared" si="197"/>
        <v>0</v>
      </c>
      <c r="T233" s="116"/>
      <c r="X233" s="801" t="str">
        <f t="shared" si="185"/>
        <v/>
      </c>
      <c r="Y233" s="786">
        <f t="shared" si="198"/>
        <v>0.6</v>
      </c>
      <c r="Z233" s="799" t="e">
        <f t="shared" si="199"/>
        <v>#VALUE!</v>
      </c>
      <c r="AA233" s="799" t="e">
        <f t="shared" si="200"/>
        <v>#VALUE!</v>
      </c>
      <c r="AB233" s="799" t="e">
        <f t="shared" si="201"/>
        <v>#VALUE!</v>
      </c>
      <c r="AC233" s="566" t="e">
        <f t="shared" si="186"/>
        <v>#VALUE!</v>
      </c>
      <c r="AD233" s="566">
        <f t="shared" si="187"/>
        <v>0</v>
      </c>
      <c r="AE233" s="800">
        <f>IF(H233&gt;8,tab!D$168,tab!D$171)</f>
        <v>0.5</v>
      </c>
      <c r="AF233" s="566">
        <f t="shared" si="188"/>
        <v>0</v>
      </c>
      <c r="AG233" s="801">
        <f t="shared" si="189"/>
        <v>0</v>
      </c>
      <c r="AH233" s="566"/>
    </row>
    <row r="234" spans="3:34" ht="13.15" customHeight="1" x14ac:dyDescent="0.2">
      <c r="C234" s="31"/>
      <c r="D234" s="117" t="str">
        <f t="shared" si="221"/>
        <v/>
      </c>
      <c r="E234" s="117" t="str">
        <f t="shared" si="221"/>
        <v/>
      </c>
      <c r="F234" s="33" t="str">
        <f t="shared" si="202"/>
        <v/>
      </c>
      <c r="G234" s="118" t="str">
        <f t="shared" si="190"/>
        <v/>
      </c>
      <c r="H234" s="33" t="str">
        <f t="shared" si="191"/>
        <v/>
      </c>
      <c r="I234" s="119" t="str">
        <f t="shared" ref="I234:I251" si="235">IF(E234="","",IF(I172+1&gt;VLOOKUP(H234,Schaal2016,22,FALSE),I172,I172+1))</f>
        <v/>
      </c>
      <c r="J234" s="120" t="str">
        <f t="shared" si="222"/>
        <v/>
      </c>
      <c r="K234" s="173"/>
      <c r="L234" s="1261">
        <f t="shared" ref="L234:M234" si="236">IF(L172="","",L172)</f>
        <v>0</v>
      </c>
      <c r="M234" s="1261">
        <f t="shared" si="236"/>
        <v>0</v>
      </c>
      <c r="N234" s="852" t="str">
        <f t="shared" si="193"/>
        <v/>
      </c>
      <c r="O234" s="843"/>
      <c r="P234" s="1279" t="str">
        <f t="shared" si="194"/>
        <v/>
      </c>
      <c r="Q234" s="1074" t="str">
        <f t="shared" si="195"/>
        <v/>
      </c>
      <c r="R234" s="814" t="str">
        <f t="shared" si="196"/>
        <v/>
      </c>
      <c r="S234" s="1085">
        <f t="shared" si="197"/>
        <v>0</v>
      </c>
      <c r="T234" s="116"/>
      <c r="X234" s="801" t="str">
        <f t="shared" ref="X234:X251" si="237">IF(H234="","",VLOOKUP(H234,Schaal2020,I234+1,FALSE))</f>
        <v/>
      </c>
      <c r="Y234" s="786">
        <f t="shared" si="198"/>
        <v>0.6</v>
      </c>
      <c r="Z234" s="799" t="e">
        <f t="shared" si="199"/>
        <v>#VALUE!</v>
      </c>
      <c r="AA234" s="799" t="e">
        <f t="shared" si="200"/>
        <v>#VALUE!</v>
      </c>
      <c r="AB234" s="799" t="e">
        <f t="shared" si="201"/>
        <v>#VALUE!</v>
      </c>
      <c r="AC234" s="566" t="e">
        <f t="shared" ref="AC234:AC251" si="238">N234+O234</f>
        <v>#VALUE!</v>
      </c>
      <c r="AD234" s="566">
        <f t="shared" ref="AD234:AD251" si="239">L234+M234</f>
        <v>0</v>
      </c>
      <c r="AE234" s="800">
        <f>IF(H234&gt;8,tab!D$168,tab!D$171)</f>
        <v>0.5</v>
      </c>
      <c r="AF234" s="566">
        <f t="shared" ref="AF234:AF251" si="240">IF(F234&lt;25,0,IF(F234=25,25,IF(F234&lt;40,0,IF(F234=40,40,IF(F234&gt;=40,0)))))</f>
        <v>0</v>
      </c>
      <c r="AG234" s="801">
        <f t="shared" ref="AG234:AG251" si="241">IF(AF234=25,(X234*1.08*(J234)/2),IF(AF234=40,(V234*1.08*(J234)),IF(AF234=0,0)))</f>
        <v>0</v>
      </c>
      <c r="AH234" s="566"/>
    </row>
    <row r="235" spans="3:34" ht="13.15" customHeight="1" x14ac:dyDescent="0.2">
      <c r="C235" s="31"/>
      <c r="D235" s="117" t="str">
        <f t="shared" si="221"/>
        <v/>
      </c>
      <c r="E235" s="117" t="str">
        <f t="shared" si="221"/>
        <v/>
      </c>
      <c r="F235" s="33" t="str">
        <f t="shared" si="202"/>
        <v/>
      </c>
      <c r="G235" s="118" t="str">
        <f t="shared" si="190"/>
        <v/>
      </c>
      <c r="H235" s="33" t="str">
        <f t="shared" si="191"/>
        <v/>
      </c>
      <c r="I235" s="119" t="str">
        <f t="shared" si="235"/>
        <v/>
      </c>
      <c r="J235" s="120" t="str">
        <f t="shared" si="222"/>
        <v/>
      </c>
      <c r="K235" s="173"/>
      <c r="L235" s="1261">
        <f t="shared" ref="L235:M235" si="242">IF(L173="","",L173)</f>
        <v>0</v>
      </c>
      <c r="M235" s="1261">
        <f t="shared" si="242"/>
        <v>0</v>
      </c>
      <c r="N235" s="852" t="str">
        <f t="shared" si="193"/>
        <v/>
      </c>
      <c r="O235" s="843"/>
      <c r="P235" s="1279" t="str">
        <f t="shared" si="194"/>
        <v/>
      </c>
      <c r="Q235" s="1074" t="str">
        <f t="shared" si="195"/>
        <v/>
      </c>
      <c r="R235" s="814" t="str">
        <f t="shared" si="196"/>
        <v/>
      </c>
      <c r="S235" s="1085">
        <f t="shared" si="197"/>
        <v>0</v>
      </c>
      <c r="T235" s="116"/>
      <c r="X235" s="801" t="str">
        <f t="shared" si="237"/>
        <v/>
      </c>
      <c r="Y235" s="786">
        <f t="shared" si="198"/>
        <v>0.6</v>
      </c>
      <c r="Z235" s="799" t="e">
        <f t="shared" si="199"/>
        <v>#VALUE!</v>
      </c>
      <c r="AA235" s="799" t="e">
        <f t="shared" si="200"/>
        <v>#VALUE!</v>
      </c>
      <c r="AB235" s="799" t="e">
        <f t="shared" si="201"/>
        <v>#VALUE!</v>
      </c>
      <c r="AC235" s="566" t="e">
        <f t="shared" si="238"/>
        <v>#VALUE!</v>
      </c>
      <c r="AD235" s="566">
        <f t="shared" si="239"/>
        <v>0</v>
      </c>
      <c r="AE235" s="800">
        <f>IF(H235&gt;8,tab!D$168,tab!D$171)</f>
        <v>0.5</v>
      </c>
      <c r="AF235" s="566">
        <f t="shared" si="240"/>
        <v>0</v>
      </c>
      <c r="AG235" s="801">
        <f t="shared" si="241"/>
        <v>0</v>
      </c>
      <c r="AH235" s="566"/>
    </row>
    <row r="236" spans="3:34" ht="13.15" customHeight="1" x14ac:dyDescent="0.2">
      <c r="C236" s="31"/>
      <c r="D236" s="117" t="str">
        <f t="shared" si="221"/>
        <v/>
      </c>
      <c r="E236" s="117" t="str">
        <f t="shared" si="221"/>
        <v/>
      </c>
      <c r="F236" s="33" t="str">
        <f t="shared" si="202"/>
        <v/>
      </c>
      <c r="G236" s="118" t="str">
        <f t="shared" si="190"/>
        <v/>
      </c>
      <c r="H236" s="33" t="str">
        <f t="shared" si="191"/>
        <v/>
      </c>
      <c r="I236" s="119" t="str">
        <f t="shared" si="235"/>
        <v/>
      </c>
      <c r="J236" s="120" t="str">
        <f t="shared" si="222"/>
        <v/>
      </c>
      <c r="K236" s="173"/>
      <c r="L236" s="1261">
        <f t="shared" ref="L236:M236" si="243">IF(L174="","",L174)</f>
        <v>0</v>
      </c>
      <c r="M236" s="1261">
        <f t="shared" si="243"/>
        <v>0</v>
      </c>
      <c r="N236" s="852" t="str">
        <f t="shared" si="193"/>
        <v/>
      </c>
      <c r="O236" s="843"/>
      <c r="P236" s="1279" t="str">
        <f t="shared" si="194"/>
        <v/>
      </c>
      <c r="Q236" s="1074" t="str">
        <f t="shared" si="195"/>
        <v/>
      </c>
      <c r="R236" s="814" t="str">
        <f t="shared" si="196"/>
        <v/>
      </c>
      <c r="S236" s="1085">
        <f t="shared" si="197"/>
        <v>0</v>
      </c>
      <c r="T236" s="116"/>
      <c r="X236" s="801" t="str">
        <f t="shared" si="237"/>
        <v/>
      </c>
      <c r="Y236" s="786">
        <f t="shared" si="198"/>
        <v>0.6</v>
      </c>
      <c r="Z236" s="799" t="e">
        <f t="shared" si="199"/>
        <v>#VALUE!</v>
      </c>
      <c r="AA236" s="799" t="e">
        <f t="shared" si="200"/>
        <v>#VALUE!</v>
      </c>
      <c r="AB236" s="799" t="e">
        <f t="shared" si="201"/>
        <v>#VALUE!</v>
      </c>
      <c r="AC236" s="566" t="e">
        <f t="shared" si="238"/>
        <v>#VALUE!</v>
      </c>
      <c r="AD236" s="566">
        <f t="shared" si="239"/>
        <v>0</v>
      </c>
      <c r="AE236" s="800">
        <f>IF(H236&gt;8,tab!D$168,tab!D$171)</f>
        <v>0.5</v>
      </c>
      <c r="AF236" s="566">
        <f t="shared" si="240"/>
        <v>0</v>
      </c>
      <c r="AG236" s="801">
        <f t="shared" si="241"/>
        <v>0</v>
      </c>
      <c r="AH236" s="566"/>
    </row>
    <row r="237" spans="3:34" ht="13.15" customHeight="1" x14ac:dyDescent="0.2">
      <c r="C237" s="31"/>
      <c r="D237" s="117" t="str">
        <f t="shared" si="221"/>
        <v/>
      </c>
      <c r="E237" s="117" t="str">
        <f t="shared" si="221"/>
        <v/>
      </c>
      <c r="F237" s="33" t="str">
        <f t="shared" si="202"/>
        <v/>
      </c>
      <c r="G237" s="118" t="str">
        <f t="shared" si="190"/>
        <v/>
      </c>
      <c r="H237" s="33" t="str">
        <f t="shared" si="191"/>
        <v/>
      </c>
      <c r="I237" s="119" t="str">
        <f t="shared" si="235"/>
        <v/>
      </c>
      <c r="J237" s="120" t="str">
        <f t="shared" si="222"/>
        <v/>
      </c>
      <c r="K237" s="173"/>
      <c r="L237" s="1261">
        <f t="shared" ref="L237:M237" si="244">IF(L175="","",L175)</f>
        <v>0</v>
      </c>
      <c r="M237" s="1261">
        <f t="shared" si="244"/>
        <v>0</v>
      </c>
      <c r="N237" s="852" t="str">
        <f t="shared" si="193"/>
        <v/>
      </c>
      <c r="O237" s="843"/>
      <c r="P237" s="1279" t="str">
        <f t="shared" si="194"/>
        <v/>
      </c>
      <c r="Q237" s="1074" t="str">
        <f t="shared" si="195"/>
        <v/>
      </c>
      <c r="R237" s="814" t="str">
        <f t="shared" si="196"/>
        <v/>
      </c>
      <c r="S237" s="1085">
        <f t="shared" si="197"/>
        <v>0</v>
      </c>
      <c r="T237" s="116"/>
      <c r="X237" s="801" t="str">
        <f t="shared" si="237"/>
        <v/>
      </c>
      <c r="Y237" s="786">
        <f t="shared" si="198"/>
        <v>0.6</v>
      </c>
      <c r="Z237" s="799" t="e">
        <f t="shared" si="199"/>
        <v>#VALUE!</v>
      </c>
      <c r="AA237" s="799" t="e">
        <f t="shared" si="200"/>
        <v>#VALUE!</v>
      </c>
      <c r="AB237" s="799" t="e">
        <f t="shared" si="201"/>
        <v>#VALUE!</v>
      </c>
      <c r="AC237" s="566" t="e">
        <f t="shared" si="238"/>
        <v>#VALUE!</v>
      </c>
      <c r="AD237" s="566">
        <f t="shared" si="239"/>
        <v>0</v>
      </c>
      <c r="AE237" s="800">
        <f>IF(H237&gt;8,tab!D$168,tab!D$171)</f>
        <v>0.5</v>
      </c>
      <c r="AF237" s="566">
        <f t="shared" si="240"/>
        <v>0</v>
      </c>
      <c r="AG237" s="801">
        <f t="shared" si="241"/>
        <v>0</v>
      </c>
      <c r="AH237" s="566"/>
    </row>
    <row r="238" spans="3:34" ht="13.15" customHeight="1" x14ac:dyDescent="0.2">
      <c r="C238" s="31"/>
      <c r="D238" s="117" t="str">
        <f t="shared" si="221"/>
        <v/>
      </c>
      <c r="E238" s="117" t="str">
        <f t="shared" si="221"/>
        <v/>
      </c>
      <c r="F238" s="33" t="str">
        <f t="shared" si="202"/>
        <v/>
      </c>
      <c r="G238" s="118" t="str">
        <f t="shared" si="190"/>
        <v/>
      </c>
      <c r="H238" s="33" t="str">
        <f t="shared" si="191"/>
        <v/>
      </c>
      <c r="I238" s="119" t="str">
        <f t="shared" si="235"/>
        <v/>
      </c>
      <c r="J238" s="120" t="str">
        <f t="shared" si="222"/>
        <v/>
      </c>
      <c r="K238" s="173"/>
      <c r="L238" s="1261">
        <f t="shared" ref="L238:M238" si="245">IF(L176="","",L176)</f>
        <v>0</v>
      </c>
      <c r="M238" s="1261">
        <f t="shared" si="245"/>
        <v>0</v>
      </c>
      <c r="N238" s="852" t="str">
        <f t="shared" si="193"/>
        <v/>
      </c>
      <c r="O238" s="843"/>
      <c r="P238" s="1279" t="str">
        <f t="shared" si="194"/>
        <v/>
      </c>
      <c r="Q238" s="1074" t="str">
        <f t="shared" si="195"/>
        <v/>
      </c>
      <c r="R238" s="814" t="str">
        <f t="shared" si="196"/>
        <v/>
      </c>
      <c r="S238" s="1085">
        <f t="shared" si="197"/>
        <v>0</v>
      </c>
      <c r="T238" s="116"/>
      <c r="X238" s="801" t="str">
        <f t="shared" si="237"/>
        <v/>
      </c>
      <c r="Y238" s="786">
        <f t="shared" si="198"/>
        <v>0.6</v>
      </c>
      <c r="Z238" s="799" t="e">
        <f t="shared" si="199"/>
        <v>#VALUE!</v>
      </c>
      <c r="AA238" s="799" t="e">
        <f t="shared" si="200"/>
        <v>#VALUE!</v>
      </c>
      <c r="AB238" s="799" t="e">
        <f t="shared" si="201"/>
        <v>#VALUE!</v>
      </c>
      <c r="AC238" s="566" t="e">
        <f t="shared" si="238"/>
        <v>#VALUE!</v>
      </c>
      <c r="AD238" s="566">
        <f t="shared" si="239"/>
        <v>0</v>
      </c>
      <c r="AE238" s="800">
        <f>IF(H238&gt;8,tab!D$168,tab!D$171)</f>
        <v>0.5</v>
      </c>
      <c r="AF238" s="566">
        <f t="shared" si="240"/>
        <v>0</v>
      </c>
      <c r="AG238" s="801">
        <f t="shared" si="241"/>
        <v>0</v>
      </c>
      <c r="AH238" s="566"/>
    </row>
    <row r="239" spans="3:34" ht="13.15" customHeight="1" x14ac:dyDescent="0.2">
      <c r="C239" s="31"/>
      <c r="D239" s="117" t="str">
        <f t="shared" si="221"/>
        <v/>
      </c>
      <c r="E239" s="117" t="str">
        <f t="shared" si="221"/>
        <v/>
      </c>
      <c r="F239" s="33" t="str">
        <f t="shared" si="202"/>
        <v/>
      </c>
      <c r="G239" s="118" t="str">
        <f t="shared" si="190"/>
        <v/>
      </c>
      <c r="H239" s="33" t="str">
        <f t="shared" si="191"/>
        <v/>
      </c>
      <c r="I239" s="119" t="str">
        <f t="shared" si="235"/>
        <v/>
      </c>
      <c r="J239" s="120" t="str">
        <f t="shared" si="222"/>
        <v/>
      </c>
      <c r="K239" s="173"/>
      <c r="L239" s="1261">
        <f t="shared" ref="L239:M239" si="246">IF(L177="","",L177)</f>
        <v>0</v>
      </c>
      <c r="M239" s="1261">
        <f t="shared" si="246"/>
        <v>0</v>
      </c>
      <c r="N239" s="852" t="str">
        <f t="shared" si="193"/>
        <v/>
      </c>
      <c r="O239" s="843"/>
      <c r="P239" s="1279" t="str">
        <f t="shared" si="194"/>
        <v/>
      </c>
      <c r="Q239" s="1074" t="str">
        <f t="shared" si="195"/>
        <v/>
      </c>
      <c r="R239" s="814" t="str">
        <f t="shared" si="196"/>
        <v/>
      </c>
      <c r="S239" s="1085">
        <f t="shared" si="197"/>
        <v>0</v>
      </c>
      <c r="T239" s="116"/>
      <c r="X239" s="801" t="str">
        <f t="shared" si="237"/>
        <v/>
      </c>
      <c r="Y239" s="786">
        <f t="shared" si="198"/>
        <v>0.6</v>
      </c>
      <c r="Z239" s="799" t="e">
        <f t="shared" si="199"/>
        <v>#VALUE!</v>
      </c>
      <c r="AA239" s="799" t="e">
        <f t="shared" si="200"/>
        <v>#VALUE!</v>
      </c>
      <c r="AB239" s="799" t="e">
        <f t="shared" si="201"/>
        <v>#VALUE!</v>
      </c>
      <c r="AC239" s="566" t="e">
        <f t="shared" si="238"/>
        <v>#VALUE!</v>
      </c>
      <c r="AD239" s="566">
        <f t="shared" si="239"/>
        <v>0</v>
      </c>
      <c r="AE239" s="800">
        <f>IF(H239&gt;8,tab!D$168,tab!D$171)</f>
        <v>0.5</v>
      </c>
      <c r="AF239" s="566">
        <f t="shared" si="240"/>
        <v>0</v>
      </c>
      <c r="AG239" s="801">
        <f t="shared" si="241"/>
        <v>0</v>
      </c>
      <c r="AH239" s="566"/>
    </row>
    <row r="240" spans="3:34" ht="13.15" customHeight="1" x14ac:dyDescent="0.2">
      <c r="C240" s="31"/>
      <c r="D240" s="117" t="str">
        <f t="shared" si="221"/>
        <v/>
      </c>
      <c r="E240" s="117" t="str">
        <f t="shared" si="221"/>
        <v/>
      </c>
      <c r="F240" s="33" t="str">
        <f t="shared" si="202"/>
        <v/>
      </c>
      <c r="G240" s="118" t="str">
        <f t="shared" si="190"/>
        <v/>
      </c>
      <c r="H240" s="33" t="str">
        <f t="shared" si="191"/>
        <v/>
      </c>
      <c r="I240" s="119" t="str">
        <f t="shared" si="235"/>
        <v/>
      </c>
      <c r="J240" s="120" t="str">
        <f t="shared" si="222"/>
        <v/>
      </c>
      <c r="K240" s="173"/>
      <c r="L240" s="1261">
        <f t="shared" ref="L240:M240" si="247">IF(L178="","",L178)</f>
        <v>0</v>
      </c>
      <c r="M240" s="1261">
        <f t="shared" si="247"/>
        <v>0</v>
      </c>
      <c r="N240" s="852" t="str">
        <f t="shared" si="193"/>
        <v/>
      </c>
      <c r="O240" s="843"/>
      <c r="P240" s="1279" t="str">
        <f t="shared" si="194"/>
        <v/>
      </c>
      <c r="Q240" s="1074" t="str">
        <f t="shared" si="195"/>
        <v/>
      </c>
      <c r="R240" s="814" t="str">
        <f t="shared" si="196"/>
        <v/>
      </c>
      <c r="S240" s="1085">
        <f t="shared" si="197"/>
        <v>0</v>
      </c>
      <c r="T240" s="116"/>
      <c r="X240" s="801" t="str">
        <f t="shared" si="237"/>
        <v/>
      </c>
      <c r="Y240" s="786">
        <f t="shared" si="198"/>
        <v>0.6</v>
      </c>
      <c r="Z240" s="799" t="e">
        <f t="shared" si="199"/>
        <v>#VALUE!</v>
      </c>
      <c r="AA240" s="799" t="e">
        <f t="shared" si="200"/>
        <v>#VALUE!</v>
      </c>
      <c r="AB240" s="799" t="e">
        <f t="shared" si="201"/>
        <v>#VALUE!</v>
      </c>
      <c r="AC240" s="566" t="e">
        <f t="shared" si="238"/>
        <v>#VALUE!</v>
      </c>
      <c r="AD240" s="566">
        <f t="shared" si="239"/>
        <v>0</v>
      </c>
      <c r="AE240" s="800">
        <f>IF(H240&gt;8,tab!D$168,tab!D$171)</f>
        <v>0.5</v>
      </c>
      <c r="AF240" s="566">
        <f t="shared" si="240"/>
        <v>0</v>
      </c>
      <c r="AG240" s="801">
        <f t="shared" si="241"/>
        <v>0</v>
      </c>
      <c r="AH240" s="566"/>
    </row>
    <row r="241" spans="3:34" ht="13.15" customHeight="1" x14ac:dyDescent="0.2">
      <c r="C241" s="31"/>
      <c r="D241" s="117" t="str">
        <f t="shared" si="221"/>
        <v/>
      </c>
      <c r="E241" s="117" t="str">
        <f t="shared" si="221"/>
        <v/>
      </c>
      <c r="F241" s="33" t="str">
        <f t="shared" si="202"/>
        <v/>
      </c>
      <c r="G241" s="118" t="str">
        <f t="shared" si="190"/>
        <v/>
      </c>
      <c r="H241" s="33" t="str">
        <f t="shared" si="191"/>
        <v/>
      </c>
      <c r="I241" s="119" t="str">
        <f t="shared" si="235"/>
        <v/>
      </c>
      <c r="J241" s="120" t="str">
        <f t="shared" si="222"/>
        <v/>
      </c>
      <c r="K241" s="173"/>
      <c r="L241" s="1261">
        <f t="shared" ref="L241:M241" si="248">IF(L179="","",L179)</f>
        <v>0</v>
      </c>
      <c r="M241" s="1261">
        <f t="shared" si="248"/>
        <v>0</v>
      </c>
      <c r="N241" s="852" t="str">
        <f t="shared" si="193"/>
        <v/>
      </c>
      <c r="O241" s="843"/>
      <c r="P241" s="1279" t="str">
        <f t="shared" si="194"/>
        <v/>
      </c>
      <c r="Q241" s="1074" t="str">
        <f t="shared" si="195"/>
        <v/>
      </c>
      <c r="R241" s="814" t="str">
        <f t="shared" si="196"/>
        <v/>
      </c>
      <c r="S241" s="1085">
        <f t="shared" si="197"/>
        <v>0</v>
      </c>
      <c r="T241" s="116"/>
      <c r="X241" s="801" t="str">
        <f t="shared" si="237"/>
        <v/>
      </c>
      <c r="Y241" s="786">
        <f t="shared" si="198"/>
        <v>0.6</v>
      </c>
      <c r="Z241" s="799" t="e">
        <f t="shared" si="199"/>
        <v>#VALUE!</v>
      </c>
      <c r="AA241" s="799" t="e">
        <f t="shared" si="200"/>
        <v>#VALUE!</v>
      </c>
      <c r="AB241" s="799" t="e">
        <f t="shared" si="201"/>
        <v>#VALUE!</v>
      </c>
      <c r="AC241" s="566" t="e">
        <f t="shared" si="238"/>
        <v>#VALUE!</v>
      </c>
      <c r="AD241" s="566">
        <f t="shared" si="239"/>
        <v>0</v>
      </c>
      <c r="AE241" s="800">
        <f>IF(H241&gt;8,tab!D$168,tab!D$171)</f>
        <v>0.5</v>
      </c>
      <c r="AF241" s="566">
        <f t="shared" si="240"/>
        <v>0</v>
      </c>
      <c r="AG241" s="801">
        <f t="shared" si="241"/>
        <v>0</v>
      </c>
      <c r="AH241" s="566"/>
    </row>
    <row r="242" spans="3:34" ht="13.15" customHeight="1" x14ac:dyDescent="0.2">
      <c r="C242" s="31"/>
      <c r="D242" s="117" t="str">
        <f t="shared" ref="D242:E251" si="249">IF(D180=0,"",D180)</f>
        <v/>
      </c>
      <c r="E242" s="117" t="str">
        <f t="shared" si="249"/>
        <v/>
      </c>
      <c r="F242" s="33" t="str">
        <f t="shared" si="202"/>
        <v/>
      </c>
      <c r="G242" s="118" t="str">
        <f t="shared" si="190"/>
        <v/>
      </c>
      <c r="H242" s="33" t="str">
        <f t="shared" si="191"/>
        <v/>
      </c>
      <c r="I242" s="119" t="str">
        <f t="shared" si="235"/>
        <v/>
      </c>
      <c r="J242" s="120" t="str">
        <f t="shared" ref="J242:J251" si="250">IF(J180="","",J180)</f>
        <v/>
      </c>
      <c r="K242" s="173"/>
      <c r="L242" s="1261">
        <f t="shared" ref="L242:M242" si="251">IF(L180="","",L180)</f>
        <v>0</v>
      </c>
      <c r="M242" s="1261">
        <f t="shared" si="251"/>
        <v>0</v>
      </c>
      <c r="N242" s="852" t="str">
        <f t="shared" si="193"/>
        <v/>
      </c>
      <c r="O242" s="843"/>
      <c r="P242" s="1279" t="str">
        <f t="shared" si="194"/>
        <v/>
      </c>
      <c r="Q242" s="1074" t="str">
        <f t="shared" si="195"/>
        <v/>
      </c>
      <c r="R242" s="814" t="str">
        <f t="shared" si="196"/>
        <v/>
      </c>
      <c r="S242" s="1085">
        <f t="shared" si="197"/>
        <v>0</v>
      </c>
      <c r="T242" s="116"/>
      <c r="X242" s="801" t="str">
        <f t="shared" si="237"/>
        <v/>
      </c>
      <c r="Y242" s="786">
        <f t="shared" si="198"/>
        <v>0.6</v>
      </c>
      <c r="Z242" s="799" t="e">
        <f t="shared" si="199"/>
        <v>#VALUE!</v>
      </c>
      <c r="AA242" s="799" t="e">
        <f t="shared" si="200"/>
        <v>#VALUE!</v>
      </c>
      <c r="AB242" s="799" t="e">
        <f t="shared" si="201"/>
        <v>#VALUE!</v>
      </c>
      <c r="AC242" s="566" t="e">
        <f t="shared" si="238"/>
        <v>#VALUE!</v>
      </c>
      <c r="AD242" s="566">
        <f t="shared" si="239"/>
        <v>0</v>
      </c>
      <c r="AE242" s="800">
        <f>IF(H242&gt;8,tab!D$168,tab!D$171)</f>
        <v>0.5</v>
      </c>
      <c r="AF242" s="566">
        <f t="shared" si="240"/>
        <v>0</v>
      </c>
      <c r="AG242" s="801">
        <f t="shared" si="241"/>
        <v>0</v>
      </c>
      <c r="AH242" s="566"/>
    </row>
    <row r="243" spans="3:34" ht="13.15" customHeight="1" x14ac:dyDescent="0.2">
      <c r="C243" s="31"/>
      <c r="D243" s="117" t="str">
        <f t="shared" si="249"/>
        <v/>
      </c>
      <c r="E243" s="117" t="str">
        <f t="shared" si="249"/>
        <v/>
      </c>
      <c r="F243" s="33" t="str">
        <f t="shared" si="202"/>
        <v/>
      </c>
      <c r="G243" s="118" t="str">
        <f t="shared" si="190"/>
        <v/>
      </c>
      <c r="H243" s="33" t="str">
        <f t="shared" si="191"/>
        <v/>
      </c>
      <c r="I243" s="119" t="str">
        <f t="shared" si="235"/>
        <v/>
      </c>
      <c r="J243" s="120" t="str">
        <f t="shared" si="250"/>
        <v/>
      </c>
      <c r="K243" s="173"/>
      <c r="L243" s="1261">
        <f t="shared" ref="L243:M243" si="252">IF(L181="","",L181)</f>
        <v>0</v>
      </c>
      <c r="M243" s="1261">
        <f t="shared" si="252"/>
        <v>0</v>
      </c>
      <c r="N243" s="852" t="str">
        <f t="shared" si="193"/>
        <v/>
      </c>
      <c r="O243" s="843"/>
      <c r="P243" s="1279" t="str">
        <f t="shared" si="194"/>
        <v/>
      </c>
      <c r="Q243" s="1074" t="str">
        <f t="shared" si="195"/>
        <v/>
      </c>
      <c r="R243" s="814" t="str">
        <f t="shared" si="196"/>
        <v/>
      </c>
      <c r="S243" s="1085">
        <f t="shared" si="197"/>
        <v>0</v>
      </c>
      <c r="T243" s="116"/>
      <c r="X243" s="801" t="str">
        <f t="shared" si="237"/>
        <v/>
      </c>
      <c r="Y243" s="786">
        <f t="shared" si="198"/>
        <v>0.6</v>
      </c>
      <c r="Z243" s="799" t="e">
        <f t="shared" si="199"/>
        <v>#VALUE!</v>
      </c>
      <c r="AA243" s="799" t="e">
        <f t="shared" si="200"/>
        <v>#VALUE!</v>
      </c>
      <c r="AB243" s="799" t="e">
        <f t="shared" si="201"/>
        <v>#VALUE!</v>
      </c>
      <c r="AC243" s="566" t="e">
        <f t="shared" si="238"/>
        <v>#VALUE!</v>
      </c>
      <c r="AD243" s="566">
        <f t="shared" si="239"/>
        <v>0</v>
      </c>
      <c r="AE243" s="800">
        <f>IF(H243&gt;8,tab!D$168,tab!D$171)</f>
        <v>0.5</v>
      </c>
      <c r="AF243" s="566">
        <f t="shared" si="240"/>
        <v>0</v>
      </c>
      <c r="AG243" s="801">
        <f t="shared" si="241"/>
        <v>0</v>
      </c>
      <c r="AH243" s="566"/>
    </row>
    <row r="244" spans="3:34" ht="13.15" customHeight="1" x14ac:dyDescent="0.2">
      <c r="C244" s="31"/>
      <c r="D244" s="117" t="str">
        <f t="shared" si="249"/>
        <v/>
      </c>
      <c r="E244" s="117" t="str">
        <f t="shared" si="249"/>
        <v/>
      </c>
      <c r="F244" s="33" t="str">
        <f t="shared" si="202"/>
        <v/>
      </c>
      <c r="G244" s="118" t="str">
        <f t="shared" si="190"/>
        <v/>
      </c>
      <c r="H244" s="33" t="str">
        <f t="shared" si="191"/>
        <v/>
      </c>
      <c r="I244" s="119" t="str">
        <f t="shared" si="235"/>
        <v/>
      </c>
      <c r="J244" s="120" t="str">
        <f t="shared" si="250"/>
        <v/>
      </c>
      <c r="K244" s="173"/>
      <c r="L244" s="1261">
        <f t="shared" ref="L244:M244" si="253">IF(L182="","",L182)</f>
        <v>0</v>
      </c>
      <c r="M244" s="1261">
        <f t="shared" si="253"/>
        <v>0</v>
      </c>
      <c r="N244" s="852" t="str">
        <f t="shared" si="193"/>
        <v/>
      </c>
      <c r="O244" s="843"/>
      <c r="P244" s="1279" t="str">
        <f t="shared" si="194"/>
        <v/>
      </c>
      <c r="Q244" s="1074" t="str">
        <f t="shared" si="195"/>
        <v/>
      </c>
      <c r="R244" s="814" t="str">
        <f t="shared" si="196"/>
        <v/>
      </c>
      <c r="S244" s="1085">
        <f t="shared" si="197"/>
        <v>0</v>
      </c>
      <c r="T244" s="116"/>
      <c r="X244" s="801" t="str">
        <f t="shared" si="237"/>
        <v/>
      </c>
      <c r="Y244" s="786">
        <f t="shared" si="198"/>
        <v>0.6</v>
      </c>
      <c r="Z244" s="799" t="e">
        <f t="shared" si="199"/>
        <v>#VALUE!</v>
      </c>
      <c r="AA244" s="799" t="e">
        <f t="shared" si="200"/>
        <v>#VALUE!</v>
      </c>
      <c r="AB244" s="799" t="e">
        <f t="shared" si="201"/>
        <v>#VALUE!</v>
      </c>
      <c r="AC244" s="566" t="e">
        <f t="shared" si="238"/>
        <v>#VALUE!</v>
      </c>
      <c r="AD244" s="566">
        <f t="shared" si="239"/>
        <v>0</v>
      </c>
      <c r="AE244" s="800">
        <f>IF(H244&gt;8,tab!D$168,tab!D$171)</f>
        <v>0.5</v>
      </c>
      <c r="AF244" s="566">
        <f t="shared" si="240"/>
        <v>0</v>
      </c>
      <c r="AG244" s="801">
        <f t="shared" si="241"/>
        <v>0</v>
      </c>
      <c r="AH244" s="566"/>
    </row>
    <row r="245" spans="3:34" ht="13.15" customHeight="1" x14ac:dyDescent="0.2">
      <c r="C245" s="31"/>
      <c r="D245" s="117" t="str">
        <f t="shared" si="249"/>
        <v/>
      </c>
      <c r="E245" s="117" t="str">
        <f t="shared" si="249"/>
        <v/>
      </c>
      <c r="F245" s="33" t="str">
        <f t="shared" si="202"/>
        <v/>
      </c>
      <c r="G245" s="118" t="str">
        <f t="shared" si="190"/>
        <v/>
      </c>
      <c r="H245" s="33" t="str">
        <f t="shared" si="191"/>
        <v/>
      </c>
      <c r="I245" s="119" t="str">
        <f t="shared" si="235"/>
        <v/>
      </c>
      <c r="J245" s="120" t="str">
        <f t="shared" si="250"/>
        <v/>
      </c>
      <c r="K245" s="173"/>
      <c r="L245" s="1261">
        <f t="shared" ref="L245:M245" si="254">IF(L183="","",L183)</f>
        <v>0</v>
      </c>
      <c r="M245" s="1261">
        <f t="shared" si="254"/>
        <v>0</v>
      </c>
      <c r="N245" s="852" t="str">
        <f t="shared" si="193"/>
        <v/>
      </c>
      <c r="O245" s="843"/>
      <c r="P245" s="1279" t="str">
        <f t="shared" si="194"/>
        <v/>
      </c>
      <c r="Q245" s="1074" t="str">
        <f t="shared" si="195"/>
        <v/>
      </c>
      <c r="R245" s="814" t="str">
        <f t="shared" si="196"/>
        <v/>
      </c>
      <c r="S245" s="1085">
        <f t="shared" si="197"/>
        <v>0</v>
      </c>
      <c r="T245" s="116"/>
      <c r="X245" s="801" t="str">
        <f t="shared" si="237"/>
        <v/>
      </c>
      <c r="Y245" s="786">
        <f t="shared" si="198"/>
        <v>0.6</v>
      </c>
      <c r="Z245" s="799" t="e">
        <f t="shared" si="199"/>
        <v>#VALUE!</v>
      </c>
      <c r="AA245" s="799" t="e">
        <f t="shared" si="200"/>
        <v>#VALUE!</v>
      </c>
      <c r="AB245" s="799" t="e">
        <f t="shared" si="201"/>
        <v>#VALUE!</v>
      </c>
      <c r="AC245" s="566" t="e">
        <f t="shared" si="238"/>
        <v>#VALUE!</v>
      </c>
      <c r="AD245" s="566">
        <f t="shared" si="239"/>
        <v>0</v>
      </c>
      <c r="AE245" s="800">
        <f>IF(H245&gt;8,tab!D$168,tab!D$171)</f>
        <v>0.5</v>
      </c>
      <c r="AF245" s="566">
        <f t="shared" si="240"/>
        <v>0</v>
      </c>
      <c r="AG245" s="801">
        <f t="shared" si="241"/>
        <v>0</v>
      </c>
      <c r="AH245" s="566"/>
    </row>
    <row r="246" spans="3:34" ht="13.15" customHeight="1" x14ac:dyDescent="0.2">
      <c r="C246" s="31"/>
      <c r="D246" s="117" t="str">
        <f t="shared" si="249"/>
        <v/>
      </c>
      <c r="E246" s="117" t="str">
        <f t="shared" si="249"/>
        <v/>
      </c>
      <c r="F246" s="33" t="str">
        <f t="shared" si="202"/>
        <v/>
      </c>
      <c r="G246" s="118" t="str">
        <f t="shared" si="190"/>
        <v/>
      </c>
      <c r="H246" s="33" t="str">
        <f t="shared" si="191"/>
        <v/>
      </c>
      <c r="I246" s="119" t="str">
        <f t="shared" si="235"/>
        <v/>
      </c>
      <c r="J246" s="120" t="str">
        <f t="shared" si="250"/>
        <v/>
      </c>
      <c r="K246" s="173"/>
      <c r="L246" s="1261">
        <f t="shared" ref="L246:M246" si="255">IF(L184="","",L184)</f>
        <v>0</v>
      </c>
      <c r="M246" s="1261">
        <f t="shared" si="255"/>
        <v>0</v>
      </c>
      <c r="N246" s="852" t="str">
        <f t="shared" si="193"/>
        <v/>
      </c>
      <c r="O246" s="843"/>
      <c r="P246" s="1279" t="str">
        <f t="shared" si="194"/>
        <v/>
      </c>
      <c r="Q246" s="1074" t="str">
        <f t="shared" si="195"/>
        <v/>
      </c>
      <c r="R246" s="814" t="str">
        <f t="shared" si="196"/>
        <v/>
      </c>
      <c r="S246" s="1085">
        <f t="shared" si="197"/>
        <v>0</v>
      </c>
      <c r="T246" s="116"/>
      <c r="X246" s="801" t="str">
        <f t="shared" si="237"/>
        <v/>
      </c>
      <c r="Y246" s="786">
        <f t="shared" si="198"/>
        <v>0.6</v>
      </c>
      <c r="Z246" s="799" t="e">
        <f t="shared" si="199"/>
        <v>#VALUE!</v>
      </c>
      <c r="AA246" s="799" t="e">
        <f t="shared" si="200"/>
        <v>#VALUE!</v>
      </c>
      <c r="AB246" s="799" t="e">
        <f t="shared" si="201"/>
        <v>#VALUE!</v>
      </c>
      <c r="AC246" s="566" t="e">
        <f t="shared" si="238"/>
        <v>#VALUE!</v>
      </c>
      <c r="AD246" s="566">
        <f t="shared" si="239"/>
        <v>0</v>
      </c>
      <c r="AE246" s="800">
        <f>IF(H246&gt;8,tab!D$168,tab!D$171)</f>
        <v>0.5</v>
      </c>
      <c r="AF246" s="566">
        <f t="shared" si="240"/>
        <v>0</v>
      </c>
      <c r="AG246" s="801">
        <f t="shared" si="241"/>
        <v>0</v>
      </c>
      <c r="AH246" s="566"/>
    </row>
    <row r="247" spans="3:34" ht="13.15" customHeight="1" x14ac:dyDescent="0.2">
      <c r="C247" s="31"/>
      <c r="D247" s="117" t="str">
        <f t="shared" si="249"/>
        <v/>
      </c>
      <c r="E247" s="117" t="str">
        <f t="shared" si="249"/>
        <v/>
      </c>
      <c r="F247" s="33" t="str">
        <f t="shared" si="202"/>
        <v/>
      </c>
      <c r="G247" s="118" t="str">
        <f t="shared" si="190"/>
        <v/>
      </c>
      <c r="H247" s="33" t="str">
        <f t="shared" si="191"/>
        <v/>
      </c>
      <c r="I247" s="119" t="str">
        <f t="shared" si="235"/>
        <v/>
      </c>
      <c r="J247" s="120" t="str">
        <f t="shared" si="250"/>
        <v/>
      </c>
      <c r="K247" s="173"/>
      <c r="L247" s="1261">
        <f t="shared" ref="L247:M247" si="256">IF(L185="","",L185)</f>
        <v>0</v>
      </c>
      <c r="M247" s="1261">
        <f t="shared" si="256"/>
        <v>0</v>
      </c>
      <c r="N247" s="852" t="str">
        <f t="shared" si="193"/>
        <v/>
      </c>
      <c r="O247" s="843"/>
      <c r="P247" s="1279" t="str">
        <f t="shared" si="194"/>
        <v/>
      </c>
      <c r="Q247" s="1074" t="str">
        <f t="shared" si="195"/>
        <v/>
      </c>
      <c r="R247" s="814" t="str">
        <f t="shared" si="196"/>
        <v/>
      </c>
      <c r="S247" s="1085">
        <f t="shared" si="197"/>
        <v>0</v>
      </c>
      <c r="T247" s="116"/>
      <c r="X247" s="801" t="str">
        <f t="shared" si="237"/>
        <v/>
      </c>
      <c r="Y247" s="786">
        <f t="shared" si="198"/>
        <v>0.6</v>
      </c>
      <c r="Z247" s="799" t="e">
        <f t="shared" si="199"/>
        <v>#VALUE!</v>
      </c>
      <c r="AA247" s="799" t="e">
        <f t="shared" si="200"/>
        <v>#VALUE!</v>
      </c>
      <c r="AB247" s="799" t="e">
        <f t="shared" si="201"/>
        <v>#VALUE!</v>
      </c>
      <c r="AC247" s="566" t="e">
        <f t="shared" si="238"/>
        <v>#VALUE!</v>
      </c>
      <c r="AD247" s="566">
        <f t="shared" si="239"/>
        <v>0</v>
      </c>
      <c r="AE247" s="800">
        <f>IF(H247&gt;8,tab!D$168,tab!D$171)</f>
        <v>0.5</v>
      </c>
      <c r="AF247" s="566">
        <f t="shared" si="240"/>
        <v>0</v>
      </c>
      <c r="AG247" s="801">
        <f t="shared" si="241"/>
        <v>0</v>
      </c>
      <c r="AH247" s="566"/>
    </row>
    <row r="248" spans="3:34" ht="13.15" customHeight="1" x14ac:dyDescent="0.2">
      <c r="C248" s="31"/>
      <c r="D248" s="117" t="str">
        <f t="shared" si="249"/>
        <v/>
      </c>
      <c r="E248" s="117" t="str">
        <f t="shared" si="249"/>
        <v/>
      </c>
      <c r="F248" s="33" t="str">
        <f t="shared" si="202"/>
        <v/>
      </c>
      <c r="G248" s="118" t="str">
        <f t="shared" si="190"/>
        <v/>
      </c>
      <c r="H248" s="33" t="str">
        <f t="shared" si="191"/>
        <v/>
      </c>
      <c r="I248" s="119" t="str">
        <f t="shared" si="235"/>
        <v/>
      </c>
      <c r="J248" s="120" t="str">
        <f t="shared" si="250"/>
        <v/>
      </c>
      <c r="K248" s="173"/>
      <c r="L248" s="1261">
        <f t="shared" ref="L248:M248" si="257">IF(L186="","",L186)</f>
        <v>0</v>
      </c>
      <c r="M248" s="1261">
        <f t="shared" si="257"/>
        <v>0</v>
      </c>
      <c r="N248" s="852" t="str">
        <f t="shared" si="193"/>
        <v/>
      </c>
      <c r="O248" s="843"/>
      <c r="P248" s="1279" t="str">
        <f t="shared" si="194"/>
        <v/>
      </c>
      <c r="Q248" s="1074" t="str">
        <f t="shared" si="195"/>
        <v/>
      </c>
      <c r="R248" s="814" t="str">
        <f t="shared" si="196"/>
        <v/>
      </c>
      <c r="S248" s="1085">
        <f t="shared" si="197"/>
        <v>0</v>
      </c>
      <c r="T248" s="116"/>
      <c r="X248" s="801" t="str">
        <f t="shared" si="237"/>
        <v/>
      </c>
      <c r="Y248" s="786">
        <f t="shared" si="198"/>
        <v>0.6</v>
      </c>
      <c r="Z248" s="799" t="e">
        <f t="shared" si="199"/>
        <v>#VALUE!</v>
      </c>
      <c r="AA248" s="799" t="e">
        <f t="shared" si="200"/>
        <v>#VALUE!</v>
      </c>
      <c r="AB248" s="799" t="e">
        <f t="shared" si="201"/>
        <v>#VALUE!</v>
      </c>
      <c r="AC248" s="566" t="e">
        <f t="shared" si="238"/>
        <v>#VALUE!</v>
      </c>
      <c r="AD248" s="566">
        <f t="shared" si="239"/>
        <v>0</v>
      </c>
      <c r="AE248" s="800">
        <f>IF(H248&gt;8,tab!D$168,tab!D$171)</f>
        <v>0.5</v>
      </c>
      <c r="AF248" s="566">
        <f t="shared" si="240"/>
        <v>0</v>
      </c>
      <c r="AG248" s="801">
        <f t="shared" si="241"/>
        <v>0</v>
      </c>
      <c r="AH248" s="566"/>
    </row>
    <row r="249" spans="3:34" ht="13.15" customHeight="1" x14ac:dyDescent="0.2">
      <c r="C249" s="31"/>
      <c r="D249" s="117" t="str">
        <f t="shared" si="249"/>
        <v/>
      </c>
      <c r="E249" s="117" t="str">
        <f t="shared" si="249"/>
        <v/>
      </c>
      <c r="F249" s="33" t="str">
        <f t="shared" si="202"/>
        <v/>
      </c>
      <c r="G249" s="118" t="str">
        <f t="shared" si="190"/>
        <v/>
      </c>
      <c r="H249" s="33" t="str">
        <f t="shared" si="191"/>
        <v/>
      </c>
      <c r="I249" s="119" t="str">
        <f t="shared" si="235"/>
        <v/>
      </c>
      <c r="J249" s="120" t="str">
        <f t="shared" si="250"/>
        <v/>
      </c>
      <c r="K249" s="173"/>
      <c r="L249" s="1261">
        <f t="shared" ref="L249:M249" si="258">IF(L187="","",L187)</f>
        <v>0</v>
      </c>
      <c r="M249" s="1261">
        <f t="shared" si="258"/>
        <v>0</v>
      </c>
      <c r="N249" s="852" t="str">
        <f t="shared" si="193"/>
        <v/>
      </c>
      <c r="O249" s="843"/>
      <c r="P249" s="1279" t="str">
        <f t="shared" si="194"/>
        <v/>
      </c>
      <c r="Q249" s="1074" t="str">
        <f t="shared" si="195"/>
        <v/>
      </c>
      <c r="R249" s="814" t="str">
        <f t="shared" si="196"/>
        <v/>
      </c>
      <c r="S249" s="1085">
        <f t="shared" si="197"/>
        <v>0</v>
      </c>
      <c r="T249" s="116"/>
      <c r="X249" s="801" t="str">
        <f t="shared" si="237"/>
        <v/>
      </c>
      <c r="Y249" s="786">
        <f t="shared" si="198"/>
        <v>0.6</v>
      </c>
      <c r="Z249" s="799" t="e">
        <f t="shared" si="199"/>
        <v>#VALUE!</v>
      </c>
      <c r="AA249" s="799" t="e">
        <f t="shared" si="200"/>
        <v>#VALUE!</v>
      </c>
      <c r="AB249" s="799" t="e">
        <f t="shared" si="201"/>
        <v>#VALUE!</v>
      </c>
      <c r="AC249" s="566" t="e">
        <f t="shared" si="238"/>
        <v>#VALUE!</v>
      </c>
      <c r="AD249" s="566">
        <f t="shared" si="239"/>
        <v>0</v>
      </c>
      <c r="AE249" s="800">
        <f>IF(H249&gt;8,tab!D$168,tab!D$171)</f>
        <v>0.5</v>
      </c>
      <c r="AF249" s="566">
        <f t="shared" si="240"/>
        <v>0</v>
      </c>
      <c r="AG249" s="801">
        <f t="shared" si="241"/>
        <v>0</v>
      </c>
      <c r="AH249" s="566"/>
    </row>
    <row r="250" spans="3:34" ht="13.15" customHeight="1" x14ac:dyDescent="0.2">
      <c r="C250" s="31"/>
      <c r="D250" s="117" t="str">
        <f t="shared" si="249"/>
        <v/>
      </c>
      <c r="E250" s="117" t="str">
        <f t="shared" si="249"/>
        <v/>
      </c>
      <c r="F250" s="33" t="str">
        <f t="shared" si="202"/>
        <v/>
      </c>
      <c r="G250" s="118" t="str">
        <f t="shared" si="190"/>
        <v/>
      </c>
      <c r="H250" s="33" t="str">
        <f t="shared" si="191"/>
        <v/>
      </c>
      <c r="I250" s="119" t="str">
        <f t="shared" si="235"/>
        <v/>
      </c>
      <c r="J250" s="120" t="str">
        <f t="shared" si="250"/>
        <v/>
      </c>
      <c r="K250" s="173"/>
      <c r="L250" s="1261">
        <f t="shared" ref="L250:M250" si="259">IF(L188="","",L188)</f>
        <v>0</v>
      </c>
      <c r="M250" s="1261">
        <f t="shared" si="259"/>
        <v>0</v>
      </c>
      <c r="N250" s="852" t="str">
        <f t="shared" si="193"/>
        <v/>
      </c>
      <c r="O250" s="843"/>
      <c r="P250" s="1279" t="str">
        <f t="shared" si="194"/>
        <v/>
      </c>
      <c r="Q250" s="1074" t="str">
        <f t="shared" si="195"/>
        <v/>
      </c>
      <c r="R250" s="814" t="str">
        <f t="shared" si="196"/>
        <v/>
      </c>
      <c r="S250" s="1085">
        <f t="shared" si="197"/>
        <v>0</v>
      </c>
      <c r="T250" s="116"/>
      <c r="X250" s="801" t="str">
        <f t="shared" si="237"/>
        <v/>
      </c>
      <c r="Y250" s="786">
        <f t="shared" si="198"/>
        <v>0.6</v>
      </c>
      <c r="Z250" s="799" t="e">
        <f t="shared" si="199"/>
        <v>#VALUE!</v>
      </c>
      <c r="AA250" s="799" t="e">
        <f t="shared" si="200"/>
        <v>#VALUE!</v>
      </c>
      <c r="AB250" s="799" t="e">
        <f t="shared" si="201"/>
        <v>#VALUE!</v>
      </c>
      <c r="AC250" s="566" t="e">
        <f t="shared" si="238"/>
        <v>#VALUE!</v>
      </c>
      <c r="AD250" s="566">
        <f t="shared" si="239"/>
        <v>0</v>
      </c>
      <c r="AE250" s="800">
        <f>IF(H250&gt;8,tab!D$168,tab!D$171)</f>
        <v>0.5</v>
      </c>
      <c r="AF250" s="566">
        <f t="shared" si="240"/>
        <v>0</v>
      </c>
      <c r="AG250" s="801">
        <f t="shared" si="241"/>
        <v>0</v>
      </c>
      <c r="AH250" s="566"/>
    </row>
    <row r="251" spans="3:34" ht="13.15" customHeight="1" x14ac:dyDescent="0.2">
      <c r="C251" s="31"/>
      <c r="D251" s="117" t="str">
        <f t="shared" si="249"/>
        <v/>
      </c>
      <c r="E251" s="117" t="str">
        <f t="shared" si="249"/>
        <v/>
      </c>
      <c r="F251" s="33" t="str">
        <f t="shared" si="202"/>
        <v/>
      </c>
      <c r="G251" s="118" t="str">
        <f t="shared" si="190"/>
        <v/>
      </c>
      <c r="H251" s="33" t="str">
        <f t="shared" si="191"/>
        <v/>
      </c>
      <c r="I251" s="119" t="str">
        <f t="shared" si="235"/>
        <v/>
      </c>
      <c r="J251" s="120" t="str">
        <f t="shared" si="250"/>
        <v/>
      </c>
      <c r="K251" s="173"/>
      <c r="L251" s="1261">
        <f t="shared" ref="L251:M251" si="260">IF(L189="","",L189)</f>
        <v>0</v>
      </c>
      <c r="M251" s="1261">
        <f t="shared" si="260"/>
        <v>0</v>
      </c>
      <c r="N251" s="852" t="str">
        <f t="shared" si="193"/>
        <v/>
      </c>
      <c r="O251" s="843"/>
      <c r="P251" s="1279" t="str">
        <f t="shared" si="194"/>
        <v/>
      </c>
      <c r="Q251" s="1074" t="str">
        <f t="shared" si="195"/>
        <v/>
      </c>
      <c r="R251" s="814" t="str">
        <f t="shared" si="196"/>
        <v/>
      </c>
      <c r="S251" s="1085">
        <f t="shared" si="197"/>
        <v>0</v>
      </c>
      <c r="T251" s="116"/>
      <c r="X251" s="801" t="str">
        <f t="shared" si="237"/>
        <v/>
      </c>
      <c r="Y251" s="786">
        <f t="shared" si="198"/>
        <v>0.6</v>
      </c>
      <c r="Z251" s="799" t="e">
        <f t="shared" si="199"/>
        <v>#VALUE!</v>
      </c>
      <c r="AA251" s="799" t="e">
        <f t="shared" si="200"/>
        <v>#VALUE!</v>
      </c>
      <c r="AB251" s="799" t="e">
        <f t="shared" si="201"/>
        <v>#VALUE!</v>
      </c>
      <c r="AC251" s="566" t="e">
        <f t="shared" si="238"/>
        <v>#VALUE!</v>
      </c>
      <c r="AD251" s="566">
        <f t="shared" si="239"/>
        <v>0</v>
      </c>
      <c r="AE251" s="800">
        <f>IF(H251&gt;8,tab!D$168,tab!D$171)</f>
        <v>0.5</v>
      </c>
      <c r="AF251" s="566">
        <f t="shared" si="240"/>
        <v>0</v>
      </c>
      <c r="AG251" s="801">
        <f t="shared" si="241"/>
        <v>0</v>
      </c>
      <c r="AH251" s="566"/>
    </row>
    <row r="252" spans="3:34" ht="13.15" customHeight="1" x14ac:dyDescent="0.2">
      <c r="C252" s="31"/>
      <c r="D252" s="28"/>
      <c r="E252" s="28"/>
      <c r="F252" s="28"/>
      <c r="G252" s="28"/>
      <c r="H252" s="30"/>
      <c r="I252" s="158"/>
      <c r="J252" s="815">
        <f>SUM(J202:J251)</f>
        <v>1</v>
      </c>
      <c r="K252" s="121"/>
      <c r="L252" s="850">
        <f>SUM(L202:L251)</f>
        <v>0</v>
      </c>
      <c r="M252" s="850">
        <f>SUM(M202:M251)</f>
        <v>0</v>
      </c>
      <c r="N252" s="516"/>
      <c r="O252" s="850">
        <f>SUM(O202:O251)</f>
        <v>0</v>
      </c>
      <c r="P252" s="851">
        <f>SUM(P202:P251)</f>
        <v>40</v>
      </c>
      <c r="Q252" s="1076">
        <f>SUM(Q202:Q251)</f>
        <v>55817.73309222424</v>
      </c>
      <c r="R252" s="1076">
        <f t="shared" ref="R252" si="261">SUM(R202:R251)</f>
        <v>1379.0669077757686</v>
      </c>
      <c r="S252" s="1076">
        <f t="shared" ref="S252" si="262">SUM(S202:S251)</f>
        <v>57196.80000000001</v>
      </c>
      <c r="T252" s="75"/>
      <c r="AG252" s="801">
        <f>SUM(AG202:AG251)</f>
        <v>0</v>
      </c>
      <c r="AH252" s="566"/>
    </row>
    <row r="253" spans="3:34" ht="13.15" customHeight="1" x14ac:dyDescent="0.2">
      <c r="C253" s="36"/>
      <c r="D253" s="127"/>
      <c r="E253" s="127"/>
      <c r="F253" s="127"/>
      <c r="G253" s="127"/>
      <c r="H253" s="129"/>
      <c r="I253" s="130"/>
      <c r="J253" s="131"/>
      <c r="K253" s="130"/>
      <c r="L253" s="130"/>
      <c r="M253" s="133"/>
      <c r="N253" s="132"/>
      <c r="O253" s="132"/>
      <c r="P253" s="135"/>
      <c r="Q253" s="135"/>
      <c r="R253" s="134"/>
      <c r="S253" s="1086"/>
      <c r="T253" s="75"/>
      <c r="AG253" s="566"/>
      <c r="AH253" s="566"/>
    </row>
    <row r="254" spans="3:34" ht="13.15" customHeight="1" x14ac:dyDescent="0.2"/>
    <row r="255" spans="3:34" ht="13.15" customHeight="1" x14ac:dyDescent="0.2"/>
    <row r="256" spans="3:34" ht="13.15" customHeight="1" x14ac:dyDescent="0.2">
      <c r="C256" s="34" t="s">
        <v>48</v>
      </c>
      <c r="E256" s="150" t="str">
        <f>tab!G2</f>
        <v>2021/22</v>
      </c>
      <c r="G256" s="179"/>
      <c r="H256" s="8"/>
      <c r="J256" s="123"/>
      <c r="L256" s="147"/>
      <c r="M256" s="147"/>
      <c r="N256" s="116"/>
      <c r="O256" s="116"/>
      <c r="P256" s="124"/>
      <c r="Q256" s="149"/>
      <c r="R256" s="148"/>
      <c r="AG256" s="566"/>
      <c r="AH256" s="566"/>
    </row>
    <row r="257" spans="3:33" ht="13.15" customHeight="1" x14ac:dyDescent="0.2">
      <c r="C257" s="34" t="s">
        <v>133</v>
      </c>
      <c r="E257" s="150">
        <f>tab!H3</f>
        <v>44470</v>
      </c>
      <c r="G257" s="179"/>
      <c r="H257" s="8"/>
      <c r="J257" s="123"/>
      <c r="L257" s="147"/>
      <c r="M257" s="147"/>
      <c r="N257" s="116"/>
      <c r="O257" s="116"/>
      <c r="P257" s="124"/>
      <c r="Q257" s="149"/>
      <c r="R257" s="148"/>
    </row>
    <row r="258" spans="3:33" ht="13.15" customHeight="1" x14ac:dyDescent="0.2">
      <c r="G258" s="179"/>
      <c r="H258" s="8"/>
      <c r="J258" s="123"/>
      <c r="L258" s="147"/>
      <c r="M258" s="147"/>
      <c r="N258" s="116"/>
      <c r="O258" s="116"/>
      <c r="P258" s="124"/>
      <c r="Q258" s="149"/>
      <c r="R258" s="148"/>
    </row>
    <row r="259" spans="3:33" ht="13.15" customHeight="1" x14ac:dyDescent="0.2">
      <c r="C259" s="23"/>
      <c r="D259" s="100"/>
      <c r="E259" s="101"/>
      <c r="F259" s="25"/>
      <c r="G259" s="102"/>
      <c r="H259" s="103"/>
      <c r="I259" s="103"/>
      <c r="J259" s="104"/>
      <c r="K259" s="24"/>
      <c r="L259" s="105"/>
      <c r="M259" s="25"/>
      <c r="N259" s="24"/>
      <c r="O259" s="24"/>
      <c r="P259" s="1283"/>
      <c r="Q259" s="25"/>
      <c r="R259" s="106"/>
      <c r="S259" s="1087"/>
      <c r="T259" s="77"/>
    </row>
    <row r="260" spans="3:33" ht="13.15" customHeight="1" x14ac:dyDescent="0.2">
      <c r="C260" s="619"/>
      <c r="D260" s="1434" t="s">
        <v>134</v>
      </c>
      <c r="E260" s="1435"/>
      <c r="F260" s="1435"/>
      <c r="G260" s="1435"/>
      <c r="H260" s="1436"/>
      <c r="I260" s="1436"/>
      <c r="J260" s="1436"/>
      <c r="K260" s="716"/>
      <c r="L260" s="717" t="s">
        <v>455</v>
      </c>
      <c r="M260" s="718"/>
      <c r="N260" s="719"/>
      <c r="O260" s="719"/>
      <c r="P260" s="1278"/>
      <c r="Q260" s="601" t="s">
        <v>465</v>
      </c>
      <c r="R260" s="719"/>
      <c r="S260" s="1083"/>
      <c r="T260" s="620"/>
    </row>
    <row r="261" spans="3:33" ht="13.15" customHeight="1" x14ac:dyDescent="0.2">
      <c r="C261" s="287"/>
      <c r="D261" s="729" t="s">
        <v>135</v>
      </c>
      <c r="E261" s="729" t="s">
        <v>96</v>
      </c>
      <c r="F261" s="730" t="s">
        <v>136</v>
      </c>
      <c r="G261" s="731" t="s">
        <v>137</v>
      </c>
      <c r="H261" s="730" t="s">
        <v>138</v>
      </c>
      <c r="I261" s="730" t="s">
        <v>139</v>
      </c>
      <c r="J261" s="732" t="s">
        <v>140</v>
      </c>
      <c r="K261" s="729"/>
      <c r="L261" s="733" t="s">
        <v>456</v>
      </c>
      <c r="M261" s="733" t="s">
        <v>459</v>
      </c>
      <c r="N261" s="733" t="s">
        <v>461</v>
      </c>
      <c r="O261" s="733" t="s">
        <v>458</v>
      </c>
      <c r="P261" s="734" t="s">
        <v>464</v>
      </c>
      <c r="Q261" s="733" t="s">
        <v>141</v>
      </c>
      <c r="R261" s="735" t="s">
        <v>468</v>
      </c>
      <c r="S261" s="736" t="s">
        <v>141</v>
      </c>
      <c r="T261" s="622"/>
      <c r="X261" s="739" t="s">
        <v>147</v>
      </c>
      <c r="Y261" s="740" t="s">
        <v>469</v>
      </c>
      <c r="Z261" s="741" t="s">
        <v>470</v>
      </c>
      <c r="AA261" s="741" t="s">
        <v>470</v>
      </c>
      <c r="AB261" s="741" t="s">
        <v>471</v>
      </c>
      <c r="AC261" s="741" t="s">
        <v>472</v>
      </c>
      <c r="AD261" s="741" t="s">
        <v>473</v>
      </c>
      <c r="AE261" s="741" t="s">
        <v>474</v>
      </c>
      <c r="AF261" s="741" t="s">
        <v>142</v>
      </c>
      <c r="AG261" s="736" t="s">
        <v>143</v>
      </c>
    </row>
    <row r="262" spans="3:33" ht="13.15" customHeight="1" x14ac:dyDescent="0.2">
      <c r="C262" s="31"/>
      <c r="D262" s="744"/>
      <c r="E262" s="729"/>
      <c r="F262" s="730" t="s">
        <v>144</v>
      </c>
      <c r="G262" s="731" t="s">
        <v>145</v>
      </c>
      <c r="H262" s="730"/>
      <c r="I262" s="730"/>
      <c r="J262" s="732" t="s">
        <v>482</v>
      </c>
      <c r="K262" s="729"/>
      <c r="L262" s="733" t="s">
        <v>457</v>
      </c>
      <c r="M262" s="733" t="s">
        <v>460</v>
      </c>
      <c r="N262" s="733" t="s">
        <v>462</v>
      </c>
      <c r="O262" s="733" t="s">
        <v>463</v>
      </c>
      <c r="P262" s="734" t="s">
        <v>149</v>
      </c>
      <c r="Q262" s="741" t="s">
        <v>466</v>
      </c>
      <c r="R262" s="735" t="s">
        <v>467</v>
      </c>
      <c r="S262" s="745" t="s">
        <v>149</v>
      </c>
      <c r="T262" s="623"/>
      <c r="X262" s="741" t="s">
        <v>475</v>
      </c>
      <c r="Y262" s="747">
        <f>tab!$D$167</f>
        <v>0.6</v>
      </c>
      <c r="Z262" s="741" t="s">
        <v>476</v>
      </c>
      <c r="AA262" s="741" t="s">
        <v>477</v>
      </c>
      <c r="AB262" s="741" t="s">
        <v>478</v>
      </c>
      <c r="AC262" s="741" t="s">
        <v>479</v>
      </c>
      <c r="AD262" s="741" t="s">
        <v>479</v>
      </c>
      <c r="AE262" s="741" t="s">
        <v>480</v>
      </c>
      <c r="AF262" s="741"/>
      <c r="AG262" s="741" t="s">
        <v>148</v>
      </c>
    </row>
    <row r="263" spans="3:33" ht="13.15" customHeight="1" x14ac:dyDescent="0.2">
      <c r="C263" s="31"/>
      <c r="D263" s="1"/>
      <c r="E263" s="1"/>
      <c r="F263" s="1"/>
      <c r="G263" s="109"/>
      <c r="H263" s="110"/>
      <c r="I263" s="110"/>
      <c r="J263" s="111"/>
      <c r="K263" s="1"/>
      <c r="L263" s="112"/>
      <c r="M263" s="113"/>
      <c r="N263" s="113"/>
      <c r="O263" s="113"/>
      <c r="P263" s="628"/>
      <c r="Q263" s="113"/>
      <c r="R263" s="114"/>
      <c r="S263" s="1084"/>
      <c r="T263" s="168"/>
      <c r="X263" s="780"/>
      <c r="Y263" s="781"/>
      <c r="AG263" s="566"/>
    </row>
    <row r="264" spans="3:33" ht="13.15" customHeight="1" x14ac:dyDescent="0.2">
      <c r="C264" s="31"/>
      <c r="D264" s="117" t="str">
        <f t="shared" ref="D264:E283" si="263">IF(D202=0,"",D202)</f>
        <v/>
      </c>
      <c r="E264" s="117" t="str">
        <f t="shared" si="263"/>
        <v>nn</v>
      </c>
      <c r="F264" s="33">
        <f>IF(F202=0,"",F202+1)</f>
        <v>29</v>
      </c>
      <c r="G264" s="118">
        <f>IF(G202="","",G202)</f>
        <v>28341</v>
      </c>
      <c r="H264" s="33">
        <f>IF(H202=0,"",H202)</f>
        <v>8</v>
      </c>
      <c r="I264" s="119">
        <f t="shared" ref="I264:I295" si="264">IF(E264="","",IF(I202+1&gt;VLOOKUP(H264,Schaal2016,22,FALSE),I202,I202+1))</f>
        <v>11</v>
      </c>
      <c r="J264" s="120">
        <f t="shared" ref="J264:J283" si="265">IF(J202="","",J202)</f>
        <v>1</v>
      </c>
      <c r="K264" s="173"/>
      <c r="L264" s="1261">
        <f t="shared" ref="L264:M264" si="266">IF(L202="","",L202)</f>
        <v>0</v>
      </c>
      <c r="M264" s="1261">
        <f t="shared" si="266"/>
        <v>0</v>
      </c>
      <c r="N264" s="852">
        <f>IF(J264="","",IF(J264*40&gt;40,40,J264*40))</f>
        <v>40</v>
      </c>
      <c r="O264" s="843"/>
      <c r="P264" s="1279">
        <f>IF(J264="","",SUM(L264:O264))</f>
        <v>40</v>
      </c>
      <c r="Q264" s="1074">
        <f>IF(J264="","",(1659*J264-P264)*AA264)</f>
        <v>57016.905605786626</v>
      </c>
      <c r="R264" s="814">
        <f>IF(J264="","",(P264*AB264)+Z264*(AC264+AD264*(1-AE264)))</f>
        <v>1408.6943942133817</v>
      </c>
      <c r="S264" s="1085">
        <f>SUM(Q264:R264)</f>
        <v>58425.600000000006</v>
      </c>
      <c r="T264" s="116"/>
      <c r="X264" s="801">
        <f t="shared" ref="X264:X295" si="267">IF(H264="","",VLOOKUP(H264,Schaal2020,I264+1,FALSE))</f>
        <v>3043</v>
      </c>
      <c r="Y264" s="786">
        <f>$Y$76</f>
        <v>0.6</v>
      </c>
      <c r="Z264" s="799">
        <f>X264*12/1659</f>
        <v>22.010849909584088</v>
      </c>
      <c r="AA264" s="799">
        <f>X264*12*(1+Y264)/1659</f>
        <v>35.217359855334543</v>
      </c>
      <c r="AB264" s="799">
        <f>AA264-Z264</f>
        <v>13.206509945750454</v>
      </c>
      <c r="AC264" s="566">
        <f t="shared" ref="AC264:AC295" si="268">N264+O264</f>
        <v>40</v>
      </c>
      <c r="AD264" s="566">
        <f t="shared" ref="AD264:AD295" si="269">L264+M264</f>
        <v>0</v>
      </c>
      <c r="AE264" s="800">
        <f>IF(H264&gt;8,tab!D$168,tab!D$171)</f>
        <v>0.4</v>
      </c>
      <c r="AF264" s="566">
        <f t="shared" ref="AF264:AF295" si="270">IF(F264&lt;25,0,IF(F264=25,25,IF(F264&lt;40,0,IF(F264=40,40,IF(F264&gt;=40,0)))))</f>
        <v>0</v>
      </c>
      <c r="AG264" s="801">
        <f t="shared" ref="AG264:AG295" si="271">IF(AF264=25,(X264*1.08*(J264)/2),IF(AF264=40,(V264*1.08*(J264)),IF(AF264=0,0)))</f>
        <v>0</v>
      </c>
    </row>
    <row r="265" spans="3:33" ht="13.15" customHeight="1" x14ac:dyDescent="0.2">
      <c r="C265" s="31"/>
      <c r="D265" s="117" t="str">
        <f t="shared" si="263"/>
        <v/>
      </c>
      <c r="E265" s="117" t="str">
        <f t="shared" si="263"/>
        <v/>
      </c>
      <c r="F265" s="33" t="str">
        <f>IF(F203="","",F203+1)</f>
        <v/>
      </c>
      <c r="G265" s="118" t="str">
        <f t="shared" ref="G265:G313" si="272">IF(G203="","",G203)</f>
        <v/>
      </c>
      <c r="H265" s="33" t="str">
        <f t="shared" ref="H265:H313" si="273">IF(H203=0,"",H203)</f>
        <v/>
      </c>
      <c r="I265" s="119" t="str">
        <f t="shared" si="264"/>
        <v/>
      </c>
      <c r="J265" s="120" t="str">
        <f t="shared" si="265"/>
        <v/>
      </c>
      <c r="K265" s="173"/>
      <c r="L265" s="1261">
        <f t="shared" ref="L265:M265" si="274">IF(L203="","",L203)</f>
        <v>0</v>
      </c>
      <c r="M265" s="1261">
        <f t="shared" si="274"/>
        <v>0</v>
      </c>
      <c r="N265" s="852" t="str">
        <f t="shared" ref="N265:N313" si="275">IF(J265="","",IF(J265*40&gt;40,40,J265*40))</f>
        <v/>
      </c>
      <c r="O265" s="843"/>
      <c r="P265" s="1279" t="str">
        <f t="shared" ref="P265:P313" si="276">IF(J265="","",SUM(L265:O265))</f>
        <v/>
      </c>
      <c r="Q265" s="1074" t="str">
        <f t="shared" ref="Q265:Q313" si="277">IF(J265="","",(1659*J265-P265)*AA265)</f>
        <v/>
      </c>
      <c r="R265" s="814" t="str">
        <f t="shared" ref="R265:R313" si="278">IF(J265="","",(P265*AB265)+Z265*(AC265+AD265*(1-AE265)))</f>
        <v/>
      </c>
      <c r="S265" s="1085">
        <f t="shared" ref="S265:S313" si="279">SUM(Q265:R265)</f>
        <v>0</v>
      </c>
      <c r="T265" s="116"/>
      <c r="X265" s="801" t="str">
        <f t="shared" si="267"/>
        <v/>
      </c>
      <c r="Y265" s="786">
        <f t="shared" ref="Y265:Y313" si="280">$Y$76</f>
        <v>0.6</v>
      </c>
      <c r="Z265" s="799" t="e">
        <f t="shared" ref="Z265:Z313" si="281">X265*12/1659</f>
        <v>#VALUE!</v>
      </c>
      <c r="AA265" s="799" t="e">
        <f t="shared" ref="AA265:AA313" si="282">X265*12*(1+Y265)/1659</f>
        <v>#VALUE!</v>
      </c>
      <c r="AB265" s="799" t="e">
        <f t="shared" ref="AB265:AB313" si="283">AA265-Z265</f>
        <v>#VALUE!</v>
      </c>
      <c r="AC265" s="566" t="e">
        <f t="shared" si="268"/>
        <v>#VALUE!</v>
      </c>
      <c r="AD265" s="566">
        <f t="shared" si="269"/>
        <v>0</v>
      </c>
      <c r="AE265" s="800">
        <f>IF(H265&gt;8,tab!D$168,tab!D$171)</f>
        <v>0.5</v>
      </c>
      <c r="AF265" s="566">
        <f t="shared" si="270"/>
        <v>0</v>
      </c>
      <c r="AG265" s="801">
        <f t="shared" si="271"/>
        <v>0</v>
      </c>
    </row>
    <row r="266" spans="3:33" ht="13.15" customHeight="1" x14ac:dyDescent="0.2">
      <c r="C266" s="31"/>
      <c r="D266" s="117" t="str">
        <f t="shared" si="263"/>
        <v/>
      </c>
      <c r="E266" s="117" t="str">
        <f t="shared" si="263"/>
        <v/>
      </c>
      <c r="F266" s="33" t="str">
        <f t="shared" ref="F266:F313" si="284">IF(F204="","",F204+1)</f>
        <v/>
      </c>
      <c r="G266" s="118" t="str">
        <f t="shared" si="272"/>
        <v/>
      </c>
      <c r="H266" s="33" t="str">
        <f t="shared" si="273"/>
        <v/>
      </c>
      <c r="I266" s="119" t="str">
        <f t="shared" si="264"/>
        <v/>
      </c>
      <c r="J266" s="120" t="str">
        <f t="shared" si="265"/>
        <v/>
      </c>
      <c r="K266" s="173"/>
      <c r="L266" s="1261">
        <f t="shared" ref="L266:M266" si="285">IF(L204="","",L204)</f>
        <v>0</v>
      </c>
      <c r="M266" s="1261">
        <f t="shared" si="285"/>
        <v>0</v>
      </c>
      <c r="N266" s="852" t="str">
        <f t="shared" si="275"/>
        <v/>
      </c>
      <c r="O266" s="843"/>
      <c r="P266" s="1279" t="str">
        <f t="shared" si="276"/>
        <v/>
      </c>
      <c r="Q266" s="1074" t="str">
        <f t="shared" si="277"/>
        <v/>
      </c>
      <c r="R266" s="814" t="str">
        <f t="shared" si="278"/>
        <v/>
      </c>
      <c r="S266" s="1085">
        <f t="shared" si="279"/>
        <v>0</v>
      </c>
      <c r="T266" s="116"/>
      <c r="X266" s="801" t="str">
        <f t="shared" si="267"/>
        <v/>
      </c>
      <c r="Y266" s="786">
        <f t="shared" si="280"/>
        <v>0.6</v>
      </c>
      <c r="Z266" s="799" t="e">
        <f t="shared" si="281"/>
        <v>#VALUE!</v>
      </c>
      <c r="AA266" s="799" t="e">
        <f t="shared" si="282"/>
        <v>#VALUE!</v>
      </c>
      <c r="AB266" s="799" t="e">
        <f t="shared" si="283"/>
        <v>#VALUE!</v>
      </c>
      <c r="AC266" s="566" t="e">
        <f t="shared" si="268"/>
        <v>#VALUE!</v>
      </c>
      <c r="AD266" s="566">
        <f t="shared" si="269"/>
        <v>0</v>
      </c>
      <c r="AE266" s="800">
        <f>IF(H266&gt;8,tab!D$168,tab!D$171)</f>
        <v>0.5</v>
      </c>
      <c r="AF266" s="566">
        <f t="shared" si="270"/>
        <v>0</v>
      </c>
      <c r="AG266" s="801">
        <f t="shared" si="271"/>
        <v>0</v>
      </c>
    </row>
    <row r="267" spans="3:33" ht="13.15" customHeight="1" x14ac:dyDescent="0.2">
      <c r="C267" s="31"/>
      <c r="D267" s="117" t="str">
        <f t="shared" si="263"/>
        <v/>
      </c>
      <c r="E267" s="117" t="str">
        <f t="shared" si="263"/>
        <v/>
      </c>
      <c r="F267" s="33" t="str">
        <f t="shared" si="284"/>
        <v/>
      </c>
      <c r="G267" s="118" t="str">
        <f t="shared" si="272"/>
        <v/>
      </c>
      <c r="H267" s="33" t="str">
        <f t="shared" si="273"/>
        <v/>
      </c>
      <c r="I267" s="119" t="str">
        <f t="shared" si="264"/>
        <v/>
      </c>
      <c r="J267" s="120" t="str">
        <f t="shared" si="265"/>
        <v/>
      </c>
      <c r="K267" s="173"/>
      <c r="L267" s="1261">
        <f t="shared" ref="L267:M267" si="286">IF(L205="","",L205)</f>
        <v>0</v>
      </c>
      <c r="M267" s="1261">
        <f t="shared" si="286"/>
        <v>0</v>
      </c>
      <c r="N267" s="852" t="str">
        <f t="shared" si="275"/>
        <v/>
      </c>
      <c r="O267" s="843"/>
      <c r="P267" s="1279" t="str">
        <f t="shared" si="276"/>
        <v/>
      </c>
      <c r="Q267" s="1074" t="str">
        <f t="shared" si="277"/>
        <v/>
      </c>
      <c r="R267" s="814" t="str">
        <f t="shared" si="278"/>
        <v/>
      </c>
      <c r="S267" s="1085">
        <f t="shared" si="279"/>
        <v>0</v>
      </c>
      <c r="T267" s="116"/>
      <c r="X267" s="801" t="str">
        <f t="shared" si="267"/>
        <v/>
      </c>
      <c r="Y267" s="786">
        <f t="shared" si="280"/>
        <v>0.6</v>
      </c>
      <c r="Z267" s="799" t="e">
        <f t="shared" si="281"/>
        <v>#VALUE!</v>
      </c>
      <c r="AA267" s="799" t="e">
        <f t="shared" si="282"/>
        <v>#VALUE!</v>
      </c>
      <c r="AB267" s="799" t="e">
        <f t="shared" si="283"/>
        <v>#VALUE!</v>
      </c>
      <c r="AC267" s="566" t="e">
        <f t="shared" si="268"/>
        <v>#VALUE!</v>
      </c>
      <c r="AD267" s="566">
        <f t="shared" si="269"/>
        <v>0</v>
      </c>
      <c r="AE267" s="800">
        <f>IF(H267&gt;8,tab!D$168,tab!D$171)</f>
        <v>0.5</v>
      </c>
      <c r="AF267" s="566">
        <f t="shared" si="270"/>
        <v>0</v>
      </c>
      <c r="AG267" s="801">
        <f t="shared" si="271"/>
        <v>0</v>
      </c>
    </row>
    <row r="268" spans="3:33" ht="13.15" customHeight="1" x14ac:dyDescent="0.2">
      <c r="C268" s="31"/>
      <c r="D268" s="117" t="str">
        <f t="shared" si="263"/>
        <v/>
      </c>
      <c r="E268" s="117" t="str">
        <f t="shared" si="263"/>
        <v/>
      </c>
      <c r="F268" s="33" t="str">
        <f t="shared" si="284"/>
        <v/>
      </c>
      <c r="G268" s="118" t="str">
        <f t="shared" si="272"/>
        <v/>
      </c>
      <c r="H268" s="33" t="str">
        <f t="shared" si="273"/>
        <v/>
      </c>
      <c r="I268" s="119" t="str">
        <f t="shared" si="264"/>
        <v/>
      </c>
      <c r="J268" s="120" t="str">
        <f t="shared" si="265"/>
        <v/>
      </c>
      <c r="K268" s="173"/>
      <c r="L268" s="1261">
        <f t="shared" ref="L268:M268" si="287">IF(L206="","",L206)</f>
        <v>0</v>
      </c>
      <c r="M268" s="1261">
        <f t="shared" si="287"/>
        <v>0</v>
      </c>
      <c r="N268" s="852" t="str">
        <f t="shared" si="275"/>
        <v/>
      </c>
      <c r="O268" s="843"/>
      <c r="P268" s="1279" t="str">
        <f t="shared" si="276"/>
        <v/>
      </c>
      <c r="Q268" s="1074" t="str">
        <f t="shared" si="277"/>
        <v/>
      </c>
      <c r="R268" s="814" t="str">
        <f t="shared" si="278"/>
        <v/>
      </c>
      <c r="S268" s="1085">
        <f t="shared" si="279"/>
        <v>0</v>
      </c>
      <c r="T268" s="116"/>
      <c r="X268" s="801" t="str">
        <f t="shared" si="267"/>
        <v/>
      </c>
      <c r="Y268" s="786">
        <f t="shared" si="280"/>
        <v>0.6</v>
      </c>
      <c r="Z268" s="799" t="e">
        <f t="shared" si="281"/>
        <v>#VALUE!</v>
      </c>
      <c r="AA268" s="799" t="e">
        <f t="shared" si="282"/>
        <v>#VALUE!</v>
      </c>
      <c r="AB268" s="799" t="e">
        <f t="shared" si="283"/>
        <v>#VALUE!</v>
      </c>
      <c r="AC268" s="566" t="e">
        <f t="shared" si="268"/>
        <v>#VALUE!</v>
      </c>
      <c r="AD268" s="566">
        <f t="shared" si="269"/>
        <v>0</v>
      </c>
      <c r="AE268" s="800">
        <f>IF(H268&gt;8,tab!D$168,tab!D$171)</f>
        <v>0.5</v>
      </c>
      <c r="AF268" s="566">
        <f t="shared" si="270"/>
        <v>0</v>
      </c>
      <c r="AG268" s="801">
        <f t="shared" si="271"/>
        <v>0</v>
      </c>
    </row>
    <row r="269" spans="3:33" ht="13.15" customHeight="1" x14ac:dyDescent="0.2">
      <c r="C269" s="31"/>
      <c r="D269" s="117" t="str">
        <f t="shared" si="263"/>
        <v/>
      </c>
      <c r="E269" s="117" t="str">
        <f t="shared" si="263"/>
        <v/>
      </c>
      <c r="F269" s="33" t="str">
        <f t="shared" si="284"/>
        <v/>
      </c>
      <c r="G269" s="118" t="str">
        <f t="shared" si="272"/>
        <v/>
      </c>
      <c r="H269" s="33" t="str">
        <f t="shared" si="273"/>
        <v/>
      </c>
      <c r="I269" s="119" t="str">
        <f t="shared" si="264"/>
        <v/>
      </c>
      <c r="J269" s="120" t="str">
        <f t="shared" si="265"/>
        <v/>
      </c>
      <c r="K269" s="173"/>
      <c r="L269" s="1261">
        <f t="shared" ref="L269:M269" si="288">IF(L207="","",L207)</f>
        <v>0</v>
      </c>
      <c r="M269" s="1261">
        <f t="shared" si="288"/>
        <v>0</v>
      </c>
      <c r="N269" s="852" t="str">
        <f t="shared" si="275"/>
        <v/>
      </c>
      <c r="O269" s="843"/>
      <c r="P269" s="1279" t="str">
        <f t="shared" si="276"/>
        <v/>
      </c>
      <c r="Q269" s="1074" t="str">
        <f t="shared" si="277"/>
        <v/>
      </c>
      <c r="R269" s="814" t="str">
        <f t="shared" si="278"/>
        <v/>
      </c>
      <c r="S269" s="1085">
        <f t="shared" si="279"/>
        <v>0</v>
      </c>
      <c r="T269" s="116"/>
      <c r="X269" s="801" t="str">
        <f t="shared" si="267"/>
        <v/>
      </c>
      <c r="Y269" s="786">
        <f t="shared" si="280"/>
        <v>0.6</v>
      </c>
      <c r="Z269" s="799" t="e">
        <f t="shared" si="281"/>
        <v>#VALUE!</v>
      </c>
      <c r="AA269" s="799" t="e">
        <f t="shared" si="282"/>
        <v>#VALUE!</v>
      </c>
      <c r="AB269" s="799" t="e">
        <f t="shared" si="283"/>
        <v>#VALUE!</v>
      </c>
      <c r="AC269" s="566" t="e">
        <f t="shared" si="268"/>
        <v>#VALUE!</v>
      </c>
      <c r="AD269" s="566">
        <f t="shared" si="269"/>
        <v>0</v>
      </c>
      <c r="AE269" s="800">
        <f>IF(H269&gt;8,tab!D$168,tab!D$171)</f>
        <v>0.5</v>
      </c>
      <c r="AF269" s="566">
        <f t="shared" si="270"/>
        <v>0</v>
      </c>
      <c r="AG269" s="801">
        <f t="shared" si="271"/>
        <v>0</v>
      </c>
    </row>
    <row r="270" spans="3:33" ht="13.15" customHeight="1" x14ac:dyDescent="0.2">
      <c r="C270" s="31"/>
      <c r="D270" s="117" t="str">
        <f t="shared" si="263"/>
        <v/>
      </c>
      <c r="E270" s="117" t="str">
        <f t="shared" si="263"/>
        <v/>
      </c>
      <c r="F270" s="33" t="str">
        <f t="shared" si="284"/>
        <v/>
      </c>
      <c r="G270" s="118" t="str">
        <f t="shared" si="272"/>
        <v/>
      </c>
      <c r="H270" s="33" t="str">
        <f t="shared" si="273"/>
        <v/>
      </c>
      <c r="I270" s="119" t="str">
        <f t="shared" si="264"/>
        <v/>
      </c>
      <c r="J270" s="120" t="str">
        <f t="shared" si="265"/>
        <v/>
      </c>
      <c r="K270" s="173"/>
      <c r="L270" s="1261">
        <f t="shared" ref="L270:M270" si="289">IF(L208="","",L208)</f>
        <v>0</v>
      </c>
      <c r="M270" s="1261">
        <f t="shared" si="289"/>
        <v>0</v>
      </c>
      <c r="N270" s="852" t="str">
        <f t="shared" si="275"/>
        <v/>
      </c>
      <c r="O270" s="843"/>
      <c r="P270" s="1279" t="str">
        <f t="shared" si="276"/>
        <v/>
      </c>
      <c r="Q270" s="1074" t="str">
        <f t="shared" si="277"/>
        <v/>
      </c>
      <c r="R270" s="814" t="str">
        <f t="shared" si="278"/>
        <v/>
      </c>
      <c r="S270" s="1085">
        <f t="shared" si="279"/>
        <v>0</v>
      </c>
      <c r="T270" s="116"/>
      <c r="X270" s="801" t="str">
        <f t="shared" si="267"/>
        <v/>
      </c>
      <c r="Y270" s="786">
        <f t="shared" si="280"/>
        <v>0.6</v>
      </c>
      <c r="Z270" s="799" t="e">
        <f t="shared" si="281"/>
        <v>#VALUE!</v>
      </c>
      <c r="AA270" s="799" t="e">
        <f t="shared" si="282"/>
        <v>#VALUE!</v>
      </c>
      <c r="AB270" s="799" t="e">
        <f t="shared" si="283"/>
        <v>#VALUE!</v>
      </c>
      <c r="AC270" s="566" t="e">
        <f t="shared" si="268"/>
        <v>#VALUE!</v>
      </c>
      <c r="AD270" s="566">
        <f t="shared" si="269"/>
        <v>0</v>
      </c>
      <c r="AE270" s="800">
        <f>IF(H270&gt;8,tab!D$168,tab!D$171)</f>
        <v>0.5</v>
      </c>
      <c r="AF270" s="566">
        <f t="shared" si="270"/>
        <v>0</v>
      </c>
      <c r="AG270" s="801">
        <f t="shared" si="271"/>
        <v>0</v>
      </c>
    </row>
    <row r="271" spans="3:33" ht="13.15" customHeight="1" x14ac:dyDescent="0.2">
      <c r="C271" s="31"/>
      <c r="D271" s="117" t="str">
        <f t="shared" si="263"/>
        <v/>
      </c>
      <c r="E271" s="117" t="str">
        <f t="shared" si="263"/>
        <v/>
      </c>
      <c r="F271" s="33" t="str">
        <f t="shared" si="284"/>
        <v/>
      </c>
      <c r="G271" s="118" t="str">
        <f t="shared" si="272"/>
        <v/>
      </c>
      <c r="H271" s="33" t="str">
        <f t="shared" si="273"/>
        <v/>
      </c>
      <c r="I271" s="119" t="str">
        <f t="shared" si="264"/>
        <v/>
      </c>
      <c r="J271" s="120" t="str">
        <f t="shared" si="265"/>
        <v/>
      </c>
      <c r="K271" s="173"/>
      <c r="L271" s="1261">
        <f t="shared" ref="L271:M271" si="290">IF(L209="","",L209)</f>
        <v>0</v>
      </c>
      <c r="M271" s="1261">
        <f t="shared" si="290"/>
        <v>0</v>
      </c>
      <c r="N271" s="852" t="str">
        <f t="shared" si="275"/>
        <v/>
      </c>
      <c r="O271" s="843"/>
      <c r="P271" s="1279" t="str">
        <f t="shared" si="276"/>
        <v/>
      </c>
      <c r="Q271" s="1074" t="str">
        <f t="shared" si="277"/>
        <v/>
      </c>
      <c r="R271" s="814" t="str">
        <f t="shared" si="278"/>
        <v/>
      </c>
      <c r="S271" s="1085">
        <f t="shared" si="279"/>
        <v>0</v>
      </c>
      <c r="T271" s="116"/>
      <c r="X271" s="801" t="str">
        <f t="shared" si="267"/>
        <v/>
      </c>
      <c r="Y271" s="786">
        <f t="shared" si="280"/>
        <v>0.6</v>
      </c>
      <c r="Z271" s="799" t="e">
        <f t="shared" si="281"/>
        <v>#VALUE!</v>
      </c>
      <c r="AA271" s="799" t="e">
        <f t="shared" si="282"/>
        <v>#VALUE!</v>
      </c>
      <c r="AB271" s="799" t="e">
        <f t="shared" si="283"/>
        <v>#VALUE!</v>
      </c>
      <c r="AC271" s="566" t="e">
        <f t="shared" si="268"/>
        <v>#VALUE!</v>
      </c>
      <c r="AD271" s="566">
        <f t="shared" si="269"/>
        <v>0</v>
      </c>
      <c r="AE271" s="800">
        <f>IF(H271&gt;8,tab!D$168,tab!D$171)</f>
        <v>0.5</v>
      </c>
      <c r="AF271" s="566">
        <f t="shared" si="270"/>
        <v>0</v>
      </c>
      <c r="AG271" s="801">
        <f t="shared" si="271"/>
        <v>0</v>
      </c>
    </row>
    <row r="272" spans="3:33" ht="13.15" customHeight="1" x14ac:dyDescent="0.2">
      <c r="C272" s="31"/>
      <c r="D272" s="117" t="str">
        <f t="shared" si="263"/>
        <v/>
      </c>
      <c r="E272" s="117" t="str">
        <f t="shared" si="263"/>
        <v/>
      </c>
      <c r="F272" s="33" t="str">
        <f t="shared" si="284"/>
        <v/>
      </c>
      <c r="G272" s="118" t="str">
        <f t="shared" si="272"/>
        <v/>
      </c>
      <c r="H272" s="33" t="str">
        <f t="shared" si="273"/>
        <v/>
      </c>
      <c r="I272" s="119" t="str">
        <f t="shared" si="264"/>
        <v/>
      </c>
      <c r="J272" s="120" t="str">
        <f t="shared" si="265"/>
        <v/>
      </c>
      <c r="K272" s="173"/>
      <c r="L272" s="1261">
        <f t="shared" ref="L272:M272" si="291">IF(L210="","",L210)</f>
        <v>0</v>
      </c>
      <c r="M272" s="1261">
        <f t="shared" si="291"/>
        <v>0</v>
      </c>
      <c r="N272" s="852" t="str">
        <f t="shared" si="275"/>
        <v/>
      </c>
      <c r="O272" s="843"/>
      <c r="P272" s="1279" t="str">
        <f t="shared" si="276"/>
        <v/>
      </c>
      <c r="Q272" s="1074" t="str">
        <f t="shared" si="277"/>
        <v/>
      </c>
      <c r="R272" s="814" t="str">
        <f t="shared" si="278"/>
        <v/>
      </c>
      <c r="S272" s="1085">
        <f t="shared" si="279"/>
        <v>0</v>
      </c>
      <c r="T272" s="116"/>
      <c r="X272" s="801" t="str">
        <f t="shared" si="267"/>
        <v/>
      </c>
      <c r="Y272" s="786">
        <f t="shared" si="280"/>
        <v>0.6</v>
      </c>
      <c r="Z272" s="799" t="e">
        <f t="shared" si="281"/>
        <v>#VALUE!</v>
      </c>
      <c r="AA272" s="799" t="e">
        <f t="shared" si="282"/>
        <v>#VALUE!</v>
      </c>
      <c r="AB272" s="799" t="e">
        <f t="shared" si="283"/>
        <v>#VALUE!</v>
      </c>
      <c r="AC272" s="566" t="e">
        <f t="shared" si="268"/>
        <v>#VALUE!</v>
      </c>
      <c r="AD272" s="566">
        <f t="shared" si="269"/>
        <v>0</v>
      </c>
      <c r="AE272" s="800">
        <f>IF(H272&gt;8,tab!D$168,tab!D$171)</f>
        <v>0.5</v>
      </c>
      <c r="AF272" s="566">
        <f t="shared" si="270"/>
        <v>0</v>
      </c>
      <c r="AG272" s="801">
        <f t="shared" si="271"/>
        <v>0</v>
      </c>
    </row>
    <row r="273" spans="3:34" ht="13.15" customHeight="1" x14ac:dyDescent="0.2">
      <c r="C273" s="31"/>
      <c r="D273" s="117" t="str">
        <f t="shared" si="263"/>
        <v/>
      </c>
      <c r="E273" s="117" t="str">
        <f t="shared" si="263"/>
        <v/>
      </c>
      <c r="F273" s="33" t="str">
        <f t="shared" si="284"/>
        <v/>
      </c>
      <c r="G273" s="118" t="str">
        <f t="shared" si="272"/>
        <v/>
      </c>
      <c r="H273" s="33" t="str">
        <f t="shared" si="273"/>
        <v/>
      </c>
      <c r="I273" s="119" t="str">
        <f t="shared" si="264"/>
        <v/>
      </c>
      <c r="J273" s="120" t="str">
        <f t="shared" si="265"/>
        <v/>
      </c>
      <c r="K273" s="173"/>
      <c r="L273" s="1261">
        <f t="shared" ref="L273:M273" si="292">IF(L211="","",L211)</f>
        <v>0</v>
      </c>
      <c r="M273" s="1261">
        <f t="shared" si="292"/>
        <v>0</v>
      </c>
      <c r="N273" s="852" t="str">
        <f t="shared" si="275"/>
        <v/>
      </c>
      <c r="O273" s="843"/>
      <c r="P273" s="1279" t="str">
        <f t="shared" si="276"/>
        <v/>
      </c>
      <c r="Q273" s="1074" t="str">
        <f t="shared" si="277"/>
        <v/>
      </c>
      <c r="R273" s="814" t="str">
        <f t="shared" si="278"/>
        <v/>
      </c>
      <c r="S273" s="1085">
        <f t="shared" si="279"/>
        <v>0</v>
      </c>
      <c r="T273" s="116"/>
      <c r="X273" s="801" t="str">
        <f t="shared" si="267"/>
        <v/>
      </c>
      <c r="Y273" s="786">
        <f t="shared" si="280"/>
        <v>0.6</v>
      </c>
      <c r="Z273" s="799" t="e">
        <f t="shared" si="281"/>
        <v>#VALUE!</v>
      </c>
      <c r="AA273" s="799" t="e">
        <f t="shared" si="282"/>
        <v>#VALUE!</v>
      </c>
      <c r="AB273" s="799" t="e">
        <f t="shared" si="283"/>
        <v>#VALUE!</v>
      </c>
      <c r="AC273" s="566" t="e">
        <f t="shared" si="268"/>
        <v>#VALUE!</v>
      </c>
      <c r="AD273" s="566">
        <f t="shared" si="269"/>
        <v>0</v>
      </c>
      <c r="AE273" s="800">
        <f>IF(H273&gt;8,tab!D$168,tab!D$171)</f>
        <v>0.5</v>
      </c>
      <c r="AF273" s="566">
        <f t="shared" si="270"/>
        <v>0</v>
      </c>
      <c r="AG273" s="801">
        <f t="shared" si="271"/>
        <v>0</v>
      </c>
      <c r="AH273" s="566"/>
    </row>
    <row r="274" spans="3:34" ht="13.15" customHeight="1" x14ac:dyDescent="0.2">
      <c r="C274" s="31"/>
      <c r="D274" s="117" t="str">
        <f t="shared" si="263"/>
        <v/>
      </c>
      <c r="E274" s="117" t="str">
        <f t="shared" si="263"/>
        <v/>
      </c>
      <c r="F274" s="33" t="str">
        <f t="shared" si="284"/>
        <v/>
      </c>
      <c r="G274" s="118" t="str">
        <f t="shared" si="272"/>
        <v/>
      </c>
      <c r="H274" s="33" t="str">
        <f t="shared" si="273"/>
        <v/>
      </c>
      <c r="I274" s="119" t="str">
        <f t="shared" si="264"/>
        <v/>
      </c>
      <c r="J274" s="120" t="str">
        <f t="shared" si="265"/>
        <v/>
      </c>
      <c r="K274" s="173"/>
      <c r="L274" s="1261">
        <f t="shared" ref="L274:M274" si="293">IF(L212="","",L212)</f>
        <v>0</v>
      </c>
      <c r="M274" s="1261">
        <f t="shared" si="293"/>
        <v>0</v>
      </c>
      <c r="N274" s="852" t="str">
        <f t="shared" si="275"/>
        <v/>
      </c>
      <c r="O274" s="843"/>
      <c r="P274" s="1279" t="str">
        <f t="shared" si="276"/>
        <v/>
      </c>
      <c r="Q274" s="1074" t="str">
        <f t="shared" si="277"/>
        <v/>
      </c>
      <c r="R274" s="814" t="str">
        <f t="shared" si="278"/>
        <v/>
      </c>
      <c r="S274" s="1085">
        <f t="shared" si="279"/>
        <v>0</v>
      </c>
      <c r="T274" s="116"/>
      <c r="X274" s="801" t="str">
        <f t="shared" si="267"/>
        <v/>
      </c>
      <c r="Y274" s="786">
        <f t="shared" si="280"/>
        <v>0.6</v>
      </c>
      <c r="Z274" s="799" t="e">
        <f t="shared" si="281"/>
        <v>#VALUE!</v>
      </c>
      <c r="AA274" s="799" t="e">
        <f t="shared" si="282"/>
        <v>#VALUE!</v>
      </c>
      <c r="AB274" s="799" t="e">
        <f t="shared" si="283"/>
        <v>#VALUE!</v>
      </c>
      <c r="AC274" s="566" t="e">
        <f t="shared" si="268"/>
        <v>#VALUE!</v>
      </c>
      <c r="AD274" s="566">
        <f t="shared" si="269"/>
        <v>0</v>
      </c>
      <c r="AE274" s="800">
        <f>IF(H274&gt;8,tab!D$168,tab!D$171)</f>
        <v>0.5</v>
      </c>
      <c r="AF274" s="566">
        <f t="shared" si="270"/>
        <v>0</v>
      </c>
      <c r="AG274" s="801">
        <f t="shared" si="271"/>
        <v>0</v>
      </c>
      <c r="AH274" s="566"/>
    </row>
    <row r="275" spans="3:34" ht="13.15" customHeight="1" x14ac:dyDescent="0.2">
      <c r="C275" s="31"/>
      <c r="D275" s="117" t="str">
        <f t="shared" si="263"/>
        <v/>
      </c>
      <c r="E275" s="117" t="str">
        <f t="shared" si="263"/>
        <v/>
      </c>
      <c r="F275" s="33" t="str">
        <f t="shared" si="284"/>
        <v/>
      </c>
      <c r="G275" s="118" t="str">
        <f t="shared" si="272"/>
        <v/>
      </c>
      <c r="H275" s="33" t="str">
        <f t="shared" si="273"/>
        <v/>
      </c>
      <c r="I275" s="119" t="str">
        <f t="shared" si="264"/>
        <v/>
      </c>
      <c r="J275" s="120" t="str">
        <f t="shared" si="265"/>
        <v/>
      </c>
      <c r="K275" s="173"/>
      <c r="L275" s="1261">
        <f t="shared" ref="L275:M275" si="294">IF(L213="","",L213)</f>
        <v>0</v>
      </c>
      <c r="M275" s="1261">
        <f t="shared" si="294"/>
        <v>0</v>
      </c>
      <c r="N275" s="852" t="str">
        <f t="shared" si="275"/>
        <v/>
      </c>
      <c r="O275" s="843"/>
      <c r="P275" s="1279" t="str">
        <f t="shared" si="276"/>
        <v/>
      </c>
      <c r="Q275" s="1074" t="str">
        <f t="shared" si="277"/>
        <v/>
      </c>
      <c r="R275" s="814" t="str">
        <f t="shared" si="278"/>
        <v/>
      </c>
      <c r="S275" s="1085">
        <f t="shared" si="279"/>
        <v>0</v>
      </c>
      <c r="T275" s="116"/>
      <c r="X275" s="801" t="str">
        <f t="shared" si="267"/>
        <v/>
      </c>
      <c r="Y275" s="786">
        <f t="shared" si="280"/>
        <v>0.6</v>
      </c>
      <c r="Z275" s="799" t="e">
        <f t="shared" si="281"/>
        <v>#VALUE!</v>
      </c>
      <c r="AA275" s="799" t="e">
        <f t="shared" si="282"/>
        <v>#VALUE!</v>
      </c>
      <c r="AB275" s="799" t="e">
        <f t="shared" si="283"/>
        <v>#VALUE!</v>
      </c>
      <c r="AC275" s="566" t="e">
        <f t="shared" si="268"/>
        <v>#VALUE!</v>
      </c>
      <c r="AD275" s="566">
        <f t="shared" si="269"/>
        <v>0</v>
      </c>
      <c r="AE275" s="800">
        <f>IF(H275&gt;8,tab!D$168,tab!D$171)</f>
        <v>0.5</v>
      </c>
      <c r="AF275" s="566">
        <f t="shared" si="270"/>
        <v>0</v>
      </c>
      <c r="AG275" s="801">
        <f t="shared" si="271"/>
        <v>0</v>
      </c>
      <c r="AH275" s="566"/>
    </row>
    <row r="276" spans="3:34" ht="13.15" customHeight="1" x14ac:dyDescent="0.2">
      <c r="C276" s="31"/>
      <c r="D276" s="117" t="str">
        <f t="shared" si="263"/>
        <v/>
      </c>
      <c r="E276" s="117" t="str">
        <f t="shared" si="263"/>
        <v/>
      </c>
      <c r="F276" s="33" t="str">
        <f t="shared" si="284"/>
        <v/>
      </c>
      <c r="G276" s="118" t="str">
        <f t="shared" si="272"/>
        <v/>
      </c>
      <c r="H276" s="33" t="str">
        <f t="shared" si="273"/>
        <v/>
      </c>
      <c r="I276" s="119" t="str">
        <f t="shared" si="264"/>
        <v/>
      </c>
      <c r="J276" s="120" t="str">
        <f t="shared" si="265"/>
        <v/>
      </c>
      <c r="K276" s="173"/>
      <c r="L276" s="1261">
        <f t="shared" ref="L276:M276" si="295">IF(L214="","",L214)</f>
        <v>0</v>
      </c>
      <c r="M276" s="1261">
        <f t="shared" si="295"/>
        <v>0</v>
      </c>
      <c r="N276" s="852" t="str">
        <f t="shared" si="275"/>
        <v/>
      </c>
      <c r="O276" s="843"/>
      <c r="P276" s="1279" t="str">
        <f t="shared" si="276"/>
        <v/>
      </c>
      <c r="Q276" s="1074" t="str">
        <f t="shared" si="277"/>
        <v/>
      </c>
      <c r="R276" s="814" t="str">
        <f t="shared" si="278"/>
        <v/>
      </c>
      <c r="S276" s="1085">
        <f t="shared" si="279"/>
        <v>0</v>
      </c>
      <c r="T276" s="116"/>
      <c r="X276" s="801" t="str">
        <f t="shared" si="267"/>
        <v/>
      </c>
      <c r="Y276" s="786">
        <f t="shared" si="280"/>
        <v>0.6</v>
      </c>
      <c r="Z276" s="799" t="e">
        <f t="shared" si="281"/>
        <v>#VALUE!</v>
      </c>
      <c r="AA276" s="799" t="e">
        <f t="shared" si="282"/>
        <v>#VALUE!</v>
      </c>
      <c r="AB276" s="799" t="e">
        <f t="shared" si="283"/>
        <v>#VALUE!</v>
      </c>
      <c r="AC276" s="566" t="e">
        <f t="shared" si="268"/>
        <v>#VALUE!</v>
      </c>
      <c r="AD276" s="566">
        <f t="shared" si="269"/>
        <v>0</v>
      </c>
      <c r="AE276" s="800">
        <f>IF(H276&gt;8,tab!D$168,tab!D$171)</f>
        <v>0.5</v>
      </c>
      <c r="AF276" s="566">
        <f t="shared" si="270"/>
        <v>0</v>
      </c>
      <c r="AG276" s="801">
        <f t="shared" si="271"/>
        <v>0</v>
      </c>
      <c r="AH276" s="566"/>
    </row>
    <row r="277" spans="3:34" ht="13.15" customHeight="1" x14ac:dyDescent="0.2">
      <c r="C277" s="31"/>
      <c r="D277" s="117" t="str">
        <f t="shared" si="263"/>
        <v/>
      </c>
      <c r="E277" s="117" t="str">
        <f t="shared" si="263"/>
        <v/>
      </c>
      <c r="F277" s="33" t="str">
        <f t="shared" si="284"/>
        <v/>
      </c>
      <c r="G277" s="118" t="str">
        <f t="shared" si="272"/>
        <v/>
      </c>
      <c r="H277" s="33" t="str">
        <f t="shared" si="273"/>
        <v/>
      </c>
      <c r="I277" s="119" t="str">
        <f t="shared" si="264"/>
        <v/>
      </c>
      <c r="J277" s="120" t="str">
        <f t="shared" si="265"/>
        <v/>
      </c>
      <c r="K277" s="173"/>
      <c r="L277" s="1261">
        <f t="shared" ref="L277:M277" si="296">IF(L215="","",L215)</f>
        <v>0</v>
      </c>
      <c r="M277" s="1261">
        <f t="shared" si="296"/>
        <v>0</v>
      </c>
      <c r="N277" s="852" t="str">
        <f t="shared" si="275"/>
        <v/>
      </c>
      <c r="O277" s="843"/>
      <c r="P277" s="1279" t="str">
        <f t="shared" si="276"/>
        <v/>
      </c>
      <c r="Q277" s="1074" t="str">
        <f t="shared" si="277"/>
        <v/>
      </c>
      <c r="R277" s="814" t="str">
        <f t="shared" si="278"/>
        <v/>
      </c>
      <c r="S277" s="1085">
        <f t="shared" si="279"/>
        <v>0</v>
      </c>
      <c r="T277" s="116"/>
      <c r="X277" s="801" t="str">
        <f t="shared" si="267"/>
        <v/>
      </c>
      <c r="Y277" s="786">
        <f t="shared" si="280"/>
        <v>0.6</v>
      </c>
      <c r="Z277" s="799" t="e">
        <f t="shared" si="281"/>
        <v>#VALUE!</v>
      </c>
      <c r="AA277" s="799" t="e">
        <f t="shared" si="282"/>
        <v>#VALUE!</v>
      </c>
      <c r="AB277" s="799" t="e">
        <f t="shared" si="283"/>
        <v>#VALUE!</v>
      </c>
      <c r="AC277" s="566" t="e">
        <f t="shared" si="268"/>
        <v>#VALUE!</v>
      </c>
      <c r="AD277" s="566">
        <f t="shared" si="269"/>
        <v>0</v>
      </c>
      <c r="AE277" s="800">
        <f>IF(H277&gt;8,tab!D$168,tab!D$171)</f>
        <v>0.5</v>
      </c>
      <c r="AF277" s="566">
        <f t="shared" si="270"/>
        <v>0</v>
      </c>
      <c r="AG277" s="801">
        <f t="shared" si="271"/>
        <v>0</v>
      </c>
      <c r="AH277" s="566"/>
    </row>
    <row r="278" spans="3:34" ht="13.15" customHeight="1" x14ac:dyDescent="0.2">
      <c r="C278" s="31"/>
      <c r="D278" s="117" t="str">
        <f t="shared" si="263"/>
        <v/>
      </c>
      <c r="E278" s="117" t="str">
        <f t="shared" si="263"/>
        <v/>
      </c>
      <c r="F278" s="33" t="str">
        <f t="shared" si="284"/>
        <v/>
      </c>
      <c r="G278" s="118" t="str">
        <f t="shared" si="272"/>
        <v/>
      </c>
      <c r="H278" s="33" t="str">
        <f t="shared" si="273"/>
        <v/>
      </c>
      <c r="I278" s="119" t="str">
        <f t="shared" si="264"/>
        <v/>
      </c>
      <c r="J278" s="120" t="str">
        <f t="shared" si="265"/>
        <v/>
      </c>
      <c r="K278" s="173"/>
      <c r="L278" s="1261">
        <f t="shared" ref="L278:M278" si="297">IF(L216="","",L216)</f>
        <v>0</v>
      </c>
      <c r="M278" s="1261">
        <f t="shared" si="297"/>
        <v>0</v>
      </c>
      <c r="N278" s="852" t="str">
        <f t="shared" si="275"/>
        <v/>
      </c>
      <c r="O278" s="843"/>
      <c r="P278" s="1279" t="str">
        <f t="shared" si="276"/>
        <v/>
      </c>
      <c r="Q278" s="1074" t="str">
        <f t="shared" si="277"/>
        <v/>
      </c>
      <c r="R278" s="814" t="str">
        <f t="shared" si="278"/>
        <v/>
      </c>
      <c r="S278" s="1085">
        <f t="shared" si="279"/>
        <v>0</v>
      </c>
      <c r="T278" s="116"/>
      <c r="X278" s="801" t="str">
        <f t="shared" si="267"/>
        <v/>
      </c>
      <c r="Y278" s="786">
        <f t="shared" si="280"/>
        <v>0.6</v>
      </c>
      <c r="Z278" s="799" t="e">
        <f t="shared" si="281"/>
        <v>#VALUE!</v>
      </c>
      <c r="AA278" s="799" t="e">
        <f t="shared" si="282"/>
        <v>#VALUE!</v>
      </c>
      <c r="AB278" s="799" t="e">
        <f t="shared" si="283"/>
        <v>#VALUE!</v>
      </c>
      <c r="AC278" s="566" t="e">
        <f t="shared" si="268"/>
        <v>#VALUE!</v>
      </c>
      <c r="AD278" s="566">
        <f t="shared" si="269"/>
        <v>0</v>
      </c>
      <c r="AE278" s="800">
        <f>IF(H278&gt;8,tab!D$168,tab!D$171)</f>
        <v>0.5</v>
      </c>
      <c r="AF278" s="566">
        <f t="shared" si="270"/>
        <v>0</v>
      </c>
      <c r="AG278" s="801">
        <f t="shared" si="271"/>
        <v>0</v>
      </c>
      <c r="AH278" s="566"/>
    </row>
    <row r="279" spans="3:34" ht="13.15" customHeight="1" x14ac:dyDescent="0.2">
      <c r="C279" s="31"/>
      <c r="D279" s="117" t="str">
        <f t="shared" si="263"/>
        <v/>
      </c>
      <c r="E279" s="117" t="str">
        <f t="shared" si="263"/>
        <v/>
      </c>
      <c r="F279" s="33" t="str">
        <f t="shared" si="284"/>
        <v/>
      </c>
      <c r="G279" s="118" t="str">
        <f t="shared" si="272"/>
        <v/>
      </c>
      <c r="H279" s="33" t="str">
        <f t="shared" si="273"/>
        <v/>
      </c>
      <c r="I279" s="119" t="str">
        <f t="shared" si="264"/>
        <v/>
      </c>
      <c r="J279" s="120" t="str">
        <f t="shared" si="265"/>
        <v/>
      </c>
      <c r="K279" s="173"/>
      <c r="L279" s="1261">
        <f t="shared" ref="L279:M279" si="298">IF(L217="","",L217)</f>
        <v>0</v>
      </c>
      <c r="M279" s="1261">
        <f t="shared" si="298"/>
        <v>0</v>
      </c>
      <c r="N279" s="852" t="str">
        <f t="shared" si="275"/>
        <v/>
      </c>
      <c r="O279" s="843"/>
      <c r="P279" s="1279" t="str">
        <f t="shared" si="276"/>
        <v/>
      </c>
      <c r="Q279" s="1074" t="str">
        <f t="shared" si="277"/>
        <v/>
      </c>
      <c r="R279" s="814" t="str">
        <f t="shared" si="278"/>
        <v/>
      </c>
      <c r="S279" s="1085">
        <f t="shared" si="279"/>
        <v>0</v>
      </c>
      <c r="T279" s="116"/>
      <c r="X279" s="801" t="str">
        <f t="shared" si="267"/>
        <v/>
      </c>
      <c r="Y279" s="786">
        <f t="shared" si="280"/>
        <v>0.6</v>
      </c>
      <c r="Z279" s="799" t="e">
        <f t="shared" si="281"/>
        <v>#VALUE!</v>
      </c>
      <c r="AA279" s="799" t="e">
        <f t="shared" si="282"/>
        <v>#VALUE!</v>
      </c>
      <c r="AB279" s="799" t="e">
        <f t="shared" si="283"/>
        <v>#VALUE!</v>
      </c>
      <c r="AC279" s="566" t="e">
        <f t="shared" si="268"/>
        <v>#VALUE!</v>
      </c>
      <c r="AD279" s="566">
        <f t="shared" si="269"/>
        <v>0</v>
      </c>
      <c r="AE279" s="800">
        <f>IF(H279&gt;8,tab!D$168,tab!D$171)</f>
        <v>0.5</v>
      </c>
      <c r="AF279" s="566">
        <f t="shared" si="270"/>
        <v>0</v>
      </c>
      <c r="AG279" s="801">
        <f t="shared" si="271"/>
        <v>0</v>
      </c>
      <c r="AH279" s="566"/>
    </row>
    <row r="280" spans="3:34" ht="13.15" customHeight="1" x14ac:dyDescent="0.2">
      <c r="C280" s="31"/>
      <c r="D280" s="117" t="str">
        <f t="shared" si="263"/>
        <v/>
      </c>
      <c r="E280" s="117" t="str">
        <f t="shared" si="263"/>
        <v/>
      </c>
      <c r="F280" s="33" t="str">
        <f t="shared" si="284"/>
        <v/>
      </c>
      <c r="G280" s="118" t="str">
        <f t="shared" si="272"/>
        <v/>
      </c>
      <c r="H280" s="33" t="str">
        <f t="shared" si="273"/>
        <v/>
      </c>
      <c r="I280" s="119" t="str">
        <f t="shared" si="264"/>
        <v/>
      </c>
      <c r="J280" s="120" t="str">
        <f t="shared" si="265"/>
        <v/>
      </c>
      <c r="K280" s="173"/>
      <c r="L280" s="1261">
        <f t="shared" ref="L280:M280" si="299">IF(L218="","",L218)</f>
        <v>0</v>
      </c>
      <c r="M280" s="1261">
        <f t="shared" si="299"/>
        <v>0</v>
      </c>
      <c r="N280" s="852" t="str">
        <f t="shared" si="275"/>
        <v/>
      </c>
      <c r="O280" s="843"/>
      <c r="P280" s="1279" t="str">
        <f t="shared" si="276"/>
        <v/>
      </c>
      <c r="Q280" s="1074" t="str">
        <f t="shared" si="277"/>
        <v/>
      </c>
      <c r="R280" s="814" t="str">
        <f t="shared" si="278"/>
        <v/>
      </c>
      <c r="S280" s="1085">
        <f t="shared" si="279"/>
        <v>0</v>
      </c>
      <c r="T280" s="116"/>
      <c r="X280" s="801" t="str">
        <f t="shared" si="267"/>
        <v/>
      </c>
      <c r="Y280" s="786">
        <f t="shared" si="280"/>
        <v>0.6</v>
      </c>
      <c r="Z280" s="799" t="e">
        <f t="shared" si="281"/>
        <v>#VALUE!</v>
      </c>
      <c r="AA280" s="799" t="e">
        <f t="shared" si="282"/>
        <v>#VALUE!</v>
      </c>
      <c r="AB280" s="799" t="e">
        <f t="shared" si="283"/>
        <v>#VALUE!</v>
      </c>
      <c r="AC280" s="566" t="e">
        <f t="shared" si="268"/>
        <v>#VALUE!</v>
      </c>
      <c r="AD280" s="566">
        <f t="shared" si="269"/>
        <v>0</v>
      </c>
      <c r="AE280" s="800">
        <f>IF(H280&gt;8,tab!D$168,tab!D$171)</f>
        <v>0.5</v>
      </c>
      <c r="AF280" s="566">
        <f t="shared" si="270"/>
        <v>0</v>
      </c>
      <c r="AG280" s="801">
        <f t="shared" si="271"/>
        <v>0</v>
      </c>
      <c r="AH280" s="566"/>
    </row>
    <row r="281" spans="3:34" ht="13.15" customHeight="1" x14ac:dyDescent="0.2">
      <c r="C281" s="31"/>
      <c r="D281" s="117" t="str">
        <f t="shared" si="263"/>
        <v/>
      </c>
      <c r="E281" s="117" t="str">
        <f t="shared" si="263"/>
        <v/>
      </c>
      <c r="F281" s="33" t="str">
        <f t="shared" si="284"/>
        <v/>
      </c>
      <c r="G281" s="118" t="str">
        <f t="shared" si="272"/>
        <v/>
      </c>
      <c r="H281" s="33" t="str">
        <f t="shared" si="273"/>
        <v/>
      </c>
      <c r="I281" s="119" t="str">
        <f t="shared" si="264"/>
        <v/>
      </c>
      <c r="J281" s="120" t="str">
        <f t="shared" si="265"/>
        <v/>
      </c>
      <c r="K281" s="173"/>
      <c r="L281" s="1261">
        <f t="shared" ref="L281:M281" si="300">IF(L219="","",L219)</f>
        <v>0</v>
      </c>
      <c r="M281" s="1261">
        <f t="shared" si="300"/>
        <v>0</v>
      </c>
      <c r="N281" s="852" t="str">
        <f t="shared" si="275"/>
        <v/>
      </c>
      <c r="O281" s="843"/>
      <c r="P281" s="1279" t="str">
        <f t="shared" si="276"/>
        <v/>
      </c>
      <c r="Q281" s="1074" t="str">
        <f t="shared" si="277"/>
        <v/>
      </c>
      <c r="R281" s="814" t="str">
        <f t="shared" si="278"/>
        <v/>
      </c>
      <c r="S281" s="1085">
        <f t="shared" si="279"/>
        <v>0</v>
      </c>
      <c r="T281" s="116"/>
      <c r="X281" s="801" t="str">
        <f t="shared" si="267"/>
        <v/>
      </c>
      <c r="Y281" s="786">
        <f t="shared" si="280"/>
        <v>0.6</v>
      </c>
      <c r="Z281" s="799" t="e">
        <f t="shared" si="281"/>
        <v>#VALUE!</v>
      </c>
      <c r="AA281" s="799" t="e">
        <f t="shared" si="282"/>
        <v>#VALUE!</v>
      </c>
      <c r="AB281" s="799" t="e">
        <f t="shared" si="283"/>
        <v>#VALUE!</v>
      </c>
      <c r="AC281" s="566" t="e">
        <f t="shared" si="268"/>
        <v>#VALUE!</v>
      </c>
      <c r="AD281" s="566">
        <f t="shared" si="269"/>
        <v>0</v>
      </c>
      <c r="AE281" s="800">
        <f>IF(H281&gt;8,tab!D$168,tab!D$171)</f>
        <v>0.5</v>
      </c>
      <c r="AF281" s="566">
        <f t="shared" si="270"/>
        <v>0</v>
      </c>
      <c r="AG281" s="801">
        <f t="shared" si="271"/>
        <v>0</v>
      </c>
      <c r="AH281" s="566"/>
    </row>
    <row r="282" spans="3:34" ht="13.15" customHeight="1" x14ac:dyDescent="0.2">
      <c r="C282" s="31"/>
      <c r="D282" s="117" t="str">
        <f t="shared" si="263"/>
        <v/>
      </c>
      <c r="E282" s="117" t="str">
        <f t="shared" si="263"/>
        <v/>
      </c>
      <c r="F282" s="33" t="str">
        <f t="shared" si="284"/>
        <v/>
      </c>
      <c r="G282" s="118" t="str">
        <f t="shared" si="272"/>
        <v/>
      </c>
      <c r="H282" s="33" t="str">
        <f t="shared" si="273"/>
        <v/>
      </c>
      <c r="I282" s="119" t="str">
        <f t="shared" si="264"/>
        <v/>
      </c>
      <c r="J282" s="120" t="str">
        <f t="shared" si="265"/>
        <v/>
      </c>
      <c r="K282" s="173"/>
      <c r="L282" s="1261">
        <f t="shared" ref="L282:M282" si="301">IF(L220="","",L220)</f>
        <v>0</v>
      </c>
      <c r="M282" s="1261">
        <f t="shared" si="301"/>
        <v>0</v>
      </c>
      <c r="N282" s="852" t="str">
        <f t="shared" si="275"/>
        <v/>
      </c>
      <c r="O282" s="843"/>
      <c r="P282" s="1279" t="str">
        <f t="shared" si="276"/>
        <v/>
      </c>
      <c r="Q282" s="1074" t="str">
        <f t="shared" si="277"/>
        <v/>
      </c>
      <c r="R282" s="814" t="str">
        <f t="shared" si="278"/>
        <v/>
      </c>
      <c r="S282" s="1085">
        <f t="shared" si="279"/>
        <v>0</v>
      </c>
      <c r="T282" s="116"/>
      <c r="X282" s="801" t="str">
        <f t="shared" si="267"/>
        <v/>
      </c>
      <c r="Y282" s="786">
        <f t="shared" si="280"/>
        <v>0.6</v>
      </c>
      <c r="Z282" s="799" t="e">
        <f t="shared" si="281"/>
        <v>#VALUE!</v>
      </c>
      <c r="AA282" s="799" t="e">
        <f t="shared" si="282"/>
        <v>#VALUE!</v>
      </c>
      <c r="AB282" s="799" t="e">
        <f t="shared" si="283"/>
        <v>#VALUE!</v>
      </c>
      <c r="AC282" s="566" t="e">
        <f t="shared" si="268"/>
        <v>#VALUE!</v>
      </c>
      <c r="AD282" s="566">
        <f t="shared" si="269"/>
        <v>0</v>
      </c>
      <c r="AE282" s="800">
        <f>IF(H282&gt;8,tab!D$168,tab!D$171)</f>
        <v>0.5</v>
      </c>
      <c r="AF282" s="566">
        <f t="shared" si="270"/>
        <v>0</v>
      </c>
      <c r="AG282" s="801">
        <f t="shared" si="271"/>
        <v>0</v>
      </c>
      <c r="AH282" s="566"/>
    </row>
    <row r="283" spans="3:34" ht="13.15" customHeight="1" x14ac:dyDescent="0.2">
      <c r="C283" s="31"/>
      <c r="D283" s="117" t="str">
        <f t="shared" si="263"/>
        <v/>
      </c>
      <c r="E283" s="117" t="str">
        <f t="shared" si="263"/>
        <v/>
      </c>
      <c r="F283" s="33" t="str">
        <f t="shared" si="284"/>
        <v/>
      </c>
      <c r="G283" s="118" t="str">
        <f t="shared" si="272"/>
        <v/>
      </c>
      <c r="H283" s="33" t="str">
        <f t="shared" si="273"/>
        <v/>
      </c>
      <c r="I283" s="119" t="str">
        <f t="shared" si="264"/>
        <v/>
      </c>
      <c r="J283" s="120" t="str">
        <f t="shared" si="265"/>
        <v/>
      </c>
      <c r="K283" s="173"/>
      <c r="L283" s="1261">
        <f t="shared" ref="L283:M283" si="302">IF(L221="","",L221)</f>
        <v>0</v>
      </c>
      <c r="M283" s="1261">
        <f t="shared" si="302"/>
        <v>0</v>
      </c>
      <c r="N283" s="852" t="str">
        <f t="shared" si="275"/>
        <v/>
      </c>
      <c r="O283" s="843"/>
      <c r="P283" s="1279" t="str">
        <f t="shared" si="276"/>
        <v/>
      </c>
      <c r="Q283" s="1074" t="str">
        <f t="shared" si="277"/>
        <v/>
      </c>
      <c r="R283" s="814" t="str">
        <f t="shared" si="278"/>
        <v/>
      </c>
      <c r="S283" s="1085">
        <f t="shared" si="279"/>
        <v>0</v>
      </c>
      <c r="T283" s="116"/>
      <c r="X283" s="801" t="str">
        <f t="shared" si="267"/>
        <v/>
      </c>
      <c r="Y283" s="786">
        <f t="shared" si="280"/>
        <v>0.6</v>
      </c>
      <c r="Z283" s="799" t="e">
        <f t="shared" si="281"/>
        <v>#VALUE!</v>
      </c>
      <c r="AA283" s="799" t="e">
        <f t="shared" si="282"/>
        <v>#VALUE!</v>
      </c>
      <c r="AB283" s="799" t="e">
        <f t="shared" si="283"/>
        <v>#VALUE!</v>
      </c>
      <c r="AC283" s="566" t="e">
        <f t="shared" si="268"/>
        <v>#VALUE!</v>
      </c>
      <c r="AD283" s="566">
        <f t="shared" si="269"/>
        <v>0</v>
      </c>
      <c r="AE283" s="800">
        <f>IF(H283&gt;8,tab!D$168,tab!D$171)</f>
        <v>0.5</v>
      </c>
      <c r="AF283" s="566">
        <f t="shared" si="270"/>
        <v>0</v>
      </c>
      <c r="AG283" s="801">
        <f t="shared" si="271"/>
        <v>0</v>
      </c>
      <c r="AH283" s="566"/>
    </row>
    <row r="284" spans="3:34" ht="13.15" customHeight="1" x14ac:dyDescent="0.2">
      <c r="C284" s="31"/>
      <c r="D284" s="117" t="str">
        <f t="shared" ref="D284:E303" si="303">IF(D222=0,"",D222)</f>
        <v/>
      </c>
      <c r="E284" s="117" t="str">
        <f t="shared" si="303"/>
        <v/>
      </c>
      <c r="F284" s="33" t="str">
        <f t="shared" si="284"/>
        <v/>
      </c>
      <c r="G284" s="118" t="str">
        <f t="shared" si="272"/>
        <v/>
      </c>
      <c r="H284" s="33" t="str">
        <f t="shared" si="273"/>
        <v/>
      </c>
      <c r="I284" s="119" t="str">
        <f t="shared" si="264"/>
        <v/>
      </c>
      <c r="J284" s="120" t="str">
        <f t="shared" ref="J284:J303" si="304">IF(J222="","",J222)</f>
        <v/>
      </c>
      <c r="K284" s="173"/>
      <c r="L284" s="1261">
        <f t="shared" ref="L284:M284" si="305">IF(L222="","",L222)</f>
        <v>0</v>
      </c>
      <c r="M284" s="1261">
        <f t="shared" si="305"/>
        <v>0</v>
      </c>
      <c r="N284" s="852" t="str">
        <f t="shared" si="275"/>
        <v/>
      </c>
      <c r="O284" s="843"/>
      <c r="P284" s="1279" t="str">
        <f t="shared" si="276"/>
        <v/>
      </c>
      <c r="Q284" s="1074" t="str">
        <f t="shared" si="277"/>
        <v/>
      </c>
      <c r="R284" s="814" t="str">
        <f t="shared" si="278"/>
        <v/>
      </c>
      <c r="S284" s="1085">
        <f t="shared" si="279"/>
        <v>0</v>
      </c>
      <c r="T284" s="116"/>
      <c r="X284" s="801" t="str">
        <f t="shared" si="267"/>
        <v/>
      </c>
      <c r="Y284" s="786">
        <f t="shared" si="280"/>
        <v>0.6</v>
      </c>
      <c r="Z284" s="799" t="e">
        <f t="shared" si="281"/>
        <v>#VALUE!</v>
      </c>
      <c r="AA284" s="799" t="e">
        <f t="shared" si="282"/>
        <v>#VALUE!</v>
      </c>
      <c r="AB284" s="799" t="e">
        <f t="shared" si="283"/>
        <v>#VALUE!</v>
      </c>
      <c r="AC284" s="566" t="e">
        <f t="shared" si="268"/>
        <v>#VALUE!</v>
      </c>
      <c r="AD284" s="566">
        <f t="shared" si="269"/>
        <v>0</v>
      </c>
      <c r="AE284" s="800">
        <f>IF(H284&gt;8,tab!D$168,tab!D$171)</f>
        <v>0.5</v>
      </c>
      <c r="AF284" s="566">
        <f t="shared" si="270"/>
        <v>0</v>
      </c>
      <c r="AG284" s="801">
        <f t="shared" si="271"/>
        <v>0</v>
      </c>
      <c r="AH284" s="566"/>
    </row>
    <row r="285" spans="3:34" ht="13.15" customHeight="1" x14ac:dyDescent="0.2">
      <c r="C285" s="31"/>
      <c r="D285" s="117" t="str">
        <f t="shared" si="303"/>
        <v/>
      </c>
      <c r="E285" s="117" t="str">
        <f t="shared" si="303"/>
        <v/>
      </c>
      <c r="F285" s="33" t="str">
        <f t="shared" si="284"/>
        <v/>
      </c>
      <c r="G285" s="118" t="str">
        <f t="shared" si="272"/>
        <v/>
      </c>
      <c r="H285" s="33" t="str">
        <f t="shared" si="273"/>
        <v/>
      </c>
      <c r="I285" s="119" t="str">
        <f t="shared" si="264"/>
        <v/>
      </c>
      <c r="J285" s="120" t="str">
        <f t="shared" si="304"/>
        <v/>
      </c>
      <c r="K285" s="173"/>
      <c r="L285" s="1261">
        <f t="shared" ref="L285:M285" si="306">IF(L223="","",L223)</f>
        <v>0</v>
      </c>
      <c r="M285" s="1261">
        <f t="shared" si="306"/>
        <v>0</v>
      </c>
      <c r="N285" s="852" t="str">
        <f t="shared" si="275"/>
        <v/>
      </c>
      <c r="O285" s="843"/>
      <c r="P285" s="1279" t="str">
        <f t="shared" si="276"/>
        <v/>
      </c>
      <c r="Q285" s="1074" t="str">
        <f t="shared" si="277"/>
        <v/>
      </c>
      <c r="R285" s="814" t="str">
        <f t="shared" si="278"/>
        <v/>
      </c>
      <c r="S285" s="1085">
        <f t="shared" si="279"/>
        <v>0</v>
      </c>
      <c r="T285" s="116"/>
      <c r="X285" s="801" t="str">
        <f t="shared" si="267"/>
        <v/>
      </c>
      <c r="Y285" s="786">
        <f t="shared" si="280"/>
        <v>0.6</v>
      </c>
      <c r="Z285" s="799" t="e">
        <f t="shared" si="281"/>
        <v>#VALUE!</v>
      </c>
      <c r="AA285" s="799" t="e">
        <f t="shared" si="282"/>
        <v>#VALUE!</v>
      </c>
      <c r="AB285" s="799" t="e">
        <f t="shared" si="283"/>
        <v>#VALUE!</v>
      </c>
      <c r="AC285" s="566" t="e">
        <f t="shared" si="268"/>
        <v>#VALUE!</v>
      </c>
      <c r="AD285" s="566">
        <f t="shared" si="269"/>
        <v>0</v>
      </c>
      <c r="AE285" s="800">
        <f>IF(H285&gt;8,tab!D$168,tab!D$171)</f>
        <v>0.5</v>
      </c>
      <c r="AF285" s="566">
        <f t="shared" si="270"/>
        <v>0</v>
      </c>
      <c r="AG285" s="801">
        <f t="shared" si="271"/>
        <v>0</v>
      </c>
      <c r="AH285" s="566"/>
    </row>
    <row r="286" spans="3:34" ht="13.15" customHeight="1" x14ac:dyDescent="0.2">
      <c r="C286" s="31"/>
      <c r="D286" s="117" t="str">
        <f t="shared" si="303"/>
        <v/>
      </c>
      <c r="E286" s="117" t="str">
        <f t="shared" si="303"/>
        <v/>
      </c>
      <c r="F286" s="33" t="str">
        <f t="shared" si="284"/>
        <v/>
      </c>
      <c r="G286" s="118" t="str">
        <f t="shared" si="272"/>
        <v/>
      </c>
      <c r="H286" s="33" t="str">
        <f t="shared" si="273"/>
        <v/>
      </c>
      <c r="I286" s="119" t="str">
        <f t="shared" si="264"/>
        <v/>
      </c>
      <c r="J286" s="120" t="str">
        <f t="shared" si="304"/>
        <v/>
      </c>
      <c r="K286" s="173"/>
      <c r="L286" s="1261">
        <f t="shared" ref="L286:M286" si="307">IF(L224="","",L224)</f>
        <v>0</v>
      </c>
      <c r="M286" s="1261">
        <f t="shared" si="307"/>
        <v>0</v>
      </c>
      <c r="N286" s="852" t="str">
        <f t="shared" si="275"/>
        <v/>
      </c>
      <c r="O286" s="843"/>
      <c r="P286" s="1279" t="str">
        <f t="shared" si="276"/>
        <v/>
      </c>
      <c r="Q286" s="1074" t="str">
        <f t="shared" si="277"/>
        <v/>
      </c>
      <c r="R286" s="814" t="str">
        <f t="shared" si="278"/>
        <v/>
      </c>
      <c r="S286" s="1085">
        <f t="shared" si="279"/>
        <v>0</v>
      </c>
      <c r="T286" s="116"/>
      <c r="X286" s="801" t="str">
        <f t="shared" si="267"/>
        <v/>
      </c>
      <c r="Y286" s="786">
        <f t="shared" si="280"/>
        <v>0.6</v>
      </c>
      <c r="Z286" s="799" t="e">
        <f t="shared" si="281"/>
        <v>#VALUE!</v>
      </c>
      <c r="AA286" s="799" t="e">
        <f t="shared" si="282"/>
        <v>#VALUE!</v>
      </c>
      <c r="AB286" s="799" t="e">
        <f t="shared" si="283"/>
        <v>#VALUE!</v>
      </c>
      <c r="AC286" s="566" t="e">
        <f t="shared" si="268"/>
        <v>#VALUE!</v>
      </c>
      <c r="AD286" s="566">
        <f t="shared" si="269"/>
        <v>0</v>
      </c>
      <c r="AE286" s="800">
        <f>IF(H286&gt;8,tab!D$168,tab!D$171)</f>
        <v>0.5</v>
      </c>
      <c r="AF286" s="566">
        <f t="shared" si="270"/>
        <v>0</v>
      </c>
      <c r="AG286" s="801">
        <f t="shared" si="271"/>
        <v>0</v>
      </c>
      <c r="AH286" s="566"/>
    </row>
    <row r="287" spans="3:34" ht="13.15" customHeight="1" x14ac:dyDescent="0.2">
      <c r="C287" s="31"/>
      <c r="D287" s="117" t="str">
        <f t="shared" si="303"/>
        <v/>
      </c>
      <c r="E287" s="117" t="str">
        <f t="shared" si="303"/>
        <v/>
      </c>
      <c r="F287" s="33" t="str">
        <f t="shared" si="284"/>
        <v/>
      </c>
      <c r="G287" s="118" t="str">
        <f t="shared" si="272"/>
        <v/>
      </c>
      <c r="H287" s="33" t="str">
        <f t="shared" si="273"/>
        <v/>
      </c>
      <c r="I287" s="119" t="str">
        <f t="shared" si="264"/>
        <v/>
      </c>
      <c r="J287" s="120" t="str">
        <f t="shared" si="304"/>
        <v/>
      </c>
      <c r="K287" s="173"/>
      <c r="L287" s="1261">
        <f t="shared" ref="L287:M287" si="308">IF(L225="","",L225)</f>
        <v>0</v>
      </c>
      <c r="M287" s="1261">
        <f t="shared" si="308"/>
        <v>0</v>
      </c>
      <c r="N287" s="852" t="str">
        <f t="shared" si="275"/>
        <v/>
      </c>
      <c r="O287" s="843"/>
      <c r="P287" s="1279" t="str">
        <f t="shared" si="276"/>
        <v/>
      </c>
      <c r="Q287" s="1074" t="str">
        <f t="shared" si="277"/>
        <v/>
      </c>
      <c r="R287" s="814" t="str">
        <f t="shared" si="278"/>
        <v/>
      </c>
      <c r="S287" s="1085">
        <f t="shared" si="279"/>
        <v>0</v>
      </c>
      <c r="T287" s="116"/>
      <c r="X287" s="801" t="str">
        <f t="shared" si="267"/>
        <v/>
      </c>
      <c r="Y287" s="786">
        <f t="shared" si="280"/>
        <v>0.6</v>
      </c>
      <c r="Z287" s="799" t="e">
        <f t="shared" si="281"/>
        <v>#VALUE!</v>
      </c>
      <c r="AA287" s="799" t="e">
        <f t="shared" si="282"/>
        <v>#VALUE!</v>
      </c>
      <c r="AB287" s="799" t="e">
        <f t="shared" si="283"/>
        <v>#VALUE!</v>
      </c>
      <c r="AC287" s="566" t="e">
        <f t="shared" si="268"/>
        <v>#VALUE!</v>
      </c>
      <c r="AD287" s="566">
        <f t="shared" si="269"/>
        <v>0</v>
      </c>
      <c r="AE287" s="800">
        <f>IF(H287&gt;8,tab!D$168,tab!D$171)</f>
        <v>0.5</v>
      </c>
      <c r="AF287" s="566">
        <f t="shared" si="270"/>
        <v>0</v>
      </c>
      <c r="AG287" s="801">
        <f t="shared" si="271"/>
        <v>0</v>
      </c>
      <c r="AH287" s="566"/>
    </row>
    <row r="288" spans="3:34" ht="13.15" customHeight="1" x14ac:dyDescent="0.2">
      <c r="C288" s="31"/>
      <c r="D288" s="117" t="str">
        <f t="shared" si="303"/>
        <v/>
      </c>
      <c r="E288" s="117" t="str">
        <f t="shared" si="303"/>
        <v/>
      </c>
      <c r="F288" s="33" t="str">
        <f t="shared" si="284"/>
        <v/>
      </c>
      <c r="G288" s="118" t="str">
        <f t="shared" si="272"/>
        <v/>
      </c>
      <c r="H288" s="33" t="str">
        <f t="shared" si="273"/>
        <v/>
      </c>
      <c r="I288" s="119" t="str">
        <f t="shared" si="264"/>
        <v/>
      </c>
      <c r="J288" s="120" t="str">
        <f t="shared" si="304"/>
        <v/>
      </c>
      <c r="K288" s="173"/>
      <c r="L288" s="1261">
        <f t="shared" ref="L288:M288" si="309">IF(L226="","",L226)</f>
        <v>0</v>
      </c>
      <c r="M288" s="1261">
        <f t="shared" si="309"/>
        <v>0</v>
      </c>
      <c r="N288" s="852" t="str">
        <f t="shared" si="275"/>
        <v/>
      </c>
      <c r="O288" s="843"/>
      <c r="P288" s="1279" t="str">
        <f t="shared" si="276"/>
        <v/>
      </c>
      <c r="Q288" s="1074" t="str">
        <f t="shared" si="277"/>
        <v/>
      </c>
      <c r="R288" s="814" t="str">
        <f t="shared" si="278"/>
        <v/>
      </c>
      <c r="S288" s="1085">
        <f t="shared" si="279"/>
        <v>0</v>
      </c>
      <c r="T288" s="116"/>
      <c r="X288" s="801" t="str">
        <f t="shared" si="267"/>
        <v/>
      </c>
      <c r="Y288" s="786">
        <f t="shared" si="280"/>
        <v>0.6</v>
      </c>
      <c r="Z288" s="799" t="e">
        <f t="shared" si="281"/>
        <v>#VALUE!</v>
      </c>
      <c r="AA288" s="799" t="e">
        <f t="shared" si="282"/>
        <v>#VALUE!</v>
      </c>
      <c r="AB288" s="799" t="e">
        <f t="shared" si="283"/>
        <v>#VALUE!</v>
      </c>
      <c r="AC288" s="566" t="e">
        <f t="shared" si="268"/>
        <v>#VALUE!</v>
      </c>
      <c r="AD288" s="566">
        <f t="shared" si="269"/>
        <v>0</v>
      </c>
      <c r="AE288" s="800">
        <f>IF(H288&gt;8,tab!D$168,tab!D$171)</f>
        <v>0.5</v>
      </c>
      <c r="AF288" s="566">
        <f t="shared" si="270"/>
        <v>0</v>
      </c>
      <c r="AG288" s="801">
        <f t="shared" si="271"/>
        <v>0</v>
      </c>
      <c r="AH288" s="566"/>
    </row>
    <row r="289" spans="3:34" ht="13.15" customHeight="1" x14ac:dyDescent="0.2">
      <c r="C289" s="31"/>
      <c r="D289" s="117" t="str">
        <f t="shared" si="303"/>
        <v/>
      </c>
      <c r="E289" s="117" t="str">
        <f t="shared" si="303"/>
        <v/>
      </c>
      <c r="F289" s="33" t="str">
        <f t="shared" si="284"/>
        <v/>
      </c>
      <c r="G289" s="118" t="str">
        <f t="shared" si="272"/>
        <v/>
      </c>
      <c r="H289" s="33" t="str">
        <f t="shared" si="273"/>
        <v/>
      </c>
      <c r="I289" s="119" t="str">
        <f t="shared" si="264"/>
        <v/>
      </c>
      <c r="J289" s="120" t="str">
        <f t="shared" si="304"/>
        <v/>
      </c>
      <c r="K289" s="173"/>
      <c r="L289" s="1261">
        <f t="shared" ref="L289:M289" si="310">IF(L227="","",L227)</f>
        <v>0</v>
      </c>
      <c r="M289" s="1261">
        <f t="shared" si="310"/>
        <v>0</v>
      </c>
      <c r="N289" s="852" t="str">
        <f t="shared" si="275"/>
        <v/>
      </c>
      <c r="O289" s="843"/>
      <c r="P289" s="1279" t="str">
        <f t="shared" si="276"/>
        <v/>
      </c>
      <c r="Q289" s="1074" t="str">
        <f t="shared" si="277"/>
        <v/>
      </c>
      <c r="R289" s="814" t="str">
        <f t="shared" si="278"/>
        <v/>
      </c>
      <c r="S289" s="1085">
        <f t="shared" si="279"/>
        <v>0</v>
      </c>
      <c r="T289" s="116"/>
      <c r="X289" s="801" t="str">
        <f t="shared" si="267"/>
        <v/>
      </c>
      <c r="Y289" s="786">
        <f t="shared" si="280"/>
        <v>0.6</v>
      </c>
      <c r="Z289" s="799" t="e">
        <f t="shared" si="281"/>
        <v>#VALUE!</v>
      </c>
      <c r="AA289" s="799" t="e">
        <f t="shared" si="282"/>
        <v>#VALUE!</v>
      </c>
      <c r="AB289" s="799" t="e">
        <f t="shared" si="283"/>
        <v>#VALUE!</v>
      </c>
      <c r="AC289" s="566" t="e">
        <f t="shared" si="268"/>
        <v>#VALUE!</v>
      </c>
      <c r="AD289" s="566">
        <f t="shared" si="269"/>
        <v>0</v>
      </c>
      <c r="AE289" s="800">
        <f>IF(H289&gt;8,tab!D$168,tab!D$171)</f>
        <v>0.5</v>
      </c>
      <c r="AF289" s="566">
        <f t="shared" si="270"/>
        <v>0</v>
      </c>
      <c r="AG289" s="801">
        <f t="shared" si="271"/>
        <v>0</v>
      </c>
      <c r="AH289" s="566"/>
    </row>
    <row r="290" spans="3:34" ht="13.15" customHeight="1" x14ac:dyDescent="0.2">
      <c r="C290" s="31"/>
      <c r="D290" s="117" t="str">
        <f t="shared" si="303"/>
        <v/>
      </c>
      <c r="E290" s="117" t="str">
        <f t="shared" si="303"/>
        <v/>
      </c>
      <c r="F290" s="33" t="str">
        <f t="shared" si="284"/>
        <v/>
      </c>
      <c r="G290" s="118" t="str">
        <f t="shared" si="272"/>
        <v/>
      </c>
      <c r="H290" s="33" t="str">
        <f t="shared" si="273"/>
        <v/>
      </c>
      <c r="I290" s="119" t="str">
        <f t="shared" si="264"/>
        <v/>
      </c>
      <c r="J290" s="120" t="str">
        <f t="shared" si="304"/>
        <v/>
      </c>
      <c r="K290" s="173"/>
      <c r="L290" s="1261">
        <f t="shared" ref="L290:M290" si="311">IF(L228="","",L228)</f>
        <v>0</v>
      </c>
      <c r="M290" s="1261">
        <f t="shared" si="311"/>
        <v>0</v>
      </c>
      <c r="N290" s="852" t="str">
        <f t="shared" si="275"/>
        <v/>
      </c>
      <c r="O290" s="843"/>
      <c r="P290" s="1279" t="str">
        <f t="shared" si="276"/>
        <v/>
      </c>
      <c r="Q290" s="1074" t="str">
        <f t="shared" si="277"/>
        <v/>
      </c>
      <c r="R290" s="814" t="str">
        <f t="shared" si="278"/>
        <v/>
      </c>
      <c r="S290" s="1085">
        <f t="shared" si="279"/>
        <v>0</v>
      </c>
      <c r="T290" s="116"/>
      <c r="X290" s="801" t="str">
        <f t="shared" si="267"/>
        <v/>
      </c>
      <c r="Y290" s="786">
        <f t="shared" si="280"/>
        <v>0.6</v>
      </c>
      <c r="Z290" s="799" t="e">
        <f t="shared" si="281"/>
        <v>#VALUE!</v>
      </c>
      <c r="AA290" s="799" t="e">
        <f t="shared" si="282"/>
        <v>#VALUE!</v>
      </c>
      <c r="AB290" s="799" t="e">
        <f t="shared" si="283"/>
        <v>#VALUE!</v>
      </c>
      <c r="AC290" s="566" t="e">
        <f t="shared" si="268"/>
        <v>#VALUE!</v>
      </c>
      <c r="AD290" s="566">
        <f t="shared" si="269"/>
        <v>0</v>
      </c>
      <c r="AE290" s="800">
        <f>IF(H290&gt;8,tab!D$168,tab!D$171)</f>
        <v>0.5</v>
      </c>
      <c r="AF290" s="566">
        <f t="shared" si="270"/>
        <v>0</v>
      </c>
      <c r="AG290" s="801">
        <f t="shared" si="271"/>
        <v>0</v>
      </c>
      <c r="AH290" s="566"/>
    </row>
    <row r="291" spans="3:34" ht="13.15" customHeight="1" x14ac:dyDescent="0.2">
      <c r="C291" s="31"/>
      <c r="D291" s="117" t="str">
        <f t="shared" si="303"/>
        <v/>
      </c>
      <c r="E291" s="117" t="str">
        <f t="shared" si="303"/>
        <v/>
      </c>
      <c r="F291" s="33" t="str">
        <f t="shared" si="284"/>
        <v/>
      </c>
      <c r="G291" s="118" t="str">
        <f t="shared" si="272"/>
        <v/>
      </c>
      <c r="H291" s="33" t="str">
        <f t="shared" si="273"/>
        <v/>
      </c>
      <c r="I291" s="119" t="str">
        <f t="shared" si="264"/>
        <v/>
      </c>
      <c r="J291" s="120" t="str">
        <f t="shared" si="304"/>
        <v/>
      </c>
      <c r="K291" s="173"/>
      <c r="L291" s="1261">
        <f t="shared" ref="L291:M291" si="312">IF(L229="","",L229)</f>
        <v>0</v>
      </c>
      <c r="M291" s="1261">
        <f t="shared" si="312"/>
        <v>0</v>
      </c>
      <c r="N291" s="852" t="str">
        <f t="shared" si="275"/>
        <v/>
      </c>
      <c r="O291" s="843"/>
      <c r="P291" s="1279" t="str">
        <f t="shared" si="276"/>
        <v/>
      </c>
      <c r="Q291" s="1074" t="str">
        <f t="shared" si="277"/>
        <v/>
      </c>
      <c r="R291" s="814" t="str">
        <f t="shared" si="278"/>
        <v/>
      </c>
      <c r="S291" s="1085">
        <f t="shared" si="279"/>
        <v>0</v>
      </c>
      <c r="T291" s="116"/>
      <c r="X291" s="801" t="str">
        <f t="shared" si="267"/>
        <v/>
      </c>
      <c r="Y291" s="786">
        <f t="shared" si="280"/>
        <v>0.6</v>
      </c>
      <c r="Z291" s="799" t="e">
        <f t="shared" si="281"/>
        <v>#VALUE!</v>
      </c>
      <c r="AA291" s="799" t="e">
        <f t="shared" si="282"/>
        <v>#VALUE!</v>
      </c>
      <c r="AB291" s="799" t="e">
        <f t="shared" si="283"/>
        <v>#VALUE!</v>
      </c>
      <c r="AC291" s="566" t="e">
        <f t="shared" si="268"/>
        <v>#VALUE!</v>
      </c>
      <c r="AD291" s="566">
        <f t="shared" si="269"/>
        <v>0</v>
      </c>
      <c r="AE291" s="800">
        <f>IF(H291&gt;8,tab!D$168,tab!D$171)</f>
        <v>0.5</v>
      </c>
      <c r="AF291" s="566">
        <f t="shared" si="270"/>
        <v>0</v>
      </c>
      <c r="AG291" s="801">
        <f t="shared" si="271"/>
        <v>0</v>
      </c>
      <c r="AH291" s="566"/>
    </row>
    <row r="292" spans="3:34" ht="13.15" customHeight="1" x14ac:dyDescent="0.2">
      <c r="C292" s="31"/>
      <c r="D292" s="117" t="str">
        <f t="shared" si="303"/>
        <v/>
      </c>
      <c r="E292" s="117" t="str">
        <f t="shared" si="303"/>
        <v/>
      </c>
      <c r="F292" s="33" t="str">
        <f t="shared" si="284"/>
        <v/>
      </c>
      <c r="G292" s="118" t="str">
        <f t="shared" si="272"/>
        <v/>
      </c>
      <c r="H292" s="33" t="str">
        <f t="shared" si="273"/>
        <v/>
      </c>
      <c r="I292" s="119" t="str">
        <f t="shared" si="264"/>
        <v/>
      </c>
      <c r="J292" s="120" t="str">
        <f t="shared" si="304"/>
        <v/>
      </c>
      <c r="K292" s="173"/>
      <c r="L292" s="1261">
        <f t="shared" ref="L292:M292" si="313">IF(L230="","",L230)</f>
        <v>0</v>
      </c>
      <c r="M292" s="1261">
        <f t="shared" si="313"/>
        <v>0</v>
      </c>
      <c r="N292" s="852" t="str">
        <f t="shared" si="275"/>
        <v/>
      </c>
      <c r="O292" s="843"/>
      <c r="P292" s="1279" t="str">
        <f t="shared" si="276"/>
        <v/>
      </c>
      <c r="Q292" s="1074" t="str">
        <f t="shared" si="277"/>
        <v/>
      </c>
      <c r="R292" s="814" t="str">
        <f t="shared" si="278"/>
        <v/>
      </c>
      <c r="S292" s="1085">
        <f t="shared" si="279"/>
        <v>0</v>
      </c>
      <c r="T292" s="116"/>
      <c r="X292" s="801" t="str">
        <f t="shared" si="267"/>
        <v/>
      </c>
      <c r="Y292" s="786">
        <f t="shared" si="280"/>
        <v>0.6</v>
      </c>
      <c r="Z292" s="799" t="e">
        <f t="shared" si="281"/>
        <v>#VALUE!</v>
      </c>
      <c r="AA292" s="799" t="e">
        <f t="shared" si="282"/>
        <v>#VALUE!</v>
      </c>
      <c r="AB292" s="799" t="e">
        <f t="shared" si="283"/>
        <v>#VALUE!</v>
      </c>
      <c r="AC292" s="566" t="e">
        <f t="shared" si="268"/>
        <v>#VALUE!</v>
      </c>
      <c r="AD292" s="566">
        <f t="shared" si="269"/>
        <v>0</v>
      </c>
      <c r="AE292" s="800">
        <f>IF(H292&gt;8,tab!D$168,tab!D$171)</f>
        <v>0.5</v>
      </c>
      <c r="AF292" s="566">
        <f t="shared" si="270"/>
        <v>0</v>
      </c>
      <c r="AG292" s="801">
        <f t="shared" si="271"/>
        <v>0</v>
      </c>
      <c r="AH292" s="566"/>
    </row>
    <row r="293" spans="3:34" ht="13.15" customHeight="1" x14ac:dyDescent="0.2">
      <c r="C293" s="31"/>
      <c r="D293" s="117" t="str">
        <f t="shared" si="303"/>
        <v/>
      </c>
      <c r="E293" s="117" t="str">
        <f t="shared" si="303"/>
        <v/>
      </c>
      <c r="F293" s="33" t="str">
        <f t="shared" si="284"/>
        <v/>
      </c>
      <c r="G293" s="118" t="str">
        <f t="shared" si="272"/>
        <v/>
      </c>
      <c r="H293" s="33" t="str">
        <f t="shared" si="273"/>
        <v/>
      </c>
      <c r="I293" s="119" t="str">
        <f t="shared" si="264"/>
        <v/>
      </c>
      <c r="J293" s="120" t="str">
        <f t="shared" si="304"/>
        <v/>
      </c>
      <c r="K293" s="173"/>
      <c r="L293" s="1261">
        <f t="shared" ref="L293:M293" si="314">IF(L231="","",L231)</f>
        <v>0</v>
      </c>
      <c r="M293" s="1261">
        <f t="shared" si="314"/>
        <v>0</v>
      </c>
      <c r="N293" s="852" t="str">
        <f t="shared" si="275"/>
        <v/>
      </c>
      <c r="O293" s="843"/>
      <c r="P293" s="1279" t="str">
        <f t="shared" si="276"/>
        <v/>
      </c>
      <c r="Q293" s="1074" t="str">
        <f t="shared" si="277"/>
        <v/>
      </c>
      <c r="R293" s="814" t="str">
        <f t="shared" si="278"/>
        <v/>
      </c>
      <c r="S293" s="1085">
        <f t="shared" si="279"/>
        <v>0</v>
      </c>
      <c r="T293" s="116"/>
      <c r="X293" s="801" t="str">
        <f t="shared" si="267"/>
        <v/>
      </c>
      <c r="Y293" s="786">
        <f t="shared" si="280"/>
        <v>0.6</v>
      </c>
      <c r="Z293" s="799" t="e">
        <f t="shared" si="281"/>
        <v>#VALUE!</v>
      </c>
      <c r="AA293" s="799" t="e">
        <f t="shared" si="282"/>
        <v>#VALUE!</v>
      </c>
      <c r="AB293" s="799" t="e">
        <f t="shared" si="283"/>
        <v>#VALUE!</v>
      </c>
      <c r="AC293" s="566" t="e">
        <f t="shared" si="268"/>
        <v>#VALUE!</v>
      </c>
      <c r="AD293" s="566">
        <f t="shared" si="269"/>
        <v>0</v>
      </c>
      <c r="AE293" s="800">
        <f>IF(H293&gt;8,tab!D$168,tab!D$171)</f>
        <v>0.5</v>
      </c>
      <c r="AF293" s="566">
        <f t="shared" si="270"/>
        <v>0</v>
      </c>
      <c r="AG293" s="801">
        <f t="shared" si="271"/>
        <v>0</v>
      </c>
      <c r="AH293" s="566"/>
    </row>
    <row r="294" spans="3:34" ht="13.15" customHeight="1" x14ac:dyDescent="0.2">
      <c r="C294" s="31"/>
      <c r="D294" s="117" t="str">
        <f t="shared" si="303"/>
        <v/>
      </c>
      <c r="E294" s="117" t="str">
        <f t="shared" si="303"/>
        <v/>
      </c>
      <c r="F294" s="33" t="str">
        <f t="shared" si="284"/>
        <v/>
      </c>
      <c r="G294" s="118" t="str">
        <f t="shared" si="272"/>
        <v/>
      </c>
      <c r="H294" s="33" t="str">
        <f t="shared" si="273"/>
        <v/>
      </c>
      <c r="I294" s="119" t="str">
        <f t="shared" si="264"/>
        <v/>
      </c>
      <c r="J294" s="120" t="str">
        <f t="shared" si="304"/>
        <v/>
      </c>
      <c r="K294" s="173"/>
      <c r="L294" s="1261">
        <f t="shared" ref="L294:M294" si="315">IF(L232="","",L232)</f>
        <v>0</v>
      </c>
      <c r="M294" s="1261">
        <f t="shared" si="315"/>
        <v>0</v>
      </c>
      <c r="N294" s="852" t="str">
        <f t="shared" si="275"/>
        <v/>
      </c>
      <c r="O294" s="843"/>
      <c r="P294" s="1279" t="str">
        <f t="shared" si="276"/>
        <v/>
      </c>
      <c r="Q294" s="1074" t="str">
        <f t="shared" si="277"/>
        <v/>
      </c>
      <c r="R294" s="814" t="str">
        <f t="shared" si="278"/>
        <v/>
      </c>
      <c r="S294" s="1085">
        <f t="shared" si="279"/>
        <v>0</v>
      </c>
      <c r="T294" s="116"/>
      <c r="X294" s="801" t="str">
        <f t="shared" si="267"/>
        <v/>
      </c>
      <c r="Y294" s="786">
        <f t="shared" si="280"/>
        <v>0.6</v>
      </c>
      <c r="Z294" s="799" t="e">
        <f t="shared" si="281"/>
        <v>#VALUE!</v>
      </c>
      <c r="AA294" s="799" t="e">
        <f t="shared" si="282"/>
        <v>#VALUE!</v>
      </c>
      <c r="AB294" s="799" t="e">
        <f t="shared" si="283"/>
        <v>#VALUE!</v>
      </c>
      <c r="AC294" s="566" t="e">
        <f t="shared" si="268"/>
        <v>#VALUE!</v>
      </c>
      <c r="AD294" s="566">
        <f t="shared" si="269"/>
        <v>0</v>
      </c>
      <c r="AE294" s="800">
        <f>IF(H294&gt;8,tab!D$168,tab!D$171)</f>
        <v>0.5</v>
      </c>
      <c r="AF294" s="566">
        <f t="shared" si="270"/>
        <v>0</v>
      </c>
      <c r="AG294" s="801">
        <f t="shared" si="271"/>
        <v>0</v>
      </c>
      <c r="AH294" s="566"/>
    </row>
    <row r="295" spans="3:34" ht="13.15" customHeight="1" x14ac:dyDescent="0.2">
      <c r="C295" s="31"/>
      <c r="D295" s="117" t="str">
        <f t="shared" si="303"/>
        <v/>
      </c>
      <c r="E295" s="117" t="str">
        <f t="shared" si="303"/>
        <v/>
      </c>
      <c r="F295" s="33" t="str">
        <f t="shared" si="284"/>
        <v/>
      </c>
      <c r="G295" s="118" t="str">
        <f t="shared" si="272"/>
        <v/>
      </c>
      <c r="H295" s="33" t="str">
        <f t="shared" si="273"/>
        <v/>
      </c>
      <c r="I295" s="119" t="str">
        <f t="shared" si="264"/>
        <v/>
      </c>
      <c r="J295" s="120" t="str">
        <f t="shared" si="304"/>
        <v/>
      </c>
      <c r="K295" s="173"/>
      <c r="L295" s="1261">
        <f t="shared" ref="L295:M295" si="316">IF(L233="","",L233)</f>
        <v>0</v>
      </c>
      <c r="M295" s="1261">
        <f t="shared" si="316"/>
        <v>0</v>
      </c>
      <c r="N295" s="852" t="str">
        <f t="shared" si="275"/>
        <v/>
      </c>
      <c r="O295" s="843"/>
      <c r="P295" s="1279" t="str">
        <f t="shared" si="276"/>
        <v/>
      </c>
      <c r="Q295" s="1074" t="str">
        <f t="shared" si="277"/>
        <v/>
      </c>
      <c r="R295" s="814" t="str">
        <f t="shared" si="278"/>
        <v/>
      </c>
      <c r="S295" s="1085">
        <f t="shared" si="279"/>
        <v>0</v>
      </c>
      <c r="T295" s="116"/>
      <c r="X295" s="801" t="str">
        <f t="shared" si="267"/>
        <v/>
      </c>
      <c r="Y295" s="786">
        <f t="shared" si="280"/>
        <v>0.6</v>
      </c>
      <c r="Z295" s="799" t="e">
        <f t="shared" si="281"/>
        <v>#VALUE!</v>
      </c>
      <c r="AA295" s="799" t="e">
        <f t="shared" si="282"/>
        <v>#VALUE!</v>
      </c>
      <c r="AB295" s="799" t="e">
        <f t="shared" si="283"/>
        <v>#VALUE!</v>
      </c>
      <c r="AC295" s="566" t="e">
        <f t="shared" si="268"/>
        <v>#VALUE!</v>
      </c>
      <c r="AD295" s="566">
        <f t="shared" si="269"/>
        <v>0</v>
      </c>
      <c r="AE295" s="800">
        <f>IF(H295&gt;8,tab!D$168,tab!D$171)</f>
        <v>0.5</v>
      </c>
      <c r="AF295" s="566">
        <f t="shared" si="270"/>
        <v>0</v>
      </c>
      <c r="AG295" s="801">
        <f t="shared" si="271"/>
        <v>0</v>
      </c>
      <c r="AH295" s="566"/>
    </row>
    <row r="296" spans="3:34" ht="13.15" customHeight="1" x14ac:dyDescent="0.2">
      <c r="C296" s="31"/>
      <c r="D296" s="117" t="str">
        <f t="shared" si="303"/>
        <v/>
      </c>
      <c r="E296" s="117" t="str">
        <f t="shared" si="303"/>
        <v/>
      </c>
      <c r="F296" s="33" t="str">
        <f t="shared" si="284"/>
        <v/>
      </c>
      <c r="G296" s="118" t="str">
        <f t="shared" si="272"/>
        <v/>
      </c>
      <c r="H296" s="33" t="str">
        <f t="shared" si="273"/>
        <v/>
      </c>
      <c r="I296" s="119" t="str">
        <f t="shared" ref="I296:I313" si="317">IF(E296="","",IF(I234+1&gt;VLOOKUP(H296,Schaal2016,22,FALSE),I234,I234+1))</f>
        <v/>
      </c>
      <c r="J296" s="120" t="str">
        <f t="shared" si="304"/>
        <v/>
      </c>
      <c r="K296" s="173"/>
      <c r="L296" s="1261">
        <f t="shared" ref="L296:M296" si="318">IF(L234="","",L234)</f>
        <v>0</v>
      </c>
      <c r="M296" s="1261">
        <f t="shared" si="318"/>
        <v>0</v>
      </c>
      <c r="N296" s="852" t="str">
        <f t="shared" si="275"/>
        <v/>
      </c>
      <c r="O296" s="843"/>
      <c r="P296" s="1279" t="str">
        <f t="shared" si="276"/>
        <v/>
      </c>
      <c r="Q296" s="1074" t="str">
        <f t="shared" si="277"/>
        <v/>
      </c>
      <c r="R296" s="814" t="str">
        <f t="shared" si="278"/>
        <v/>
      </c>
      <c r="S296" s="1085">
        <f t="shared" si="279"/>
        <v>0</v>
      </c>
      <c r="T296" s="116"/>
      <c r="X296" s="801" t="str">
        <f t="shared" ref="X296:X313" si="319">IF(H296="","",VLOOKUP(H296,Schaal2020,I296+1,FALSE))</f>
        <v/>
      </c>
      <c r="Y296" s="786">
        <f t="shared" si="280"/>
        <v>0.6</v>
      </c>
      <c r="Z296" s="799" t="e">
        <f t="shared" si="281"/>
        <v>#VALUE!</v>
      </c>
      <c r="AA296" s="799" t="e">
        <f t="shared" si="282"/>
        <v>#VALUE!</v>
      </c>
      <c r="AB296" s="799" t="e">
        <f t="shared" si="283"/>
        <v>#VALUE!</v>
      </c>
      <c r="AC296" s="566" t="e">
        <f t="shared" ref="AC296:AC313" si="320">N296+O296</f>
        <v>#VALUE!</v>
      </c>
      <c r="AD296" s="566">
        <f t="shared" ref="AD296:AD313" si="321">L296+M296</f>
        <v>0</v>
      </c>
      <c r="AE296" s="800">
        <f>IF(H296&gt;8,tab!D$168,tab!D$171)</f>
        <v>0.5</v>
      </c>
      <c r="AF296" s="566">
        <f t="shared" ref="AF296:AF313" si="322">IF(F296&lt;25,0,IF(F296=25,25,IF(F296&lt;40,0,IF(F296=40,40,IF(F296&gt;=40,0)))))</f>
        <v>0</v>
      </c>
      <c r="AG296" s="801">
        <f t="shared" ref="AG296:AG313" si="323">IF(AF296=25,(X296*1.08*(J296)/2),IF(AF296=40,(V296*1.08*(J296)),IF(AF296=0,0)))</f>
        <v>0</v>
      </c>
      <c r="AH296" s="566"/>
    </row>
    <row r="297" spans="3:34" ht="13.15" customHeight="1" x14ac:dyDescent="0.2">
      <c r="C297" s="31"/>
      <c r="D297" s="117" t="str">
        <f t="shared" si="303"/>
        <v/>
      </c>
      <c r="E297" s="117" t="str">
        <f t="shared" si="303"/>
        <v/>
      </c>
      <c r="F297" s="33" t="str">
        <f t="shared" si="284"/>
        <v/>
      </c>
      <c r="G297" s="118" t="str">
        <f t="shared" si="272"/>
        <v/>
      </c>
      <c r="H297" s="33" t="str">
        <f t="shared" si="273"/>
        <v/>
      </c>
      <c r="I297" s="119" t="str">
        <f t="shared" si="317"/>
        <v/>
      </c>
      <c r="J297" s="120" t="str">
        <f t="shared" si="304"/>
        <v/>
      </c>
      <c r="K297" s="173"/>
      <c r="L297" s="1261">
        <f t="shared" ref="L297:M297" si="324">IF(L235="","",L235)</f>
        <v>0</v>
      </c>
      <c r="M297" s="1261">
        <f t="shared" si="324"/>
        <v>0</v>
      </c>
      <c r="N297" s="852" t="str">
        <f t="shared" si="275"/>
        <v/>
      </c>
      <c r="O297" s="843"/>
      <c r="P297" s="1279" t="str">
        <f t="shared" si="276"/>
        <v/>
      </c>
      <c r="Q297" s="1074" t="str">
        <f t="shared" si="277"/>
        <v/>
      </c>
      <c r="R297" s="814" t="str">
        <f t="shared" si="278"/>
        <v/>
      </c>
      <c r="S297" s="1085">
        <f t="shared" si="279"/>
        <v>0</v>
      </c>
      <c r="T297" s="116"/>
      <c r="X297" s="801" t="str">
        <f t="shared" si="319"/>
        <v/>
      </c>
      <c r="Y297" s="786">
        <f t="shared" si="280"/>
        <v>0.6</v>
      </c>
      <c r="Z297" s="799" t="e">
        <f t="shared" si="281"/>
        <v>#VALUE!</v>
      </c>
      <c r="AA297" s="799" t="e">
        <f t="shared" si="282"/>
        <v>#VALUE!</v>
      </c>
      <c r="AB297" s="799" t="e">
        <f t="shared" si="283"/>
        <v>#VALUE!</v>
      </c>
      <c r="AC297" s="566" t="e">
        <f t="shared" si="320"/>
        <v>#VALUE!</v>
      </c>
      <c r="AD297" s="566">
        <f t="shared" si="321"/>
        <v>0</v>
      </c>
      <c r="AE297" s="800">
        <f>IF(H297&gt;8,tab!D$168,tab!D$171)</f>
        <v>0.5</v>
      </c>
      <c r="AF297" s="566">
        <f t="shared" si="322"/>
        <v>0</v>
      </c>
      <c r="AG297" s="801">
        <f t="shared" si="323"/>
        <v>0</v>
      </c>
      <c r="AH297" s="566"/>
    </row>
    <row r="298" spans="3:34" ht="13.15" customHeight="1" x14ac:dyDescent="0.2">
      <c r="C298" s="31"/>
      <c r="D298" s="117" t="str">
        <f t="shared" si="303"/>
        <v/>
      </c>
      <c r="E298" s="117" t="str">
        <f t="shared" si="303"/>
        <v/>
      </c>
      <c r="F298" s="33" t="str">
        <f t="shared" si="284"/>
        <v/>
      </c>
      <c r="G298" s="118" t="str">
        <f t="shared" si="272"/>
        <v/>
      </c>
      <c r="H298" s="33" t="str">
        <f t="shared" si="273"/>
        <v/>
      </c>
      <c r="I298" s="119" t="str">
        <f t="shared" si="317"/>
        <v/>
      </c>
      <c r="J298" s="120" t="str">
        <f t="shared" si="304"/>
        <v/>
      </c>
      <c r="K298" s="173"/>
      <c r="L298" s="1261">
        <f t="shared" ref="L298:M298" si="325">IF(L236="","",L236)</f>
        <v>0</v>
      </c>
      <c r="M298" s="1261">
        <f t="shared" si="325"/>
        <v>0</v>
      </c>
      <c r="N298" s="852" t="str">
        <f t="shared" si="275"/>
        <v/>
      </c>
      <c r="O298" s="843"/>
      <c r="P298" s="1279" t="str">
        <f t="shared" si="276"/>
        <v/>
      </c>
      <c r="Q298" s="1074" t="str">
        <f t="shared" si="277"/>
        <v/>
      </c>
      <c r="R298" s="814" t="str">
        <f t="shared" si="278"/>
        <v/>
      </c>
      <c r="S298" s="1085">
        <f t="shared" si="279"/>
        <v>0</v>
      </c>
      <c r="T298" s="116"/>
      <c r="X298" s="801" t="str">
        <f t="shared" si="319"/>
        <v/>
      </c>
      <c r="Y298" s="786">
        <f t="shared" si="280"/>
        <v>0.6</v>
      </c>
      <c r="Z298" s="799" t="e">
        <f t="shared" si="281"/>
        <v>#VALUE!</v>
      </c>
      <c r="AA298" s="799" t="e">
        <f t="shared" si="282"/>
        <v>#VALUE!</v>
      </c>
      <c r="AB298" s="799" t="e">
        <f t="shared" si="283"/>
        <v>#VALUE!</v>
      </c>
      <c r="AC298" s="566" t="e">
        <f t="shared" si="320"/>
        <v>#VALUE!</v>
      </c>
      <c r="AD298" s="566">
        <f t="shared" si="321"/>
        <v>0</v>
      </c>
      <c r="AE298" s="800">
        <f>IF(H298&gt;8,tab!D$168,tab!D$171)</f>
        <v>0.5</v>
      </c>
      <c r="AF298" s="566">
        <f t="shared" si="322"/>
        <v>0</v>
      </c>
      <c r="AG298" s="801">
        <f t="shared" si="323"/>
        <v>0</v>
      </c>
      <c r="AH298" s="566"/>
    </row>
    <row r="299" spans="3:34" ht="13.15" customHeight="1" x14ac:dyDescent="0.2">
      <c r="C299" s="31"/>
      <c r="D299" s="117" t="str">
        <f t="shared" si="303"/>
        <v/>
      </c>
      <c r="E299" s="117" t="str">
        <f t="shared" si="303"/>
        <v/>
      </c>
      <c r="F299" s="33" t="str">
        <f t="shared" si="284"/>
        <v/>
      </c>
      <c r="G299" s="118" t="str">
        <f t="shared" si="272"/>
        <v/>
      </c>
      <c r="H299" s="33" t="str">
        <f t="shared" si="273"/>
        <v/>
      </c>
      <c r="I299" s="119" t="str">
        <f t="shared" si="317"/>
        <v/>
      </c>
      <c r="J299" s="120" t="str">
        <f t="shared" si="304"/>
        <v/>
      </c>
      <c r="K299" s="173"/>
      <c r="L299" s="1261">
        <f t="shared" ref="L299:M299" si="326">IF(L237="","",L237)</f>
        <v>0</v>
      </c>
      <c r="M299" s="1261">
        <f t="shared" si="326"/>
        <v>0</v>
      </c>
      <c r="N299" s="852" t="str">
        <f t="shared" si="275"/>
        <v/>
      </c>
      <c r="O299" s="843"/>
      <c r="P299" s="1279" t="str">
        <f t="shared" si="276"/>
        <v/>
      </c>
      <c r="Q299" s="1074" t="str">
        <f t="shared" si="277"/>
        <v/>
      </c>
      <c r="R299" s="814" t="str">
        <f t="shared" si="278"/>
        <v/>
      </c>
      <c r="S299" s="1085">
        <f t="shared" si="279"/>
        <v>0</v>
      </c>
      <c r="T299" s="116"/>
      <c r="X299" s="801" t="str">
        <f t="shared" si="319"/>
        <v/>
      </c>
      <c r="Y299" s="786">
        <f t="shared" si="280"/>
        <v>0.6</v>
      </c>
      <c r="Z299" s="799" t="e">
        <f t="shared" si="281"/>
        <v>#VALUE!</v>
      </c>
      <c r="AA299" s="799" t="e">
        <f t="shared" si="282"/>
        <v>#VALUE!</v>
      </c>
      <c r="AB299" s="799" t="e">
        <f t="shared" si="283"/>
        <v>#VALUE!</v>
      </c>
      <c r="AC299" s="566" t="e">
        <f t="shared" si="320"/>
        <v>#VALUE!</v>
      </c>
      <c r="AD299" s="566">
        <f t="shared" si="321"/>
        <v>0</v>
      </c>
      <c r="AE299" s="800">
        <f>IF(H299&gt;8,tab!D$168,tab!D$171)</f>
        <v>0.5</v>
      </c>
      <c r="AF299" s="566">
        <f t="shared" si="322"/>
        <v>0</v>
      </c>
      <c r="AG299" s="801">
        <f t="shared" si="323"/>
        <v>0</v>
      </c>
      <c r="AH299" s="566"/>
    </row>
    <row r="300" spans="3:34" ht="13.15" customHeight="1" x14ac:dyDescent="0.2">
      <c r="C300" s="31"/>
      <c r="D300" s="117" t="str">
        <f t="shared" si="303"/>
        <v/>
      </c>
      <c r="E300" s="117" t="str">
        <f t="shared" si="303"/>
        <v/>
      </c>
      <c r="F300" s="33" t="str">
        <f t="shared" si="284"/>
        <v/>
      </c>
      <c r="G300" s="118" t="str">
        <f t="shared" si="272"/>
        <v/>
      </c>
      <c r="H300" s="33" t="str">
        <f t="shared" si="273"/>
        <v/>
      </c>
      <c r="I300" s="119" t="str">
        <f t="shared" si="317"/>
        <v/>
      </c>
      <c r="J300" s="120" t="str">
        <f t="shared" si="304"/>
        <v/>
      </c>
      <c r="K300" s="173"/>
      <c r="L300" s="1261">
        <f t="shared" ref="L300:M300" si="327">IF(L238="","",L238)</f>
        <v>0</v>
      </c>
      <c r="M300" s="1261">
        <f t="shared" si="327"/>
        <v>0</v>
      </c>
      <c r="N300" s="852" t="str">
        <f t="shared" si="275"/>
        <v/>
      </c>
      <c r="O300" s="843"/>
      <c r="P300" s="1279" t="str">
        <f t="shared" si="276"/>
        <v/>
      </c>
      <c r="Q300" s="1074" t="str">
        <f t="shared" si="277"/>
        <v/>
      </c>
      <c r="R300" s="814" t="str">
        <f t="shared" si="278"/>
        <v/>
      </c>
      <c r="S300" s="1085">
        <f t="shared" si="279"/>
        <v>0</v>
      </c>
      <c r="T300" s="116"/>
      <c r="X300" s="801" t="str">
        <f t="shared" si="319"/>
        <v/>
      </c>
      <c r="Y300" s="786">
        <f t="shared" si="280"/>
        <v>0.6</v>
      </c>
      <c r="Z300" s="799" t="e">
        <f t="shared" si="281"/>
        <v>#VALUE!</v>
      </c>
      <c r="AA300" s="799" t="e">
        <f t="shared" si="282"/>
        <v>#VALUE!</v>
      </c>
      <c r="AB300" s="799" t="e">
        <f t="shared" si="283"/>
        <v>#VALUE!</v>
      </c>
      <c r="AC300" s="566" t="e">
        <f t="shared" si="320"/>
        <v>#VALUE!</v>
      </c>
      <c r="AD300" s="566">
        <f t="shared" si="321"/>
        <v>0</v>
      </c>
      <c r="AE300" s="800">
        <f>IF(H300&gt;8,tab!D$168,tab!D$171)</f>
        <v>0.5</v>
      </c>
      <c r="AF300" s="566">
        <f t="shared" si="322"/>
        <v>0</v>
      </c>
      <c r="AG300" s="801">
        <f t="shared" si="323"/>
        <v>0</v>
      </c>
      <c r="AH300" s="566"/>
    </row>
    <row r="301" spans="3:34" ht="13.15" customHeight="1" x14ac:dyDescent="0.2">
      <c r="C301" s="31"/>
      <c r="D301" s="117" t="str">
        <f t="shared" si="303"/>
        <v/>
      </c>
      <c r="E301" s="117" t="str">
        <f t="shared" si="303"/>
        <v/>
      </c>
      <c r="F301" s="33" t="str">
        <f t="shared" si="284"/>
        <v/>
      </c>
      <c r="G301" s="118" t="str">
        <f t="shared" si="272"/>
        <v/>
      </c>
      <c r="H301" s="33" t="str">
        <f t="shared" si="273"/>
        <v/>
      </c>
      <c r="I301" s="119" t="str">
        <f t="shared" si="317"/>
        <v/>
      </c>
      <c r="J301" s="120" t="str">
        <f t="shared" si="304"/>
        <v/>
      </c>
      <c r="K301" s="173"/>
      <c r="L301" s="1261">
        <f t="shared" ref="L301:M301" si="328">IF(L239="","",L239)</f>
        <v>0</v>
      </c>
      <c r="M301" s="1261">
        <f t="shared" si="328"/>
        <v>0</v>
      </c>
      <c r="N301" s="852" t="str">
        <f t="shared" si="275"/>
        <v/>
      </c>
      <c r="O301" s="843"/>
      <c r="P301" s="1279" t="str">
        <f t="shared" si="276"/>
        <v/>
      </c>
      <c r="Q301" s="1074" t="str">
        <f t="shared" si="277"/>
        <v/>
      </c>
      <c r="R301" s="814" t="str">
        <f t="shared" si="278"/>
        <v/>
      </c>
      <c r="S301" s="1085">
        <f t="shared" si="279"/>
        <v>0</v>
      </c>
      <c r="T301" s="116"/>
      <c r="X301" s="801" t="str">
        <f t="shared" si="319"/>
        <v/>
      </c>
      <c r="Y301" s="786">
        <f t="shared" si="280"/>
        <v>0.6</v>
      </c>
      <c r="Z301" s="799" t="e">
        <f t="shared" si="281"/>
        <v>#VALUE!</v>
      </c>
      <c r="AA301" s="799" t="e">
        <f t="shared" si="282"/>
        <v>#VALUE!</v>
      </c>
      <c r="AB301" s="799" t="e">
        <f t="shared" si="283"/>
        <v>#VALUE!</v>
      </c>
      <c r="AC301" s="566" t="e">
        <f t="shared" si="320"/>
        <v>#VALUE!</v>
      </c>
      <c r="AD301" s="566">
        <f t="shared" si="321"/>
        <v>0</v>
      </c>
      <c r="AE301" s="800">
        <f>IF(H301&gt;8,tab!D$168,tab!D$171)</f>
        <v>0.5</v>
      </c>
      <c r="AF301" s="566">
        <f t="shared" si="322"/>
        <v>0</v>
      </c>
      <c r="AG301" s="801">
        <f t="shared" si="323"/>
        <v>0</v>
      </c>
      <c r="AH301" s="566"/>
    </row>
    <row r="302" spans="3:34" ht="13.15" customHeight="1" x14ac:dyDescent="0.2">
      <c r="C302" s="31"/>
      <c r="D302" s="117" t="str">
        <f t="shared" si="303"/>
        <v/>
      </c>
      <c r="E302" s="117" t="str">
        <f t="shared" si="303"/>
        <v/>
      </c>
      <c r="F302" s="33" t="str">
        <f t="shared" si="284"/>
        <v/>
      </c>
      <c r="G302" s="118" t="str">
        <f t="shared" si="272"/>
        <v/>
      </c>
      <c r="H302" s="33" t="str">
        <f t="shared" si="273"/>
        <v/>
      </c>
      <c r="I302" s="119" t="str">
        <f t="shared" si="317"/>
        <v/>
      </c>
      <c r="J302" s="120" t="str">
        <f t="shared" si="304"/>
        <v/>
      </c>
      <c r="K302" s="173"/>
      <c r="L302" s="1261">
        <f t="shared" ref="L302:M302" si="329">IF(L240="","",L240)</f>
        <v>0</v>
      </c>
      <c r="M302" s="1261">
        <f t="shared" si="329"/>
        <v>0</v>
      </c>
      <c r="N302" s="852" t="str">
        <f t="shared" si="275"/>
        <v/>
      </c>
      <c r="O302" s="843"/>
      <c r="P302" s="1279" t="str">
        <f t="shared" si="276"/>
        <v/>
      </c>
      <c r="Q302" s="1074" t="str">
        <f t="shared" si="277"/>
        <v/>
      </c>
      <c r="R302" s="814" t="str">
        <f t="shared" si="278"/>
        <v/>
      </c>
      <c r="S302" s="1085">
        <f t="shared" si="279"/>
        <v>0</v>
      </c>
      <c r="T302" s="116"/>
      <c r="X302" s="801" t="str">
        <f t="shared" si="319"/>
        <v/>
      </c>
      <c r="Y302" s="786">
        <f t="shared" si="280"/>
        <v>0.6</v>
      </c>
      <c r="Z302" s="799" t="e">
        <f t="shared" si="281"/>
        <v>#VALUE!</v>
      </c>
      <c r="AA302" s="799" t="e">
        <f t="shared" si="282"/>
        <v>#VALUE!</v>
      </c>
      <c r="AB302" s="799" t="e">
        <f t="shared" si="283"/>
        <v>#VALUE!</v>
      </c>
      <c r="AC302" s="566" t="e">
        <f t="shared" si="320"/>
        <v>#VALUE!</v>
      </c>
      <c r="AD302" s="566">
        <f t="shared" si="321"/>
        <v>0</v>
      </c>
      <c r="AE302" s="800">
        <f>IF(H302&gt;8,tab!D$168,tab!D$171)</f>
        <v>0.5</v>
      </c>
      <c r="AF302" s="566">
        <f t="shared" si="322"/>
        <v>0</v>
      </c>
      <c r="AG302" s="801">
        <f t="shared" si="323"/>
        <v>0</v>
      </c>
      <c r="AH302" s="566"/>
    </row>
    <row r="303" spans="3:34" ht="13.15" customHeight="1" x14ac:dyDescent="0.2">
      <c r="C303" s="31"/>
      <c r="D303" s="117" t="str">
        <f t="shared" si="303"/>
        <v/>
      </c>
      <c r="E303" s="117" t="str">
        <f t="shared" si="303"/>
        <v/>
      </c>
      <c r="F303" s="33" t="str">
        <f t="shared" si="284"/>
        <v/>
      </c>
      <c r="G303" s="118" t="str">
        <f t="shared" si="272"/>
        <v/>
      </c>
      <c r="H303" s="33" t="str">
        <f t="shared" si="273"/>
        <v/>
      </c>
      <c r="I303" s="119" t="str">
        <f t="shared" si="317"/>
        <v/>
      </c>
      <c r="J303" s="120" t="str">
        <f t="shared" si="304"/>
        <v/>
      </c>
      <c r="K303" s="173"/>
      <c r="L303" s="1261">
        <f t="shared" ref="L303:M303" si="330">IF(L241="","",L241)</f>
        <v>0</v>
      </c>
      <c r="M303" s="1261">
        <f t="shared" si="330"/>
        <v>0</v>
      </c>
      <c r="N303" s="852" t="str">
        <f t="shared" si="275"/>
        <v/>
      </c>
      <c r="O303" s="843"/>
      <c r="P303" s="1279" t="str">
        <f t="shared" si="276"/>
        <v/>
      </c>
      <c r="Q303" s="1074" t="str">
        <f t="shared" si="277"/>
        <v/>
      </c>
      <c r="R303" s="814" t="str">
        <f t="shared" si="278"/>
        <v/>
      </c>
      <c r="S303" s="1085">
        <f t="shared" si="279"/>
        <v>0</v>
      </c>
      <c r="T303" s="116"/>
      <c r="X303" s="801" t="str">
        <f t="shared" si="319"/>
        <v/>
      </c>
      <c r="Y303" s="786">
        <f t="shared" si="280"/>
        <v>0.6</v>
      </c>
      <c r="Z303" s="799" t="e">
        <f t="shared" si="281"/>
        <v>#VALUE!</v>
      </c>
      <c r="AA303" s="799" t="e">
        <f t="shared" si="282"/>
        <v>#VALUE!</v>
      </c>
      <c r="AB303" s="799" t="e">
        <f t="shared" si="283"/>
        <v>#VALUE!</v>
      </c>
      <c r="AC303" s="566" t="e">
        <f t="shared" si="320"/>
        <v>#VALUE!</v>
      </c>
      <c r="AD303" s="566">
        <f t="shared" si="321"/>
        <v>0</v>
      </c>
      <c r="AE303" s="800">
        <f>IF(H303&gt;8,tab!D$168,tab!D$171)</f>
        <v>0.5</v>
      </c>
      <c r="AF303" s="566">
        <f t="shared" si="322"/>
        <v>0</v>
      </c>
      <c r="AG303" s="801">
        <f t="shared" si="323"/>
        <v>0</v>
      </c>
      <c r="AH303" s="566"/>
    </row>
    <row r="304" spans="3:34" ht="13.15" customHeight="1" x14ac:dyDescent="0.2">
      <c r="C304" s="31"/>
      <c r="D304" s="117" t="str">
        <f t="shared" ref="D304:E313" si="331">IF(D242=0,"",D242)</f>
        <v/>
      </c>
      <c r="E304" s="117" t="str">
        <f t="shared" si="331"/>
        <v/>
      </c>
      <c r="F304" s="33" t="str">
        <f t="shared" si="284"/>
        <v/>
      </c>
      <c r="G304" s="118" t="str">
        <f t="shared" si="272"/>
        <v/>
      </c>
      <c r="H304" s="33" t="str">
        <f t="shared" si="273"/>
        <v/>
      </c>
      <c r="I304" s="119" t="str">
        <f t="shared" si="317"/>
        <v/>
      </c>
      <c r="J304" s="120" t="str">
        <f t="shared" ref="J304:J313" si="332">IF(J242="","",J242)</f>
        <v/>
      </c>
      <c r="K304" s="173"/>
      <c r="L304" s="1261">
        <f t="shared" ref="L304:M304" si="333">IF(L242="","",L242)</f>
        <v>0</v>
      </c>
      <c r="M304" s="1261">
        <f t="shared" si="333"/>
        <v>0</v>
      </c>
      <c r="N304" s="852" t="str">
        <f t="shared" si="275"/>
        <v/>
      </c>
      <c r="O304" s="843"/>
      <c r="P304" s="1279" t="str">
        <f t="shared" si="276"/>
        <v/>
      </c>
      <c r="Q304" s="1074" t="str">
        <f t="shared" si="277"/>
        <v/>
      </c>
      <c r="R304" s="814" t="str">
        <f t="shared" si="278"/>
        <v/>
      </c>
      <c r="S304" s="1085">
        <f t="shared" si="279"/>
        <v>0</v>
      </c>
      <c r="T304" s="116"/>
      <c r="X304" s="801" t="str">
        <f t="shared" si="319"/>
        <v/>
      </c>
      <c r="Y304" s="786">
        <f t="shared" si="280"/>
        <v>0.6</v>
      </c>
      <c r="Z304" s="799" t="e">
        <f t="shared" si="281"/>
        <v>#VALUE!</v>
      </c>
      <c r="AA304" s="799" t="e">
        <f t="shared" si="282"/>
        <v>#VALUE!</v>
      </c>
      <c r="AB304" s="799" t="e">
        <f t="shared" si="283"/>
        <v>#VALUE!</v>
      </c>
      <c r="AC304" s="566" t="e">
        <f t="shared" si="320"/>
        <v>#VALUE!</v>
      </c>
      <c r="AD304" s="566">
        <f t="shared" si="321"/>
        <v>0</v>
      </c>
      <c r="AE304" s="800">
        <f>IF(H304&gt;8,tab!D$168,tab!D$171)</f>
        <v>0.5</v>
      </c>
      <c r="AF304" s="566">
        <f t="shared" si="322"/>
        <v>0</v>
      </c>
      <c r="AG304" s="801">
        <f t="shared" si="323"/>
        <v>0</v>
      </c>
      <c r="AH304" s="566"/>
    </row>
    <row r="305" spans="3:34" ht="13.15" customHeight="1" x14ac:dyDescent="0.2">
      <c r="C305" s="31"/>
      <c r="D305" s="117" t="str">
        <f t="shared" si="331"/>
        <v/>
      </c>
      <c r="E305" s="117" t="str">
        <f t="shared" si="331"/>
        <v/>
      </c>
      <c r="F305" s="33" t="str">
        <f t="shared" si="284"/>
        <v/>
      </c>
      <c r="G305" s="118" t="str">
        <f t="shared" si="272"/>
        <v/>
      </c>
      <c r="H305" s="33" t="str">
        <f t="shared" si="273"/>
        <v/>
      </c>
      <c r="I305" s="119" t="str">
        <f t="shared" si="317"/>
        <v/>
      </c>
      <c r="J305" s="120" t="str">
        <f t="shared" si="332"/>
        <v/>
      </c>
      <c r="K305" s="173"/>
      <c r="L305" s="1261">
        <f t="shared" ref="L305:M305" si="334">IF(L243="","",L243)</f>
        <v>0</v>
      </c>
      <c r="M305" s="1261">
        <f t="shared" si="334"/>
        <v>0</v>
      </c>
      <c r="N305" s="852" t="str">
        <f t="shared" si="275"/>
        <v/>
      </c>
      <c r="O305" s="843"/>
      <c r="P305" s="1279" t="str">
        <f t="shared" si="276"/>
        <v/>
      </c>
      <c r="Q305" s="1074" t="str">
        <f t="shared" si="277"/>
        <v/>
      </c>
      <c r="R305" s="814" t="str">
        <f t="shared" si="278"/>
        <v/>
      </c>
      <c r="S305" s="1085">
        <f t="shared" si="279"/>
        <v>0</v>
      </c>
      <c r="T305" s="116"/>
      <c r="X305" s="801" t="str">
        <f t="shared" si="319"/>
        <v/>
      </c>
      <c r="Y305" s="786">
        <f t="shared" si="280"/>
        <v>0.6</v>
      </c>
      <c r="Z305" s="799" t="e">
        <f t="shared" si="281"/>
        <v>#VALUE!</v>
      </c>
      <c r="AA305" s="799" t="e">
        <f t="shared" si="282"/>
        <v>#VALUE!</v>
      </c>
      <c r="AB305" s="799" t="e">
        <f t="shared" si="283"/>
        <v>#VALUE!</v>
      </c>
      <c r="AC305" s="566" t="e">
        <f t="shared" si="320"/>
        <v>#VALUE!</v>
      </c>
      <c r="AD305" s="566">
        <f t="shared" si="321"/>
        <v>0</v>
      </c>
      <c r="AE305" s="800">
        <f>IF(H305&gt;8,tab!D$168,tab!D$171)</f>
        <v>0.5</v>
      </c>
      <c r="AF305" s="566">
        <f t="shared" si="322"/>
        <v>0</v>
      </c>
      <c r="AG305" s="801">
        <f t="shared" si="323"/>
        <v>0</v>
      </c>
      <c r="AH305" s="566"/>
    </row>
    <row r="306" spans="3:34" ht="13.15" customHeight="1" x14ac:dyDescent="0.2">
      <c r="C306" s="31"/>
      <c r="D306" s="117" t="str">
        <f t="shared" si="331"/>
        <v/>
      </c>
      <c r="E306" s="117" t="str">
        <f t="shared" si="331"/>
        <v/>
      </c>
      <c r="F306" s="33" t="str">
        <f t="shared" si="284"/>
        <v/>
      </c>
      <c r="G306" s="118" t="str">
        <f t="shared" si="272"/>
        <v/>
      </c>
      <c r="H306" s="33" t="str">
        <f t="shared" si="273"/>
        <v/>
      </c>
      <c r="I306" s="119" t="str">
        <f t="shared" si="317"/>
        <v/>
      </c>
      <c r="J306" s="120" t="str">
        <f t="shared" si="332"/>
        <v/>
      </c>
      <c r="K306" s="173"/>
      <c r="L306" s="1261">
        <f t="shared" ref="L306:M306" si="335">IF(L244="","",L244)</f>
        <v>0</v>
      </c>
      <c r="M306" s="1261">
        <f t="shared" si="335"/>
        <v>0</v>
      </c>
      <c r="N306" s="852" t="str">
        <f t="shared" si="275"/>
        <v/>
      </c>
      <c r="O306" s="843"/>
      <c r="P306" s="1279" t="str">
        <f t="shared" si="276"/>
        <v/>
      </c>
      <c r="Q306" s="1074" t="str">
        <f t="shared" si="277"/>
        <v/>
      </c>
      <c r="R306" s="814" t="str">
        <f t="shared" si="278"/>
        <v/>
      </c>
      <c r="S306" s="1085">
        <f t="shared" si="279"/>
        <v>0</v>
      </c>
      <c r="T306" s="116"/>
      <c r="X306" s="801" t="str">
        <f t="shared" si="319"/>
        <v/>
      </c>
      <c r="Y306" s="786">
        <f t="shared" si="280"/>
        <v>0.6</v>
      </c>
      <c r="Z306" s="799" t="e">
        <f t="shared" si="281"/>
        <v>#VALUE!</v>
      </c>
      <c r="AA306" s="799" t="e">
        <f t="shared" si="282"/>
        <v>#VALUE!</v>
      </c>
      <c r="AB306" s="799" t="e">
        <f t="shared" si="283"/>
        <v>#VALUE!</v>
      </c>
      <c r="AC306" s="566" t="e">
        <f t="shared" si="320"/>
        <v>#VALUE!</v>
      </c>
      <c r="AD306" s="566">
        <f t="shared" si="321"/>
        <v>0</v>
      </c>
      <c r="AE306" s="800">
        <f>IF(H306&gt;8,tab!D$168,tab!D$171)</f>
        <v>0.5</v>
      </c>
      <c r="AF306" s="566">
        <f t="shared" si="322"/>
        <v>0</v>
      </c>
      <c r="AG306" s="801">
        <f t="shared" si="323"/>
        <v>0</v>
      </c>
      <c r="AH306" s="566"/>
    </row>
    <row r="307" spans="3:34" ht="13.15" customHeight="1" x14ac:dyDescent="0.2">
      <c r="C307" s="31"/>
      <c r="D307" s="117" t="str">
        <f t="shared" si="331"/>
        <v/>
      </c>
      <c r="E307" s="117" t="str">
        <f t="shared" si="331"/>
        <v/>
      </c>
      <c r="F307" s="33" t="str">
        <f t="shared" si="284"/>
        <v/>
      </c>
      <c r="G307" s="118" t="str">
        <f t="shared" si="272"/>
        <v/>
      </c>
      <c r="H307" s="33" t="str">
        <f t="shared" si="273"/>
        <v/>
      </c>
      <c r="I307" s="119" t="str">
        <f t="shared" si="317"/>
        <v/>
      </c>
      <c r="J307" s="120" t="str">
        <f t="shared" si="332"/>
        <v/>
      </c>
      <c r="K307" s="173"/>
      <c r="L307" s="1261">
        <f t="shared" ref="L307:M307" si="336">IF(L245="","",L245)</f>
        <v>0</v>
      </c>
      <c r="M307" s="1261">
        <f t="shared" si="336"/>
        <v>0</v>
      </c>
      <c r="N307" s="852" t="str">
        <f t="shared" si="275"/>
        <v/>
      </c>
      <c r="O307" s="843"/>
      <c r="P307" s="1279" t="str">
        <f t="shared" si="276"/>
        <v/>
      </c>
      <c r="Q307" s="1074" t="str">
        <f t="shared" si="277"/>
        <v/>
      </c>
      <c r="R307" s="814" t="str">
        <f t="shared" si="278"/>
        <v/>
      </c>
      <c r="S307" s="1085">
        <f t="shared" si="279"/>
        <v>0</v>
      </c>
      <c r="T307" s="116"/>
      <c r="X307" s="801" t="str">
        <f t="shared" si="319"/>
        <v/>
      </c>
      <c r="Y307" s="786">
        <f t="shared" si="280"/>
        <v>0.6</v>
      </c>
      <c r="Z307" s="799" t="e">
        <f t="shared" si="281"/>
        <v>#VALUE!</v>
      </c>
      <c r="AA307" s="799" t="e">
        <f t="shared" si="282"/>
        <v>#VALUE!</v>
      </c>
      <c r="AB307" s="799" t="e">
        <f t="shared" si="283"/>
        <v>#VALUE!</v>
      </c>
      <c r="AC307" s="566" t="e">
        <f t="shared" si="320"/>
        <v>#VALUE!</v>
      </c>
      <c r="AD307" s="566">
        <f t="shared" si="321"/>
        <v>0</v>
      </c>
      <c r="AE307" s="800">
        <f>IF(H307&gt;8,tab!D$168,tab!D$171)</f>
        <v>0.5</v>
      </c>
      <c r="AF307" s="566">
        <f t="shared" si="322"/>
        <v>0</v>
      </c>
      <c r="AG307" s="801">
        <f t="shared" si="323"/>
        <v>0</v>
      </c>
      <c r="AH307" s="566"/>
    </row>
    <row r="308" spans="3:34" ht="13.15" customHeight="1" x14ac:dyDescent="0.2">
      <c r="C308" s="31"/>
      <c r="D308" s="117" t="str">
        <f t="shared" si="331"/>
        <v/>
      </c>
      <c r="E308" s="117" t="str">
        <f t="shared" si="331"/>
        <v/>
      </c>
      <c r="F308" s="33" t="str">
        <f t="shared" si="284"/>
        <v/>
      </c>
      <c r="G308" s="118" t="str">
        <f t="shared" si="272"/>
        <v/>
      </c>
      <c r="H308" s="33" t="str">
        <f t="shared" si="273"/>
        <v/>
      </c>
      <c r="I308" s="119" t="str">
        <f t="shared" si="317"/>
        <v/>
      </c>
      <c r="J308" s="120" t="str">
        <f t="shared" si="332"/>
        <v/>
      </c>
      <c r="K308" s="173"/>
      <c r="L308" s="1261">
        <f t="shared" ref="L308:M308" si="337">IF(L246="","",L246)</f>
        <v>0</v>
      </c>
      <c r="M308" s="1261">
        <f t="shared" si="337"/>
        <v>0</v>
      </c>
      <c r="N308" s="852" t="str">
        <f t="shared" si="275"/>
        <v/>
      </c>
      <c r="O308" s="843"/>
      <c r="P308" s="1279" t="str">
        <f t="shared" si="276"/>
        <v/>
      </c>
      <c r="Q308" s="1074" t="str">
        <f t="shared" si="277"/>
        <v/>
      </c>
      <c r="R308" s="814" t="str">
        <f t="shared" si="278"/>
        <v/>
      </c>
      <c r="S308" s="1085">
        <f t="shared" si="279"/>
        <v>0</v>
      </c>
      <c r="T308" s="116"/>
      <c r="X308" s="801" t="str">
        <f t="shared" si="319"/>
        <v/>
      </c>
      <c r="Y308" s="786">
        <f t="shared" si="280"/>
        <v>0.6</v>
      </c>
      <c r="Z308" s="799" t="e">
        <f t="shared" si="281"/>
        <v>#VALUE!</v>
      </c>
      <c r="AA308" s="799" t="e">
        <f t="shared" si="282"/>
        <v>#VALUE!</v>
      </c>
      <c r="AB308" s="799" t="e">
        <f t="shared" si="283"/>
        <v>#VALUE!</v>
      </c>
      <c r="AC308" s="566" t="e">
        <f t="shared" si="320"/>
        <v>#VALUE!</v>
      </c>
      <c r="AD308" s="566">
        <f t="shared" si="321"/>
        <v>0</v>
      </c>
      <c r="AE308" s="800">
        <f>IF(H308&gt;8,tab!D$168,tab!D$171)</f>
        <v>0.5</v>
      </c>
      <c r="AF308" s="566">
        <f t="shared" si="322"/>
        <v>0</v>
      </c>
      <c r="AG308" s="801">
        <f t="shared" si="323"/>
        <v>0</v>
      </c>
      <c r="AH308" s="566"/>
    </row>
    <row r="309" spans="3:34" ht="13.15" customHeight="1" x14ac:dyDescent="0.2">
      <c r="C309" s="31"/>
      <c r="D309" s="117" t="str">
        <f t="shared" si="331"/>
        <v/>
      </c>
      <c r="E309" s="117" t="str">
        <f t="shared" si="331"/>
        <v/>
      </c>
      <c r="F309" s="33" t="str">
        <f t="shared" si="284"/>
        <v/>
      </c>
      <c r="G309" s="118" t="str">
        <f t="shared" si="272"/>
        <v/>
      </c>
      <c r="H309" s="33" t="str">
        <f t="shared" si="273"/>
        <v/>
      </c>
      <c r="I309" s="119" t="str">
        <f t="shared" si="317"/>
        <v/>
      </c>
      <c r="J309" s="120" t="str">
        <f t="shared" si="332"/>
        <v/>
      </c>
      <c r="K309" s="173"/>
      <c r="L309" s="1261">
        <f t="shared" ref="L309:M309" si="338">IF(L247="","",L247)</f>
        <v>0</v>
      </c>
      <c r="M309" s="1261">
        <f t="shared" si="338"/>
        <v>0</v>
      </c>
      <c r="N309" s="852" t="str">
        <f t="shared" si="275"/>
        <v/>
      </c>
      <c r="O309" s="843"/>
      <c r="P309" s="1279" t="str">
        <f t="shared" si="276"/>
        <v/>
      </c>
      <c r="Q309" s="1074" t="str">
        <f t="shared" si="277"/>
        <v/>
      </c>
      <c r="R309" s="814" t="str">
        <f t="shared" si="278"/>
        <v/>
      </c>
      <c r="S309" s="1085">
        <f t="shared" si="279"/>
        <v>0</v>
      </c>
      <c r="T309" s="116"/>
      <c r="X309" s="801" t="str">
        <f t="shared" si="319"/>
        <v/>
      </c>
      <c r="Y309" s="786">
        <f t="shared" si="280"/>
        <v>0.6</v>
      </c>
      <c r="Z309" s="799" t="e">
        <f t="shared" si="281"/>
        <v>#VALUE!</v>
      </c>
      <c r="AA309" s="799" t="e">
        <f t="shared" si="282"/>
        <v>#VALUE!</v>
      </c>
      <c r="AB309" s="799" t="e">
        <f t="shared" si="283"/>
        <v>#VALUE!</v>
      </c>
      <c r="AC309" s="566" t="e">
        <f t="shared" si="320"/>
        <v>#VALUE!</v>
      </c>
      <c r="AD309" s="566">
        <f t="shared" si="321"/>
        <v>0</v>
      </c>
      <c r="AE309" s="800">
        <f>IF(H309&gt;8,tab!D$168,tab!D$171)</f>
        <v>0.5</v>
      </c>
      <c r="AF309" s="566">
        <f t="shared" si="322"/>
        <v>0</v>
      </c>
      <c r="AG309" s="801">
        <f t="shared" si="323"/>
        <v>0</v>
      </c>
      <c r="AH309" s="566"/>
    </row>
    <row r="310" spans="3:34" ht="13.15" customHeight="1" x14ac:dyDescent="0.2">
      <c r="C310" s="31"/>
      <c r="D310" s="117" t="str">
        <f t="shared" si="331"/>
        <v/>
      </c>
      <c r="E310" s="117" t="str">
        <f t="shared" si="331"/>
        <v/>
      </c>
      <c r="F310" s="33" t="str">
        <f t="shared" si="284"/>
        <v/>
      </c>
      <c r="G310" s="118" t="str">
        <f t="shared" si="272"/>
        <v/>
      </c>
      <c r="H310" s="33" t="str">
        <f t="shared" si="273"/>
        <v/>
      </c>
      <c r="I310" s="119" t="str">
        <f t="shared" si="317"/>
        <v/>
      </c>
      <c r="J310" s="120" t="str">
        <f t="shared" si="332"/>
        <v/>
      </c>
      <c r="K310" s="173"/>
      <c r="L310" s="1261">
        <f t="shared" ref="L310:M310" si="339">IF(L248="","",L248)</f>
        <v>0</v>
      </c>
      <c r="M310" s="1261">
        <f t="shared" si="339"/>
        <v>0</v>
      </c>
      <c r="N310" s="852" t="str">
        <f t="shared" si="275"/>
        <v/>
      </c>
      <c r="O310" s="843"/>
      <c r="P310" s="1279" t="str">
        <f t="shared" si="276"/>
        <v/>
      </c>
      <c r="Q310" s="1074" t="str">
        <f t="shared" si="277"/>
        <v/>
      </c>
      <c r="R310" s="814" t="str">
        <f t="shared" si="278"/>
        <v/>
      </c>
      <c r="S310" s="1085">
        <f t="shared" si="279"/>
        <v>0</v>
      </c>
      <c r="T310" s="116"/>
      <c r="X310" s="801" t="str">
        <f t="shared" si="319"/>
        <v/>
      </c>
      <c r="Y310" s="786">
        <f t="shared" si="280"/>
        <v>0.6</v>
      </c>
      <c r="Z310" s="799" t="e">
        <f t="shared" si="281"/>
        <v>#VALUE!</v>
      </c>
      <c r="AA310" s="799" t="e">
        <f t="shared" si="282"/>
        <v>#VALUE!</v>
      </c>
      <c r="AB310" s="799" t="e">
        <f t="shared" si="283"/>
        <v>#VALUE!</v>
      </c>
      <c r="AC310" s="566" t="e">
        <f t="shared" si="320"/>
        <v>#VALUE!</v>
      </c>
      <c r="AD310" s="566">
        <f t="shared" si="321"/>
        <v>0</v>
      </c>
      <c r="AE310" s="800">
        <f>IF(H310&gt;8,tab!D$168,tab!D$171)</f>
        <v>0.5</v>
      </c>
      <c r="AF310" s="566">
        <f t="shared" si="322"/>
        <v>0</v>
      </c>
      <c r="AG310" s="801">
        <f t="shared" si="323"/>
        <v>0</v>
      </c>
      <c r="AH310" s="566"/>
    </row>
    <row r="311" spans="3:34" ht="13.15" customHeight="1" x14ac:dyDescent="0.2">
      <c r="C311" s="31"/>
      <c r="D311" s="117" t="str">
        <f t="shared" si="331"/>
        <v/>
      </c>
      <c r="E311" s="117" t="str">
        <f t="shared" si="331"/>
        <v/>
      </c>
      <c r="F311" s="33" t="str">
        <f t="shared" si="284"/>
        <v/>
      </c>
      <c r="G311" s="118" t="str">
        <f t="shared" si="272"/>
        <v/>
      </c>
      <c r="H311" s="33" t="str">
        <f t="shared" si="273"/>
        <v/>
      </c>
      <c r="I311" s="119" t="str">
        <f t="shared" si="317"/>
        <v/>
      </c>
      <c r="J311" s="120" t="str">
        <f t="shared" si="332"/>
        <v/>
      </c>
      <c r="K311" s="173"/>
      <c r="L311" s="1261">
        <f t="shared" ref="L311:M311" si="340">IF(L249="","",L249)</f>
        <v>0</v>
      </c>
      <c r="M311" s="1261">
        <f t="shared" si="340"/>
        <v>0</v>
      </c>
      <c r="N311" s="852" t="str">
        <f t="shared" si="275"/>
        <v/>
      </c>
      <c r="O311" s="843"/>
      <c r="P311" s="1279" t="str">
        <f t="shared" si="276"/>
        <v/>
      </c>
      <c r="Q311" s="1074" t="str">
        <f t="shared" si="277"/>
        <v/>
      </c>
      <c r="R311" s="814" t="str">
        <f t="shared" si="278"/>
        <v/>
      </c>
      <c r="S311" s="1085">
        <f t="shared" si="279"/>
        <v>0</v>
      </c>
      <c r="T311" s="116"/>
      <c r="X311" s="801" t="str">
        <f t="shared" si="319"/>
        <v/>
      </c>
      <c r="Y311" s="786">
        <f t="shared" si="280"/>
        <v>0.6</v>
      </c>
      <c r="Z311" s="799" t="e">
        <f t="shared" si="281"/>
        <v>#VALUE!</v>
      </c>
      <c r="AA311" s="799" t="e">
        <f t="shared" si="282"/>
        <v>#VALUE!</v>
      </c>
      <c r="AB311" s="799" t="e">
        <f t="shared" si="283"/>
        <v>#VALUE!</v>
      </c>
      <c r="AC311" s="566" t="e">
        <f t="shared" si="320"/>
        <v>#VALUE!</v>
      </c>
      <c r="AD311" s="566">
        <f t="shared" si="321"/>
        <v>0</v>
      </c>
      <c r="AE311" s="800">
        <f>IF(H311&gt;8,tab!D$168,tab!D$171)</f>
        <v>0.5</v>
      </c>
      <c r="AF311" s="566">
        <f t="shared" si="322"/>
        <v>0</v>
      </c>
      <c r="AG311" s="801">
        <f t="shared" si="323"/>
        <v>0</v>
      </c>
      <c r="AH311" s="566"/>
    </row>
    <row r="312" spans="3:34" ht="13.15" customHeight="1" x14ac:dyDescent="0.2">
      <c r="C312" s="31"/>
      <c r="D312" s="117" t="str">
        <f t="shared" si="331"/>
        <v/>
      </c>
      <c r="E312" s="117" t="str">
        <f t="shared" si="331"/>
        <v/>
      </c>
      <c r="F312" s="33" t="str">
        <f t="shared" si="284"/>
        <v/>
      </c>
      <c r="G312" s="118" t="str">
        <f t="shared" si="272"/>
        <v/>
      </c>
      <c r="H312" s="33" t="str">
        <f t="shared" si="273"/>
        <v/>
      </c>
      <c r="I312" s="119" t="str">
        <f t="shared" si="317"/>
        <v/>
      </c>
      <c r="J312" s="120" t="str">
        <f t="shared" si="332"/>
        <v/>
      </c>
      <c r="K312" s="173"/>
      <c r="L312" s="1261">
        <f t="shared" ref="L312:M312" si="341">IF(L250="","",L250)</f>
        <v>0</v>
      </c>
      <c r="M312" s="1261">
        <f t="shared" si="341"/>
        <v>0</v>
      </c>
      <c r="N312" s="852" t="str">
        <f t="shared" si="275"/>
        <v/>
      </c>
      <c r="O312" s="843"/>
      <c r="P312" s="1279" t="str">
        <f t="shared" si="276"/>
        <v/>
      </c>
      <c r="Q312" s="1074" t="str">
        <f t="shared" si="277"/>
        <v/>
      </c>
      <c r="R312" s="814" t="str">
        <f t="shared" si="278"/>
        <v/>
      </c>
      <c r="S312" s="1085">
        <f t="shared" si="279"/>
        <v>0</v>
      </c>
      <c r="T312" s="116"/>
      <c r="X312" s="801" t="str">
        <f t="shared" si="319"/>
        <v/>
      </c>
      <c r="Y312" s="786">
        <f t="shared" si="280"/>
        <v>0.6</v>
      </c>
      <c r="Z312" s="799" t="e">
        <f t="shared" si="281"/>
        <v>#VALUE!</v>
      </c>
      <c r="AA312" s="799" t="e">
        <f t="shared" si="282"/>
        <v>#VALUE!</v>
      </c>
      <c r="AB312" s="799" t="e">
        <f t="shared" si="283"/>
        <v>#VALUE!</v>
      </c>
      <c r="AC312" s="566" t="e">
        <f t="shared" si="320"/>
        <v>#VALUE!</v>
      </c>
      <c r="AD312" s="566">
        <f t="shared" si="321"/>
        <v>0</v>
      </c>
      <c r="AE312" s="800">
        <f>IF(H312&gt;8,tab!D$168,tab!D$171)</f>
        <v>0.5</v>
      </c>
      <c r="AF312" s="566">
        <f t="shared" si="322"/>
        <v>0</v>
      </c>
      <c r="AG312" s="801">
        <f t="shared" si="323"/>
        <v>0</v>
      </c>
      <c r="AH312" s="566"/>
    </row>
    <row r="313" spans="3:34" ht="13.15" customHeight="1" x14ac:dyDescent="0.2">
      <c r="C313" s="31"/>
      <c r="D313" s="117" t="str">
        <f t="shared" si="331"/>
        <v/>
      </c>
      <c r="E313" s="117" t="str">
        <f t="shared" si="331"/>
        <v/>
      </c>
      <c r="F313" s="33" t="str">
        <f t="shared" si="284"/>
        <v/>
      </c>
      <c r="G313" s="118" t="str">
        <f t="shared" si="272"/>
        <v/>
      </c>
      <c r="H313" s="33" t="str">
        <f t="shared" si="273"/>
        <v/>
      </c>
      <c r="I313" s="119" t="str">
        <f t="shared" si="317"/>
        <v/>
      </c>
      <c r="J313" s="120" t="str">
        <f t="shared" si="332"/>
        <v/>
      </c>
      <c r="K313" s="173"/>
      <c r="L313" s="1261">
        <f t="shared" ref="L313:M313" si="342">IF(L251="","",L251)</f>
        <v>0</v>
      </c>
      <c r="M313" s="1261">
        <f t="shared" si="342"/>
        <v>0</v>
      </c>
      <c r="N313" s="852" t="str">
        <f t="shared" si="275"/>
        <v/>
      </c>
      <c r="O313" s="843"/>
      <c r="P313" s="1279" t="str">
        <f t="shared" si="276"/>
        <v/>
      </c>
      <c r="Q313" s="1074" t="str">
        <f t="shared" si="277"/>
        <v/>
      </c>
      <c r="R313" s="814" t="str">
        <f t="shared" si="278"/>
        <v/>
      </c>
      <c r="S313" s="1085">
        <f t="shared" si="279"/>
        <v>0</v>
      </c>
      <c r="T313" s="116"/>
      <c r="X313" s="801" t="str">
        <f t="shared" si="319"/>
        <v/>
      </c>
      <c r="Y313" s="786">
        <f t="shared" si="280"/>
        <v>0.6</v>
      </c>
      <c r="Z313" s="799" t="e">
        <f t="shared" si="281"/>
        <v>#VALUE!</v>
      </c>
      <c r="AA313" s="799" t="e">
        <f t="shared" si="282"/>
        <v>#VALUE!</v>
      </c>
      <c r="AB313" s="799" t="e">
        <f t="shared" si="283"/>
        <v>#VALUE!</v>
      </c>
      <c r="AC313" s="566" t="e">
        <f t="shared" si="320"/>
        <v>#VALUE!</v>
      </c>
      <c r="AD313" s="566">
        <f t="shared" si="321"/>
        <v>0</v>
      </c>
      <c r="AE313" s="800">
        <f>IF(H313&gt;8,tab!D$168,tab!D$171)</f>
        <v>0.5</v>
      </c>
      <c r="AF313" s="566">
        <f t="shared" si="322"/>
        <v>0</v>
      </c>
      <c r="AG313" s="801">
        <f t="shared" si="323"/>
        <v>0</v>
      </c>
      <c r="AH313" s="566"/>
    </row>
    <row r="314" spans="3:34" ht="13.15" customHeight="1" x14ac:dyDescent="0.2">
      <c r="C314" s="31"/>
      <c r="D314" s="28"/>
      <c r="E314" s="28"/>
      <c r="F314" s="28"/>
      <c r="G314" s="28"/>
      <c r="H314" s="30"/>
      <c r="I314" s="158"/>
      <c r="J314" s="815">
        <f>SUM(J264:J313)</f>
        <v>1</v>
      </c>
      <c r="K314" s="121"/>
      <c r="L314" s="850">
        <f>SUM(L264:L313)</f>
        <v>0</v>
      </c>
      <c r="M314" s="850">
        <f>SUM(M264:M313)</f>
        <v>0</v>
      </c>
      <c r="N314" s="516"/>
      <c r="O314" s="850">
        <f>SUM(O264:O313)</f>
        <v>0</v>
      </c>
      <c r="P314" s="851">
        <f>SUM(P264:P313)</f>
        <v>40</v>
      </c>
      <c r="Q314" s="1076">
        <f>SUM(Q264:Q313)</f>
        <v>57016.905605786626</v>
      </c>
      <c r="R314" s="1076">
        <f t="shared" ref="R314" si="343">SUM(R264:R313)</f>
        <v>1408.6943942133817</v>
      </c>
      <c r="S314" s="1076">
        <f t="shared" ref="S314" si="344">SUM(S264:S313)</f>
        <v>58425.600000000006</v>
      </c>
      <c r="T314" s="75"/>
      <c r="X314" s="566"/>
      <c r="Y314" s="566"/>
      <c r="AG314" s="801">
        <f>SUM(AG264:AG313)</f>
        <v>0</v>
      </c>
      <c r="AH314" s="566"/>
    </row>
    <row r="315" spans="3:34" ht="13.15" customHeight="1" x14ac:dyDescent="0.2">
      <c r="C315" s="36"/>
      <c r="D315" s="127"/>
      <c r="E315" s="127"/>
      <c r="F315" s="127"/>
      <c r="G315" s="127"/>
      <c r="H315" s="129"/>
      <c r="I315" s="130"/>
      <c r="J315" s="131"/>
      <c r="K315" s="130"/>
      <c r="L315" s="130"/>
      <c r="M315" s="133"/>
      <c r="N315" s="132"/>
      <c r="O315" s="132"/>
      <c r="P315" s="135"/>
      <c r="Q315" s="135"/>
      <c r="R315" s="134"/>
      <c r="S315" s="1086"/>
      <c r="T315" s="75"/>
      <c r="X315" s="566"/>
      <c r="Y315" s="566"/>
      <c r="AG315" s="566"/>
      <c r="AH315" s="566"/>
    </row>
    <row r="316" spans="3:34" ht="13.15" customHeight="1" x14ac:dyDescent="0.2"/>
    <row r="317" spans="3:34" ht="13.15" customHeight="1" x14ac:dyDescent="0.2"/>
    <row r="318" spans="3:34" ht="13.15" customHeight="1" x14ac:dyDescent="0.2">
      <c r="C318" s="34" t="s">
        <v>48</v>
      </c>
      <c r="E318" s="150" t="str">
        <f>tab!H2</f>
        <v>2022/23</v>
      </c>
      <c r="G318" s="179"/>
      <c r="H318" s="8"/>
      <c r="J318" s="123"/>
      <c r="L318" s="147"/>
      <c r="M318" s="147"/>
      <c r="N318" s="116"/>
      <c r="O318" s="116"/>
      <c r="P318" s="124"/>
      <c r="Q318" s="149"/>
      <c r="R318" s="148"/>
      <c r="AG318" s="566"/>
      <c r="AH318" s="566"/>
    </row>
    <row r="319" spans="3:34" ht="13.15" customHeight="1" x14ac:dyDescent="0.2">
      <c r="C319" s="34" t="s">
        <v>133</v>
      </c>
      <c r="E319" s="150">
        <f>tab!I3</f>
        <v>44835</v>
      </c>
      <c r="G319" s="179"/>
      <c r="H319" s="8"/>
      <c r="J319" s="123"/>
      <c r="L319" s="147"/>
      <c r="M319" s="147"/>
      <c r="N319" s="116"/>
      <c r="O319" s="116"/>
      <c r="P319" s="124"/>
      <c r="Q319" s="149"/>
      <c r="R319" s="148"/>
    </row>
    <row r="320" spans="3:34" ht="13.15" customHeight="1" x14ac:dyDescent="0.2">
      <c r="G320" s="179"/>
      <c r="H320" s="8"/>
      <c r="J320" s="123"/>
      <c r="L320" s="147"/>
      <c r="M320" s="147"/>
      <c r="N320" s="116"/>
      <c r="O320" s="116"/>
      <c r="P320" s="124"/>
      <c r="Q320" s="149"/>
      <c r="R320" s="148"/>
    </row>
    <row r="321" spans="3:34" ht="13.15" customHeight="1" x14ac:dyDescent="0.2">
      <c r="C321" s="23"/>
      <c r="D321" s="100"/>
      <c r="E321" s="101"/>
      <c r="F321" s="25"/>
      <c r="G321" s="102"/>
      <c r="H321" s="103"/>
      <c r="I321" s="103"/>
      <c r="J321" s="104"/>
      <c r="K321" s="24"/>
      <c r="L321" s="105"/>
      <c r="M321" s="25"/>
      <c r="N321" s="24"/>
      <c r="O321" s="24"/>
      <c r="P321" s="1283"/>
      <c r="Q321" s="25"/>
      <c r="R321" s="106"/>
      <c r="S321" s="1087"/>
      <c r="T321" s="77"/>
    </row>
    <row r="322" spans="3:34" ht="13.15" customHeight="1" x14ac:dyDescent="0.2">
      <c r="C322" s="619"/>
      <c r="D322" s="1434" t="s">
        <v>134</v>
      </c>
      <c r="E322" s="1435"/>
      <c r="F322" s="1435"/>
      <c r="G322" s="1435"/>
      <c r="H322" s="1436"/>
      <c r="I322" s="1436"/>
      <c r="J322" s="1436"/>
      <c r="K322" s="716"/>
      <c r="L322" s="717" t="s">
        <v>455</v>
      </c>
      <c r="M322" s="718"/>
      <c r="N322" s="719"/>
      <c r="O322" s="719"/>
      <c r="P322" s="1278"/>
      <c r="Q322" s="601" t="s">
        <v>465</v>
      </c>
      <c r="R322" s="719"/>
      <c r="S322" s="1083"/>
      <c r="T322" s="620"/>
    </row>
    <row r="323" spans="3:34" ht="13.15" customHeight="1" x14ac:dyDescent="0.2">
      <c r="C323" s="287"/>
      <c r="D323" s="729" t="s">
        <v>135</v>
      </c>
      <c r="E323" s="729" t="s">
        <v>96</v>
      </c>
      <c r="F323" s="730" t="s">
        <v>136</v>
      </c>
      <c r="G323" s="731" t="s">
        <v>137</v>
      </c>
      <c r="H323" s="730" t="s">
        <v>138</v>
      </c>
      <c r="I323" s="730" t="s">
        <v>139</v>
      </c>
      <c r="J323" s="732" t="s">
        <v>140</v>
      </c>
      <c r="K323" s="729"/>
      <c r="L323" s="733" t="s">
        <v>456</v>
      </c>
      <c r="M323" s="733" t="s">
        <v>459</v>
      </c>
      <c r="N323" s="733" t="s">
        <v>461</v>
      </c>
      <c r="O323" s="733" t="s">
        <v>458</v>
      </c>
      <c r="P323" s="734" t="s">
        <v>464</v>
      </c>
      <c r="Q323" s="733" t="s">
        <v>141</v>
      </c>
      <c r="R323" s="735" t="s">
        <v>468</v>
      </c>
      <c r="S323" s="736" t="s">
        <v>141</v>
      </c>
      <c r="T323" s="622"/>
      <c r="X323" s="739" t="s">
        <v>147</v>
      </c>
      <c r="Y323" s="740" t="s">
        <v>469</v>
      </c>
      <c r="Z323" s="741" t="s">
        <v>470</v>
      </c>
      <c r="AA323" s="741" t="s">
        <v>470</v>
      </c>
      <c r="AB323" s="741" t="s">
        <v>471</v>
      </c>
      <c r="AC323" s="741" t="s">
        <v>472</v>
      </c>
      <c r="AD323" s="741" t="s">
        <v>473</v>
      </c>
      <c r="AE323" s="741" t="s">
        <v>474</v>
      </c>
      <c r="AF323" s="741" t="s">
        <v>142</v>
      </c>
      <c r="AG323" s="736" t="s">
        <v>143</v>
      </c>
    </row>
    <row r="324" spans="3:34" ht="13.15" customHeight="1" x14ac:dyDescent="0.2">
      <c r="C324" s="31"/>
      <c r="D324" s="744"/>
      <c r="E324" s="729"/>
      <c r="F324" s="730" t="s">
        <v>144</v>
      </c>
      <c r="G324" s="731" t="s">
        <v>145</v>
      </c>
      <c r="H324" s="730"/>
      <c r="I324" s="730"/>
      <c r="J324" s="732" t="s">
        <v>482</v>
      </c>
      <c r="K324" s="729"/>
      <c r="L324" s="733" t="s">
        <v>457</v>
      </c>
      <c r="M324" s="733" t="s">
        <v>460</v>
      </c>
      <c r="N324" s="733" t="s">
        <v>462</v>
      </c>
      <c r="O324" s="733" t="s">
        <v>463</v>
      </c>
      <c r="P324" s="734" t="s">
        <v>149</v>
      </c>
      <c r="Q324" s="741" t="s">
        <v>466</v>
      </c>
      <c r="R324" s="735" t="s">
        <v>467</v>
      </c>
      <c r="S324" s="745" t="s">
        <v>149</v>
      </c>
      <c r="T324" s="623"/>
      <c r="X324" s="741" t="s">
        <v>475</v>
      </c>
      <c r="Y324" s="747">
        <f>tab!$D$167</f>
        <v>0.6</v>
      </c>
      <c r="Z324" s="741" t="s">
        <v>476</v>
      </c>
      <c r="AA324" s="741" t="s">
        <v>477</v>
      </c>
      <c r="AB324" s="741" t="s">
        <v>478</v>
      </c>
      <c r="AC324" s="741" t="s">
        <v>479</v>
      </c>
      <c r="AD324" s="741" t="s">
        <v>479</v>
      </c>
      <c r="AE324" s="741" t="s">
        <v>480</v>
      </c>
      <c r="AF324" s="741"/>
      <c r="AG324" s="741" t="s">
        <v>148</v>
      </c>
    </row>
    <row r="325" spans="3:34" ht="13.15" customHeight="1" x14ac:dyDescent="0.2">
      <c r="C325" s="31"/>
      <c r="D325" s="1"/>
      <c r="E325" s="1"/>
      <c r="F325" s="1"/>
      <c r="G325" s="109"/>
      <c r="H325" s="110"/>
      <c r="I325" s="110"/>
      <c r="J325" s="111"/>
      <c r="K325" s="1"/>
      <c r="L325" s="112"/>
      <c r="M325" s="113"/>
      <c r="N325" s="113"/>
      <c r="O325" s="113"/>
      <c r="P325" s="628"/>
      <c r="Q325" s="113"/>
      <c r="R325" s="114"/>
      <c r="S325" s="1084"/>
      <c r="T325" s="168"/>
      <c r="X325" s="780"/>
      <c r="Y325" s="781"/>
      <c r="AG325" s="566"/>
    </row>
    <row r="326" spans="3:34" ht="13.15" customHeight="1" x14ac:dyDescent="0.2">
      <c r="C326" s="31"/>
      <c r="D326" s="117" t="str">
        <f t="shared" ref="D326:E345" si="345">IF(D264=0,"",D264)</f>
        <v/>
      </c>
      <c r="E326" s="117" t="str">
        <f t="shared" si="345"/>
        <v>nn</v>
      </c>
      <c r="F326" s="33">
        <f>IF(F264=0,"",F264+1)</f>
        <v>30</v>
      </c>
      <c r="G326" s="118">
        <f>IF(G264="","",G264)</f>
        <v>28341</v>
      </c>
      <c r="H326" s="33">
        <f>IF(H264=0,"",H264)</f>
        <v>8</v>
      </c>
      <c r="I326" s="119">
        <f t="shared" ref="I326:I357" si="346">IF(E326="","",IF(I264+1&gt;VLOOKUP(H326,Schaal2016,22,FALSE),I264,I264+1))</f>
        <v>12</v>
      </c>
      <c r="J326" s="120">
        <f t="shared" ref="J326:J345" si="347">IF(J264="","",J264)</f>
        <v>1</v>
      </c>
      <c r="K326" s="173"/>
      <c r="L326" s="1261">
        <f t="shared" ref="L326:M326" si="348">IF(L264="","",L264)</f>
        <v>0</v>
      </c>
      <c r="M326" s="1261">
        <f t="shared" si="348"/>
        <v>0</v>
      </c>
      <c r="N326" s="852">
        <f>IF(J326="","",IF(J326*40&gt;40,40,J326*40))</f>
        <v>40</v>
      </c>
      <c r="O326" s="843"/>
      <c r="P326" s="1279">
        <f>IF(J326="","",SUM(L326:O326))</f>
        <v>40</v>
      </c>
      <c r="Q326" s="1074">
        <f>IF(J326="","",(1659*J326-P326)*AA326)</f>
        <v>58122.392766726945</v>
      </c>
      <c r="R326" s="814">
        <f>IF(J326="","",(P326*AB326)+Z326*(AC326+AD326*(1-AE326)))</f>
        <v>1436.007233273056</v>
      </c>
      <c r="S326" s="1085">
        <f>SUM(Q326:R326)</f>
        <v>59558.400000000001</v>
      </c>
      <c r="T326" s="116"/>
      <c r="X326" s="801">
        <f t="shared" ref="X326:X357" si="349">IF(H326="","",VLOOKUP(H326,Schaal2020,I326+1,FALSE))</f>
        <v>3102</v>
      </c>
      <c r="Y326" s="786">
        <f>$Y$76</f>
        <v>0.6</v>
      </c>
      <c r="Z326" s="799">
        <f>X326*12/1659</f>
        <v>22.437613019891501</v>
      </c>
      <c r="AA326" s="799">
        <f>X326*12*(1+Y326)/1659</f>
        <v>35.900180831826404</v>
      </c>
      <c r="AB326" s="799">
        <f>AA326-Z326</f>
        <v>13.462567811934903</v>
      </c>
      <c r="AC326" s="566">
        <f t="shared" ref="AC326:AC357" si="350">N326+O326</f>
        <v>40</v>
      </c>
      <c r="AD326" s="566">
        <f t="shared" ref="AD326:AD357" si="351">L326+M326</f>
        <v>0</v>
      </c>
      <c r="AE326" s="800">
        <f>IF(H326&gt;8,tab!D$168,tab!D$171)</f>
        <v>0.4</v>
      </c>
      <c r="AF326" s="566">
        <f t="shared" ref="AF326:AF357" si="352">IF(F326&lt;25,0,IF(F326=25,25,IF(F326&lt;40,0,IF(F326=40,40,IF(F326&gt;=40,0)))))</f>
        <v>0</v>
      </c>
      <c r="AG326" s="801">
        <f t="shared" ref="AG326:AG357" si="353">IF(AF326=25,(X326*1.08*(J326)/2),IF(AF326=40,(V326*1.08*(J326)),IF(AF326=0,0)))</f>
        <v>0</v>
      </c>
    </row>
    <row r="327" spans="3:34" ht="13.15" customHeight="1" x14ac:dyDescent="0.2">
      <c r="C327" s="31"/>
      <c r="D327" s="117" t="str">
        <f t="shared" si="345"/>
        <v/>
      </c>
      <c r="E327" s="117" t="str">
        <f t="shared" si="345"/>
        <v/>
      </c>
      <c r="F327" s="33" t="str">
        <f>IF(F265="","",F265+1)</f>
        <v/>
      </c>
      <c r="G327" s="118" t="str">
        <f t="shared" ref="G327:G375" si="354">IF(G265="","",G265)</f>
        <v/>
      </c>
      <c r="H327" s="33" t="str">
        <f t="shared" ref="H327:H375" si="355">IF(H265=0,"",H265)</f>
        <v/>
      </c>
      <c r="I327" s="119" t="str">
        <f t="shared" si="346"/>
        <v/>
      </c>
      <c r="J327" s="120" t="str">
        <f t="shared" si="347"/>
        <v/>
      </c>
      <c r="K327" s="173"/>
      <c r="L327" s="1261">
        <f t="shared" ref="L327:M327" si="356">IF(L265="","",L265)</f>
        <v>0</v>
      </c>
      <c r="M327" s="1261">
        <f t="shared" si="356"/>
        <v>0</v>
      </c>
      <c r="N327" s="852" t="str">
        <f t="shared" ref="N327:N375" si="357">IF(J327="","",IF(J327*40&gt;40,40,J327*40))</f>
        <v/>
      </c>
      <c r="O327" s="843"/>
      <c r="P327" s="1279" t="str">
        <f t="shared" ref="P327:P375" si="358">IF(J327="","",SUM(L327:O327))</f>
        <v/>
      </c>
      <c r="Q327" s="1074" t="str">
        <f t="shared" ref="Q327:Q375" si="359">IF(J327="","",(1659*J327-P327)*AA327)</f>
        <v/>
      </c>
      <c r="R327" s="814" t="str">
        <f t="shared" ref="R327:R375" si="360">IF(J327="","",(P327*AB327)+Z327*(AC327+AD327*(1-AE327)))</f>
        <v/>
      </c>
      <c r="S327" s="1085">
        <f t="shared" ref="S327:S375" si="361">SUM(Q327:R327)</f>
        <v>0</v>
      </c>
      <c r="T327" s="116"/>
      <c r="X327" s="801" t="str">
        <f t="shared" si="349"/>
        <v/>
      </c>
      <c r="Y327" s="786">
        <f t="shared" ref="Y327:Y375" si="362">$Y$76</f>
        <v>0.6</v>
      </c>
      <c r="Z327" s="799" t="e">
        <f t="shared" ref="Z327:Z375" si="363">X327*12/1659</f>
        <v>#VALUE!</v>
      </c>
      <c r="AA327" s="799" t="e">
        <f t="shared" ref="AA327:AA375" si="364">X327*12*(1+Y327)/1659</f>
        <v>#VALUE!</v>
      </c>
      <c r="AB327" s="799" t="e">
        <f t="shared" ref="AB327:AB375" si="365">AA327-Z327</f>
        <v>#VALUE!</v>
      </c>
      <c r="AC327" s="566" t="e">
        <f t="shared" si="350"/>
        <v>#VALUE!</v>
      </c>
      <c r="AD327" s="566">
        <f t="shared" si="351"/>
        <v>0</v>
      </c>
      <c r="AE327" s="800">
        <f>IF(H327&gt;8,tab!D$168,tab!D$171)</f>
        <v>0.5</v>
      </c>
      <c r="AF327" s="566">
        <f t="shared" si="352"/>
        <v>0</v>
      </c>
      <c r="AG327" s="801">
        <f t="shared" si="353"/>
        <v>0</v>
      </c>
    </row>
    <row r="328" spans="3:34" ht="13.15" customHeight="1" x14ac:dyDescent="0.2">
      <c r="C328" s="31"/>
      <c r="D328" s="117" t="str">
        <f t="shared" si="345"/>
        <v/>
      </c>
      <c r="E328" s="117" t="str">
        <f t="shared" si="345"/>
        <v/>
      </c>
      <c r="F328" s="33" t="str">
        <f t="shared" ref="F328:F375" si="366">IF(F266="","",F266+1)</f>
        <v/>
      </c>
      <c r="G328" s="118" t="str">
        <f t="shared" si="354"/>
        <v/>
      </c>
      <c r="H328" s="33" t="str">
        <f t="shared" si="355"/>
        <v/>
      </c>
      <c r="I328" s="119" t="str">
        <f t="shared" si="346"/>
        <v/>
      </c>
      <c r="J328" s="120" t="str">
        <f t="shared" si="347"/>
        <v/>
      </c>
      <c r="K328" s="173"/>
      <c r="L328" s="1261">
        <f t="shared" ref="L328:M328" si="367">IF(L266="","",L266)</f>
        <v>0</v>
      </c>
      <c r="M328" s="1261">
        <f t="shared" si="367"/>
        <v>0</v>
      </c>
      <c r="N328" s="852" t="str">
        <f t="shared" si="357"/>
        <v/>
      </c>
      <c r="O328" s="843"/>
      <c r="P328" s="1279" t="str">
        <f t="shared" si="358"/>
        <v/>
      </c>
      <c r="Q328" s="1074" t="str">
        <f t="shared" si="359"/>
        <v/>
      </c>
      <c r="R328" s="814" t="str">
        <f t="shared" si="360"/>
        <v/>
      </c>
      <c r="S328" s="1085">
        <f t="shared" si="361"/>
        <v>0</v>
      </c>
      <c r="T328" s="116"/>
      <c r="X328" s="801" t="str">
        <f t="shared" si="349"/>
        <v/>
      </c>
      <c r="Y328" s="786">
        <f t="shared" si="362"/>
        <v>0.6</v>
      </c>
      <c r="Z328" s="799" t="e">
        <f t="shared" si="363"/>
        <v>#VALUE!</v>
      </c>
      <c r="AA328" s="799" t="e">
        <f t="shared" si="364"/>
        <v>#VALUE!</v>
      </c>
      <c r="AB328" s="799" t="e">
        <f t="shared" si="365"/>
        <v>#VALUE!</v>
      </c>
      <c r="AC328" s="566" t="e">
        <f t="shared" si="350"/>
        <v>#VALUE!</v>
      </c>
      <c r="AD328" s="566">
        <f t="shared" si="351"/>
        <v>0</v>
      </c>
      <c r="AE328" s="800">
        <f>IF(H328&gt;8,tab!D$168,tab!D$171)</f>
        <v>0.5</v>
      </c>
      <c r="AF328" s="566">
        <f t="shared" si="352"/>
        <v>0</v>
      </c>
      <c r="AG328" s="801">
        <f t="shared" si="353"/>
        <v>0</v>
      </c>
    </row>
    <row r="329" spans="3:34" ht="13.15" customHeight="1" x14ac:dyDescent="0.2">
      <c r="C329" s="31"/>
      <c r="D329" s="117" t="str">
        <f t="shared" si="345"/>
        <v/>
      </c>
      <c r="E329" s="117" t="str">
        <f t="shared" si="345"/>
        <v/>
      </c>
      <c r="F329" s="33" t="str">
        <f t="shared" si="366"/>
        <v/>
      </c>
      <c r="G329" s="118" t="str">
        <f t="shared" si="354"/>
        <v/>
      </c>
      <c r="H329" s="33" t="str">
        <f t="shared" si="355"/>
        <v/>
      </c>
      <c r="I329" s="119" t="str">
        <f t="shared" si="346"/>
        <v/>
      </c>
      <c r="J329" s="120" t="str">
        <f t="shared" si="347"/>
        <v/>
      </c>
      <c r="K329" s="173"/>
      <c r="L329" s="1261">
        <f t="shared" ref="L329:M329" si="368">IF(L267="","",L267)</f>
        <v>0</v>
      </c>
      <c r="M329" s="1261">
        <f t="shared" si="368"/>
        <v>0</v>
      </c>
      <c r="N329" s="852" t="str">
        <f t="shared" si="357"/>
        <v/>
      </c>
      <c r="O329" s="843"/>
      <c r="P329" s="1279" t="str">
        <f t="shared" si="358"/>
        <v/>
      </c>
      <c r="Q329" s="1074" t="str">
        <f t="shared" si="359"/>
        <v/>
      </c>
      <c r="R329" s="814" t="str">
        <f t="shared" si="360"/>
        <v/>
      </c>
      <c r="S329" s="1085">
        <f t="shared" si="361"/>
        <v>0</v>
      </c>
      <c r="T329" s="116"/>
      <c r="X329" s="801" t="str">
        <f t="shared" si="349"/>
        <v/>
      </c>
      <c r="Y329" s="786">
        <f t="shared" si="362"/>
        <v>0.6</v>
      </c>
      <c r="Z329" s="799" t="e">
        <f t="shared" si="363"/>
        <v>#VALUE!</v>
      </c>
      <c r="AA329" s="799" t="e">
        <f t="shared" si="364"/>
        <v>#VALUE!</v>
      </c>
      <c r="AB329" s="799" t="e">
        <f t="shared" si="365"/>
        <v>#VALUE!</v>
      </c>
      <c r="AC329" s="566" t="e">
        <f t="shared" si="350"/>
        <v>#VALUE!</v>
      </c>
      <c r="AD329" s="566">
        <f t="shared" si="351"/>
        <v>0</v>
      </c>
      <c r="AE329" s="800">
        <f>IF(H329&gt;8,tab!D$168,tab!D$171)</f>
        <v>0.5</v>
      </c>
      <c r="AF329" s="566">
        <f t="shared" si="352"/>
        <v>0</v>
      </c>
      <c r="AG329" s="801">
        <f t="shared" si="353"/>
        <v>0</v>
      </c>
    </row>
    <row r="330" spans="3:34" ht="13.15" customHeight="1" x14ac:dyDescent="0.2">
      <c r="C330" s="31"/>
      <c r="D330" s="117" t="str">
        <f t="shared" si="345"/>
        <v/>
      </c>
      <c r="E330" s="117" t="str">
        <f t="shared" si="345"/>
        <v/>
      </c>
      <c r="F330" s="33" t="str">
        <f t="shared" si="366"/>
        <v/>
      </c>
      <c r="G330" s="118" t="str">
        <f t="shared" si="354"/>
        <v/>
      </c>
      <c r="H330" s="33" t="str">
        <f t="shared" si="355"/>
        <v/>
      </c>
      <c r="I330" s="119" t="str">
        <f t="shared" si="346"/>
        <v/>
      </c>
      <c r="J330" s="120" t="str">
        <f t="shared" si="347"/>
        <v/>
      </c>
      <c r="K330" s="173"/>
      <c r="L330" s="1261">
        <f t="shared" ref="L330:M330" si="369">IF(L268="","",L268)</f>
        <v>0</v>
      </c>
      <c r="M330" s="1261">
        <f t="shared" si="369"/>
        <v>0</v>
      </c>
      <c r="N330" s="852" t="str">
        <f t="shared" si="357"/>
        <v/>
      </c>
      <c r="O330" s="843"/>
      <c r="P330" s="1279" t="str">
        <f t="shared" si="358"/>
        <v/>
      </c>
      <c r="Q330" s="1074" t="str">
        <f t="shared" si="359"/>
        <v/>
      </c>
      <c r="R330" s="814" t="str">
        <f t="shared" si="360"/>
        <v/>
      </c>
      <c r="S330" s="1085">
        <f t="shared" si="361"/>
        <v>0</v>
      </c>
      <c r="T330" s="116"/>
      <c r="X330" s="801" t="str">
        <f t="shared" si="349"/>
        <v/>
      </c>
      <c r="Y330" s="786">
        <f t="shared" si="362"/>
        <v>0.6</v>
      </c>
      <c r="Z330" s="799" t="e">
        <f t="shared" si="363"/>
        <v>#VALUE!</v>
      </c>
      <c r="AA330" s="799" t="e">
        <f t="shared" si="364"/>
        <v>#VALUE!</v>
      </c>
      <c r="AB330" s="799" t="e">
        <f t="shared" si="365"/>
        <v>#VALUE!</v>
      </c>
      <c r="AC330" s="566" t="e">
        <f t="shared" si="350"/>
        <v>#VALUE!</v>
      </c>
      <c r="AD330" s="566">
        <f t="shared" si="351"/>
        <v>0</v>
      </c>
      <c r="AE330" s="800">
        <f>IF(H330&gt;8,tab!D$168,tab!D$171)</f>
        <v>0.5</v>
      </c>
      <c r="AF330" s="566">
        <f t="shared" si="352"/>
        <v>0</v>
      </c>
      <c r="AG330" s="801">
        <f t="shared" si="353"/>
        <v>0</v>
      </c>
    </row>
    <row r="331" spans="3:34" ht="13.15" customHeight="1" x14ac:dyDescent="0.2">
      <c r="C331" s="31"/>
      <c r="D331" s="117" t="str">
        <f t="shared" si="345"/>
        <v/>
      </c>
      <c r="E331" s="117" t="str">
        <f t="shared" si="345"/>
        <v/>
      </c>
      <c r="F331" s="33" t="str">
        <f t="shared" si="366"/>
        <v/>
      </c>
      <c r="G331" s="118" t="str">
        <f t="shared" si="354"/>
        <v/>
      </c>
      <c r="H331" s="33" t="str">
        <f t="shared" si="355"/>
        <v/>
      </c>
      <c r="I331" s="119" t="str">
        <f t="shared" si="346"/>
        <v/>
      </c>
      <c r="J331" s="120" t="str">
        <f t="shared" si="347"/>
        <v/>
      </c>
      <c r="K331" s="173"/>
      <c r="L331" s="1261">
        <f t="shared" ref="L331:M331" si="370">IF(L269="","",L269)</f>
        <v>0</v>
      </c>
      <c r="M331" s="1261">
        <f t="shared" si="370"/>
        <v>0</v>
      </c>
      <c r="N331" s="852" t="str">
        <f t="shared" si="357"/>
        <v/>
      </c>
      <c r="O331" s="843"/>
      <c r="P331" s="1279" t="str">
        <f t="shared" si="358"/>
        <v/>
      </c>
      <c r="Q331" s="1074" t="str">
        <f t="shared" si="359"/>
        <v/>
      </c>
      <c r="R331" s="814" t="str">
        <f t="shared" si="360"/>
        <v/>
      </c>
      <c r="S331" s="1085">
        <f t="shared" si="361"/>
        <v>0</v>
      </c>
      <c r="T331" s="116"/>
      <c r="X331" s="801" t="str">
        <f t="shared" si="349"/>
        <v/>
      </c>
      <c r="Y331" s="786">
        <f t="shared" si="362"/>
        <v>0.6</v>
      </c>
      <c r="Z331" s="799" t="e">
        <f t="shared" si="363"/>
        <v>#VALUE!</v>
      </c>
      <c r="AA331" s="799" t="e">
        <f t="shared" si="364"/>
        <v>#VALUE!</v>
      </c>
      <c r="AB331" s="799" t="e">
        <f t="shared" si="365"/>
        <v>#VALUE!</v>
      </c>
      <c r="AC331" s="566" t="e">
        <f t="shared" si="350"/>
        <v>#VALUE!</v>
      </c>
      <c r="AD331" s="566">
        <f t="shared" si="351"/>
        <v>0</v>
      </c>
      <c r="AE331" s="800">
        <f>IF(H331&gt;8,tab!D$168,tab!D$171)</f>
        <v>0.5</v>
      </c>
      <c r="AF331" s="566">
        <f t="shared" si="352"/>
        <v>0</v>
      </c>
      <c r="AG331" s="801">
        <f t="shared" si="353"/>
        <v>0</v>
      </c>
    </row>
    <row r="332" spans="3:34" ht="13.15" customHeight="1" x14ac:dyDescent="0.2">
      <c r="C332" s="31"/>
      <c r="D332" s="117" t="str">
        <f t="shared" si="345"/>
        <v/>
      </c>
      <c r="E332" s="117" t="str">
        <f t="shared" si="345"/>
        <v/>
      </c>
      <c r="F332" s="33" t="str">
        <f t="shared" si="366"/>
        <v/>
      </c>
      <c r="G332" s="118" t="str">
        <f t="shared" si="354"/>
        <v/>
      </c>
      <c r="H332" s="33" t="str">
        <f t="shared" si="355"/>
        <v/>
      </c>
      <c r="I332" s="119" t="str">
        <f t="shared" si="346"/>
        <v/>
      </c>
      <c r="J332" s="120" t="str">
        <f t="shared" si="347"/>
        <v/>
      </c>
      <c r="K332" s="173"/>
      <c r="L332" s="1261">
        <f t="shared" ref="L332:M332" si="371">IF(L270="","",L270)</f>
        <v>0</v>
      </c>
      <c r="M332" s="1261">
        <f t="shared" si="371"/>
        <v>0</v>
      </c>
      <c r="N332" s="852" t="str">
        <f t="shared" si="357"/>
        <v/>
      </c>
      <c r="O332" s="843"/>
      <c r="P332" s="1279" t="str">
        <f t="shared" si="358"/>
        <v/>
      </c>
      <c r="Q332" s="1074" t="str">
        <f t="shared" si="359"/>
        <v/>
      </c>
      <c r="R332" s="814" t="str">
        <f t="shared" si="360"/>
        <v/>
      </c>
      <c r="S332" s="1085">
        <f t="shared" si="361"/>
        <v>0</v>
      </c>
      <c r="T332" s="116"/>
      <c r="X332" s="801" t="str">
        <f t="shared" si="349"/>
        <v/>
      </c>
      <c r="Y332" s="786">
        <f t="shared" si="362"/>
        <v>0.6</v>
      </c>
      <c r="Z332" s="799" t="e">
        <f t="shared" si="363"/>
        <v>#VALUE!</v>
      </c>
      <c r="AA332" s="799" t="e">
        <f t="shared" si="364"/>
        <v>#VALUE!</v>
      </c>
      <c r="AB332" s="799" t="e">
        <f t="shared" si="365"/>
        <v>#VALUE!</v>
      </c>
      <c r="AC332" s="566" t="e">
        <f t="shared" si="350"/>
        <v>#VALUE!</v>
      </c>
      <c r="AD332" s="566">
        <f t="shared" si="351"/>
        <v>0</v>
      </c>
      <c r="AE332" s="800">
        <f>IF(H332&gt;8,tab!D$168,tab!D$171)</f>
        <v>0.5</v>
      </c>
      <c r="AF332" s="566">
        <f t="shared" si="352"/>
        <v>0</v>
      </c>
      <c r="AG332" s="801">
        <f t="shared" si="353"/>
        <v>0</v>
      </c>
    </row>
    <row r="333" spans="3:34" ht="13.15" customHeight="1" x14ac:dyDescent="0.2">
      <c r="C333" s="31"/>
      <c r="D333" s="117" t="str">
        <f t="shared" si="345"/>
        <v/>
      </c>
      <c r="E333" s="117" t="str">
        <f t="shared" si="345"/>
        <v/>
      </c>
      <c r="F333" s="33" t="str">
        <f t="shared" si="366"/>
        <v/>
      </c>
      <c r="G333" s="118" t="str">
        <f t="shared" si="354"/>
        <v/>
      </c>
      <c r="H333" s="33" t="str">
        <f t="shared" si="355"/>
        <v/>
      </c>
      <c r="I333" s="119" t="str">
        <f t="shared" si="346"/>
        <v/>
      </c>
      <c r="J333" s="120" t="str">
        <f t="shared" si="347"/>
        <v/>
      </c>
      <c r="K333" s="173"/>
      <c r="L333" s="1261">
        <f t="shared" ref="L333:M333" si="372">IF(L271="","",L271)</f>
        <v>0</v>
      </c>
      <c r="M333" s="1261">
        <f t="shared" si="372"/>
        <v>0</v>
      </c>
      <c r="N333" s="852" t="str">
        <f t="shared" si="357"/>
        <v/>
      </c>
      <c r="O333" s="843"/>
      <c r="P333" s="1279" t="str">
        <f t="shared" si="358"/>
        <v/>
      </c>
      <c r="Q333" s="1074" t="str">
        <f t="shared" si="359"/>
        <v/>
      </c>
      <c r="R333" s="814" t="str">
        <f t="shared" si="360"/>
        <v/>
      </c>
      <c r="S333" s="1085">
        <f t="shared" si="361"/>
        <v>0</v>
      </c>
      <c r="T333" s="116"/>
      <c r="X333" s="801" t="str">
        <f t="shared" si="349"/>
        <v/>
      </c>
      <c r="Y333" s="786">
        <f t="shared" si="362"/>
        <v>0.6</v>
      </c>
      <c r="Z333" s="799" t="e">
        <f t="shared" si="363"/>
        <v>#VALUE!</v>
      </c>
      <c r="AA333" s="799" t="e">
        <f t="shared" si="364"/>
        <v>#VALUE!</v>
      </c>
      <c r="AB333" s="799" t="e">
        <f t="shared" si="365"/>
        <v>#VALUE!</v>
      </c>
      <c r="AC333" s="566" t="e">
        <f t="shared" si="350"/>
        <v>#VALUE!</v>
      </c>
      <c r="AD333" s="566">
        <f t="shared" si="351"/>
        <v>0</v>
      </c>
      <c r="AE333" s="800">
        <f>IF(H333&gt;8,tab!D$168,tab!D$171)</f>
        <v>0.5</v>
      </c>
      <c r="AF333" s="566">
        <f t="shared" si="352"/>
        <v>0</v>
      </c>
      <c r="AG333" s="801">
        <f t="shared" si="353"/>
        <v>0</v>
      </c>
    </row>
    <row r="334" spans="3:34" ht="13.15" customHeight="1" x14ac:dyDescent="0.2">
      <c r="C334" s="31"/>
      <c r="D334" s="117" t="str">
        <f t="shared" si="345"/>
        <v/>
      </c>
      <c r="E334" s="117" t="str">
        <f t="shared" si="345"/>
        <v/>
      </c>
      <c r="F334" s="33" t="str">
        <f t="shared" si="366"/>
        <v/>
      </c>
      <c r="G334" s="118" t="str">
        <f t="shared" si="354"/>
        <v/>
      </c>
      <c r="H334" s="33" t="str">
        <f t="shared" si="355"/>
        <v/>
      </c>
      <c r="I334" s="119" t="str">
        <f t="shared" si="346"/>
        <v/>
      </c>
      <c r="J334" s="120" t="str">
        <f t="shared" si="347"/>
        <v/>
      </c>
      <c r="K334" s="173"/>
      <c r="L334" s="1261">
        <f t="shared" ref="L334:M334" si="373">IF(L272="","",L272)</f>
        <v>0</v>
      </c>
      <c r="M334" s="1261">
        <f t="shared" si="373"/>
        <v>0</v>
      </c>
      <c r="N334" s="852" t="str">
        <f t="shared" si="357"/>
        <v/>
      </c>
      <c r="O334" s="843"/>
      <c r="P334" s="1279" t="str">
        <f t="shared" si="358"/>
        <v/>
      </c>
      <c r="Q334" s="1074" t="str">
        <f t="shared" si="359"/>
        <v/>
      </c>
      <c r="R334" s="814" t="str">
        <f t="shared" si="360"/>
        <v/>
      </c>
      <c r="S334" s="1085">
        <f t="shared" si="361"/>
        <v>0</v>
      </c>
      <c r="T334" s="116"/>
      <c r="X334" s="801" t="str">
        <f t="shared" si="349"/>
        <v/>
      </c>
      <c r="Y334" s="786">
        <f t="shared" si="362"/>
        <v>0.6</v>
      </c>
      <c r="Z334" s="799" t="e">
        <f t="shared" si="363"/>
        <v>#VALUE!</v>
      </c>
      <c r="AA334" s="799" t="e">
        <f t="shared" si="364"/>
        <v>#VALUE!</v>
      </c>
      <c r="AB334" s="799" t="e">
        <f t="shared" si="365"/>
        <v>#VALUE!</v>
      </c>
      <c r="AC334" s="566" t="e">
        <f t="shared" si="350"/>
        <v>#VALUE!</v>
      </c>
      <c r="AD334" s="566">
        <f t="shared" si="351"/>
        <v>0</v>
      </c>
      <c r="AE334" s="800">
        <f>IF(H334&gt;8,tab!D$168,tab!D$171)</f>
        <v>0.5</v>
      </c>
      <c r="AF334" s="566">
        <f t="shared" si="352"/>
        <v>0</v>
      </c>
      <c r="AG334" s="801">
        <f t="shared" si="353"/>
        <v>0</v>
      </c>
    </row>
    <row r="335" spans="3:34" ht="13.15" customHeight="1" x14ac:dyDescent="0.2">
      <c r="C335" s="31"/>
      <c r="D335" s="117" t="str">
        <f t="shared" si="345"/>
        <v/>
      </c>
      <c r="E335" s="117" t="str">
        <f t="shared" si="345"/>
        <v/>
      </c>
      <c r="F335" s="33" t="str">
        <f t="shared" si="366"/>
        <v/>
      </c>
      <c r="G335" s="118" t="str">
        <f t="shared" si="354"/>
        <v/>
      </c>
      <c r="H335" s="33" t="str">
        <f t="shared" si="355"/>
        <v/>
      </c>
      <c r="I335" s="119" t="str">
        <f t="shared" si="346"/>
        <v/>
      </c>
      <c r="J335" s="120" t="str">
        <f t="shared" si="347"/>
        <v/>
      </c>
      <c r="K335" s="173"/>
      <c r="L335" s="1261">
        <f t="shared" ref="L335:M335" si="374">IF(L273="","",L273)</f>
        <v>0</v>
      </c>
      <c r="M335" s="1261">
        <f t="shared" si="374"/>
        <v>0</v>
      </c>
      <c r="N335" s="852" t="str">
        <f t="shared" si="357"/>
        <v/>
      </c>
      <c r="O335" s="843"/>
      <c r="P335" s="1279" t="str">
        <f t="shared" si="358"/>
        <v/>
      </c>
      <c r="Q335" s="1074" t="str">
        <f t="shared" si="359"/>
        <v/>
      </c>
      <c r="R335" s="814" t="str">
        <f t="shared" si="360"/>
        <v/>
      </c>
      <c r="S335" s="1085">
        <f t="shared" si="361"/>
        <v>0</v>
      </c>
      <c r="T335" s="116"/>
      <c r="X335" s="801" t="str">
        <f t="shared" si="349"/>
        <v/>
      </c>
      <c r="Y335" s="786">
        <f t="shared" si="362"/>
        <v>0.6</v>
      </c>
      <c r="Z335" s="799" t="e">
        <f t="shared" si="363"/>
        <v>#VALUE!</v>
      </c>
      <c r="AA335" s="799" t="e">
        <f t="shared" si="364"/>
        <v>#VALUE!</v>
      </c>
      <c r="AB335" s="799" t="e">
        <f t="shared" si="365"/>
        <v>#VALUE!</v>
      </c>
      <c r="AC335" s="566" t="e">
        <f t="shared" si="350"/>
        <v>#VALUE!</v>
      </c>
      <c r="AD335" s="566">
        <f t="shared" si="351"/>
        <v>0</v>
      </c>
      <c r="AE335" s="800">
        <f>IF(H335&gt;8,tab!D$168,tab!D$171)</f>
        <v>0.5</v>
      </c>
      <c r="AF335" s="566">
        <f t="shared" si="352"/>
        <v>0</v>
      </c>
      <c r="AG335" s="801">
        <f t="shared" si="353"/>
        <v>0</v>
      </c>
      <c r="AH335" s="566"/>
    </row>
    <row r="336" spans="3:34" ht="13.15" customHeight="1" x14ac:dyDescent="0.2">
      <c r="C336" s="31"/>
      <c r="D336" s="117" t="str">
        <f t="shared" si="345"/>
        <v/>
      </c>
      <c r="E336" s="117" t="str">
        <f t="shared" si="345"/>
        <v/>
      </c>
      <c r="F336" s="33" t="str">
        <f t="shared" si="366"/>
        <v/>
      </c>
      <c r="G336" s="118" t="str">
        <f t="shared" si="354"/>
        <v/>
      </c>
      <c r="H336" s="33" t="str">
        <f t="shared" si="355"/>
        <v/>
      </c>
      <c r="I336" s="119" t="str">
        <f t="shared" si="346"/>
        <v/>
      </c>
      <c r="J336" s="120" t="str">
        <f t="shared" si="347"/>
        <v/>
      </c>
      <c r="K336" s="173"/>
      <c r="L336" s="1261">
        <f t="shared" ref="L336:M336" si="375">IF(L274="","",L274)</f>
        <v>0</v>
      </c>
      <c r="M336" s="1261">
        <f t="shared" si="375"/>
        <v>0</v>
      </c>
      <c r="N336" s="852" t="str">
        <f t="shared" si="357"/>
        <v/>
      </c>
      <c r="O336" s="843"/>
      <c r="P336" s="1279" t="str">
        <f t="shared" si="358"/>
        <v/>
      </c>
      <c r="Q336" s="1074" t="str">
        <f t="shared" si="359"/>
        <v/>
      </c>
      <c r="R336" s="814" t="str">
        <f t="shared" si="360"/>
        <v/>
      </c>
      <c r="S336" s="1085">
        <f t="shared" si="361"/>
        <v>0</v>
      </c>
      <c r="T336" s="116"/>
      <c r="X336" s="801" t="str">
        <f t="shared" si="349"/>
        <v/>
      </c>
      <c r="Y336" s="786">
        <f t="shared" si="362"/>
        <v>0.6</v>
      </c>
      <c r="Z336" s="799" t="e">
        <f t="shared" si="363"/>
        <v>#VALUE!</v>
      </c>
      <c r="AA336" s="799" t="e">
        <f t="shared" si="364"/>
        <v>#VALUE!</v>
      </c>
      <c r="AB336" s="799" t="e">
        <f t="shared" si="365"/>
        <v>#VALUE!</v>
      </c>
      <c r="AC336" s="566" t="e">
        <f t="shared" si="350"/>
        <v>#VALUE!</v>
      </c>
      <c r="AD336" s="566">
        <f t="shared" si="351"/>
        <v>0</v>
      </c>
      <c r="AE336" s="800">
        <f>IF(H336&gt;8,tab!D$168,tab!D$171)</f>
        <v>0.5</v>
      </c>
      <c r="AF336" s="566">
        <f t="shared" si="352"/>
        <v>0</v>
      </c>
      <c r="AG336" s="801">
        <f t="shared" si="353"/>
        <v>0</v>
      </c>
      <c r="AH336" s="566"/>
    </row>
    <row r="337" spans="3:34" ht="13.15" customHeight="1" x14ac:dyDescent="0.2">
      <c r="C337" s="31"/>
      <c r="D337" s="117" t="str">
        <f t="shared" si="345"/>
        <v/>
      </c>
      <c r="E337" s="117" t="str">
        <f t="shared" si="345"/>
        <v/>
      </c>
      <c r="F337" s="33" t="str">
        <f t="shared" si="366"/>
        <v/>
      </c>
      <c r="G337" s="118" t="str">
        <f t="shared" si="354"/>
        <v/>
      </c>
      <c r="H337" s="33" t="str">
        <f t="shared" si="355"/>
        <v/>
      </c>
      <c r="I337" s="119" t="str">
        <f t="shared" si="346"/>
        <v/>
      </c>
      <c r="J337" s="120" t="str">
        <f t="shared" si="347"/>
        <v/>
      </c>
      <c r="K337" s="173"/>
      <c r="L337" s="1261">
        <f t="shared" ref="L337:M337" si="376">IF(L275="","",L275)</f>
        <v>0</v>
      </c>
      <c r="M337" s="1261">
        <f t="shared" si="376"/>
        <v>0</v>
      </c>
      <c r="N337" s="852" t="str">
        <f t="shared" si="357"/>
        <v/>
      </c>
      <c r="O337" s="843"/>
      <c r="P337" s="1279" t="str">
        <f t="shared" si="358"/>
        <v/>
      </c>
      <c r="Q337" s="1074" t="str">
        <f t="shared" si="359"/>
        <v/>
      </c>
      <c r="R337" s="814" t="str">
        <f t="shared" si="360"/>
        <v/>
      </c>
      <c r="S337" s="1085">
        <f t="shared" si="361"/>
        <v>0</v>
      </c>
      <c r="T337" s="116"/>
      <c r="X337" s="801" t="str">
        <f t="shared" si="349"/>
        <v/>
      </c>
      <c r="Y337" s="786">
        <f t="shared" si="362"/>
        <v>0.6</v>
      </c>
      <c r="Z337" s="799" t="e">
        <f t="shared" si="363"/>
        <v>#VALUE!</v>
      </c>
      <c r="AA337" s="799" t="e">
        <f t="shared" si="364"/>
        <v>#VALUE!</v>
      </c>
      <c r="AB337" s="799" t="e">
        <f t="shared" si="365"/>
        <v>#VALUE!</v>
      </c>
      <c r="AC337" s="566" t="e">
        <f t="shared" si="350"/>
        <v>#VALUE!</v>
      </c>
      <c r="AD337" s="566">
        <f t="shared" si="351"/>
        <v>0</v>
      </c>
      <c r="AE337" s="800">
        <f>IF(H337&gt;8,tab!D$168,tab!D$171)</f>
        <v>0.5</v>
      </c>
      <c r="AF337" s="566">
        <f t="shared" si="352"/>
        <v>0</v>
      </c>
      <c r="AG337" s="801">
        <f t="shared" si="353"/>
        <v>0</v>
      </c>
      <c r="AH337" s="566"/>
    </row>
    <row r="338" spans="3:34" ht="13.15" customHeight="1" x14ac:dyDescent="0.2">
      <c r="C338" s="31"/>
      <c r="D338" s="117" t="str">
        <f t="shared" si="345"/>
        <v/>
      </c>
      <c r="E338" s="117" t="str">
        <f t="shared" si="345"/>
        <v/>
      </c>
      <c r="F338" s="33" t="str">
        <f t="shared" si="366"/>
        <v/>
      </c>
      <c r="G338" s="118" t="str">
        <f t="shared" si="354"/>
        <v/>
      </c>
      <c r="H338" s="33" t="str">
        <f t="shared" si="355"/>
        <v/>
      </c>
      <c r="I338" s="119" t="str">
        <f t="shared" si="346"/>
        <v/>
      </c>
      <c r="J338" s="120" t="str">
        <f t="shared" si="347"/>
        <v/>
      </c>
      <c r="K338" s="173"/>
      <c r="L338" s="1261">
        <f t="shared" ref="L338:M338" si="377">IF(L276="","",L276)</f>
        <v>0</v>
      </c>
      <c r="M338" s="1261">
        <f t="shared" si="377"/>
        <v>0</v>
      </c>
      <c r="N338" s="852" t="str">
        <f t="shared" si="357"/>
        <v/>
      </c>
      <c r="O338" s="843"/>
      <c r="P338" s="1279" t="str">
        <f t="shared" si="358"/>
        <v/>
      </c>
      <c r="Q338" s="1074" t="str">
        <f t="shared" si="359"/>
        <v/>
      </c>
      <c r="R338" s="814" t="str">
        <f t="shared" si="360"/>
        <v/>
      </c>
      <c r="S338" s="1085">
        <f t="shared" si="361"/>
        <v>0</v>
      </c>
      <c r="T338" s="116"/>
      <c r="X338" s="801" t="str">
        <f t="shared" si="349"/>
        <v/>
      </c>
      <c r="Y338" s="786">
        <f t="shared" si="362"/>
        <v>0.6</v>
      </c>
      <c r="Z338" s="799" t="e">
        <f t="shared" si="363"/>
        <v>#VALUE!</v>
      </c>
      <c r="AA338" s="799" t="e">
        <f t="shared" si="364"/>
        <v>#VALUE!</v>
      </c>
      <c r="AB338" s="799" t="e">
        <f t="shared" si="365"/>
        <v>#VALUE!</v>
      </c>
      <c r="AC338" s="566" t="e">
        <f t="shared" si="350"/>
        <v>#VALUE!</v>
      </c>
      <c r="AD338" s="566">
        <f t="shared" si="351"/>
        <v>0</v>
      </c>
      <c r="AE338" s="800">
        <f>IF(H338&gt;8,tab!D$168,tab!D$171)</f>
        <v>0.5</v>
      </c>
      <c r="AF338" s="566">
        <f t="shared" si="352"/>
        <v>0</v>
      </c>
      <c r="AG338" s="801">
        <f t="shared" si="353"/>
        <v>0</v>
      </c>
      <c r="AH338" s="566"/>
    </row>
    <row r="339" spans="3:34" ht="13.15" customHeight="1" x14ac:dyDescent="0.2">
      <c r="C339" s="31"/>
      <c r="D339" s="117" t="str">
        <f t="shared" si="345"/>
        <v/>
      </c>
      <c r="E339" s="117" t="str">
        <f t="shared" si="345"/>
        <v/>
      </c>
      <c r="F339" s="33" t="str">
        <f t="shared" si="366"/>
        <v/>
      </c>
      <c r="G339" s="118" t="str">
        <f t="shared" si="354"/>
        <v/>
      </c>
      <c r="H339" s="33" t="str">
        <f t="shared" si="355"/>
        <v/>
      </c>
      <c r="I339" s="119" t="str">
        <f t="shared" si="346"/>
        <v/>
      </c>
      <c r="J339" s="120" t="str">
        <f t="shared" si="347"/>
        <v/>
      </c>
      <c r="K339" s="173"/>
      <c r="L339" s="1261">
        <f t="shared" ref="L339:M339" si="378">IF(L277="","",L277)</f>
        <v>0</v>
      </c>
      <c r="M339" s="1261">
        <f t="shared" si="378"/>
        <v>0</v>
      </c>
      <c r="N339" s="852" t="str">
        <f t="shared" si="357"/>
        <v/>
      </c>
      <c r="O339" s="843"/>
      <c r="P339" s="1279" t="str">
        <f t="shared" si="358"/>
        <v/>
      </c>
      <c r="Q339" s="1074" t="str">
        <f t="shared" si="359"/>
        <v/>
      </c>
      <c r="R339" s="814" t="str">
        <f t="shared" si="360"/>
        <v/>
      </c>
      <c r="S339" s="1085">
        <f t="shared" si="361"/>
        <v>0</v>
      </c>
      <c r="T339" s="116"/>
      <c r="X339" s="801" t="str">
        <f t="shared" si="349"/>
        <v/>
      </c>
      <c r="Y339" s="786">
        <f t="shared" si="362"/>
        <v>0.6</v>
      </c>
      <c r="Z339" s="799" t="e">
        <f t="shared" si="363"/>
        <v>#VALUE!</v>
      </c>
      <c r="AA339" s="799" t="e">
        <f t="shared" si="364"/>
        <v>#VALUE!</v>
      </c>
      <c r="AB339" s="799" t="e">
        <f t="shared" si="365"/>
        <v>#VALUE!</v>
      </c>
      <c r="AC339" s="566" t="e">
        <f t="shared" si="350"/>
        <v>#VALUE!</v>
      </c>
      <c r="AD339" s="566">
        <f t="shared" si="351"/>
        <v>0</v>
      </c>
      <c r="AE339" s="800">
        <f>IF(H339&gt;8,tab!D$168,tab!D$171)</f>
        <v>0.5</v>
      </c>
      <c r="AF339" s="566">
        <f t="shared" si="352"/>
        <v>0</v>
      </c>
      <c r="AG339" s="801">
        <f t="shared" si="353"/>
        <v>0</v>
      </c>
      <c r="AH339" s="566"/>
    </row>
    <row r="340" spans="3:34" ht="13.15" customHeight="1" x14ac:dyDescent="0.2">
      <c r="C340" s="31"/>
      <c r="D340" s="117" t="str">
        <f t="shared" si="345"/>
        <v/>
      </c>
      <c r="E340" s="117" t="str">
        <f t="shared" si="345"/>
        <v/>
      </c>
      <c r="F340" s="33" t="str">
        <f t="shared" si="366"/>
        <v/>
      </c>
      <c r="G340" s="118" t="str">
        <f t="shared" si="354"/>
        <v/>
      </c>
      <c r="H340" s="33" t="str">
        <f t="shared" si="355"/>
        <v/>
      </c>
      <c r="I340" s="119" t="str">
        <f t="shared" si="346"/>
        <v/>
      </c>
      <c r="J340" s="120" t="str">
        <f t="shared" si="347"/>
        <v/>
      </c>
      <c r="K340" s="173"/>
      <c r="L340" s="1261">
        <f t="shared" ref="L340:M340" si="379">IF(L278="","",L278)</f>
        <v>0</v>
      </c>
      <c r="M340" s="1261">
        <f t="shared" si="379"/>
        <v>0</v>
      </c>
      <c r="N340" s="852" t="str">
        <f t="shared" si="357"/>
        <v/>
      </c>
      <c r="O340" s="843"/>
      <c r="P340" s="1279" t="str">
        <f t="shared" si="358"/>
        <v/>
      </c>
      <c r="Q340" s="1074" t="str">
        <f t="shared" si="359"/>
        <v/>
      </c>
      <c r="R340" s="814" t="str">
        <f t="shared" si="360"/>
        <v/>
      </c>
      <c r="S340" s="1085">
        <f t="shared" si="361"/>
        <v>0</v>
      </c>
      <c r="T340" s="116"/>
      <c r="X340" s="801" t="str">
        <f t="shared" si="349"/>
        <v/>
      </c>
      <c r="Y340" s="786">
        <f t="shared" si="362"/>
        <v>0.6</v>
      </c>
      <c r="Z340" s="799" t="e">
        <f t="shared" si="363"/>
        <v>#VALUE!</v>
      </c>
      <c r="AA340" s="799" t="e">
        <f t="shared" si="364"/>
        <v>#VALUE!</v>
      </c>
      <c r="AB340" s="799" t="e">
        <f t="shared" si="365"/>
        <v>#VALUE!</v>
      </c>
      <c r="AC340" s="566" t="e">
        <f t="shared" si="350"/>
        <v>#VALUE!</v>
      </c>
      <c r="AD340" s="566">
        <f t="shared" si="351"/>
        <v>0</v>
      </c>
      <c r="AE340" s="800">
        <f>IF(H340&gt;8,tab!D$168,tab!D$171)</f>
        <v>0.5</v>
      </c>
      <c r="AF340" s="566">
        <f t="shared" si="352"/>
        <v>0</v>
      </c>
      <c r="AG340" s="801">
        <f t="shared" si="353"/>
        <v>0</v>
      </c>
      <c r="AH340" s="566"/>
    </row>
    <row r="341" spans="3:34" ht="13.15" customHeight="1" x14ac:dyDescent="0.2">
      <c r="C341" s="31"/>
      <c r="D341" s="117" t="str">
        <f t="shared" si="345"/>
        <v/>
      </c>
      <c r="E341" s="117" t="str">
        <f t="shared" si="345"/>
        <v/>
      </c>
      <c r="F341" s="33" t="str">
        <f t="shared" si="366"/>
        <v/>
      </c>
      <c r="G341" s="118" t="str">
        <f t="shared" si="354"/>
        <v/>
      </c>
      <c r="H341" s="33" t="str">
        <f t="shared" si="355"/>
        <v/>
      </c>
      <c r="I341" s="119" t="str">
        <f t="shared" si="346"/>
        <v/>
      </c>
      <c r="J341" s="120" t="str">
        <f t="shared" si="347"/>
        <v/>
      </c>
      <c r="K341" s="173"/>
      <c r="L341" s="1261">
        <f t="shared" ref="L341:M341" si="380">IF(L279="","",L279)</f>
        <v>0</v>
      </c>
      <c r="M341" s="1261">
        <f t="shared" si="380"/>
        <v>0</v>
      </c>
      <c r="N341" s="852" t="str">
        <f t="shared" si="357"/>
        <v/>
      </c>
      <c r="O341" s="843"/>
      <c r="P341" s="1279" t="str">
        <f t="shared" si="358"/>
        <v/>
      </c>
      <c r="Q341" s="1074" t="str">
        <f t="shared" si="359"/>
        <v/>
      </c>
      <c r="R341" s="814" t="str">
        <f t="shared" si="360"/>
        <v/>
      </c>
      <c r="S341" s="1085">
        <f t="shared" si="361"/>
        <v>0</v>
      </c>
      <c r="T341" s="116"/>
      <c r="X341" s="801" t="str">
        <f t="shared" si="349"/>
        <v/>
      </c>
      <c r="Y341" s="786">
        <f t="shared" si="362"/>
        <v>0.6</v>
      </c>
      <c r="Z341" s="799" t="e">
        <f t="shared" si="363"/>
        <v>#VALUE!</v>
      </c>
      <c r="AA341" s="799" t="e">
        <f t="shared" si="364"/>
        <v>#VALUE!</v>
      </c>
      <c r="AB341" s="799" t="e">
        <f t="shared" si="365"/>
        <v>#VALUE!</v>
      </c>
      <c r="AC341" s="566" t="e">
        <f t="shared" si="350"/>
        <v>#VALUE!</v>
      </c>
      <c r="AD341" s="566">
        <f t="shared" si="351"/>
        <v>0</v>
      </c>
      <c r="AE341" s="800">
        <f>IF(H341&gt;8,tab!D$168,tab!D$171)</f>
        <v>0.5</v>
      </c>
      <c r="AF341" s="566">
        <f t="shared" si="352"/>
        <v>0</v>
      </c>
      <c r="AG341" s="801">
        <f t="shared" si="353"/>
        <v>0</v>
      </c>
      <c r="AH341" s="566"/>
    </row>
    <row r="342" spans="3:34" ht="13.15" customHeight="1" x14ac:dyDescent="0.2">
      <c r="C342" s="31"/>
      <c r="D342" s="117" t="str">
        <f t="shared" si="345"/>
        <v/>
      </c>
      <c r="E342" s="117" t="str">
        <f t="shared" si="345"/>
        <v/>
      </c>
      <c r="F342" s="33" t="str">
        <f t="shared" si="366"/>
        <v/>
      </c>
      <c r="G342" s="118" t="str">
        <f t="shared" si="354"/>
        <v/>
      </c>
      <c r="H342" s="33" t="str">
        <f t="shared" si="355"/>
        <v/>
      </c>
      <c r="I342" s="119" t="str">
        <f t="shared" si="346"/>
        <v/>
      </c>
      <c r="J342" s="120" t="str">
        <f t="shared" si="347"/>
        <v/>
      </c>
      <c r="K342" s="173"/>
      <c r="L342" s="1261">
        <f t="shared" ref="L342:M342" si="381">IF(L280="","",L280)</f>
        <v>0</v>
      </c>
      <c r="M342" s="1261">
        <f t="shared" si="381"/>
        <v>0</v>
      </c>
      <c r="N342" s="852" t="str">
        <f t="shared" si="357"/>
        <v/>
      </c>
      <c r="O342" s="843"/>
      <c r="P342" s="1279" t="str">
        <f t="shared" si="358"/>
        <v/>
      </c>
      <c r="Q342" s="1074" t="str">
        <f t="shared" si="359"/>
        <v/>
      </c>
      <c r="R342" s="814" t="str">
        <f t="shared" si="360"/>
        <v/>
      </c>
      <c r="S342" s="1085">
        <f t="shared" si="361"/>
        <v>0</v>
      </c>
      <c r="T342" s="116"/>
      <c r="X342" s="801" t="str">
        <f t="shared" si="349"/>
        <v/>
      </c>
      <c r="Y342" s="786">
        <f t="shared" si="362"/>
        <v>0.6</v>
      </c>
      <c r="Z342" s="799" t="e">
        <f t="shared" si="363"/>
        <v>#VALUE!</v>
      </c>
      <c r="AA342" s="799" t="e">
        <f t="shared" si="364"/>
        <v>#VALUE!</v>
      </c>
      <c r="AB342" s="799" t="e">
        <f t="shared" si="365"/>
        <v>#VALUE!</v>
      </c>
      <c r="AC342" s="566" t="e">
        <f t="shared" si="350"/>
        <v>#VALUE!</v>
      </c>
      <c r="AD342" s="566">
        <f t="shared" si="351"/>
        <v>0</v>
      </c>
      <c r="AE342" s="800">
        <f>IF(H342&gt;8,tab!D$168,tab!D$171)</f>
        <v>0.5</v>
      </c>
      <c r="AF342" s="566">
        <f t="shared" si="352"/>
        <v>0</v>
      </c>
      <c r="AG342" s="801">
        <f t="shared" si="353"/>
        <v>0</v>
      </c>
      <c r="AH342" s="566"/>
    </row>
    <row r="343" spans="3:34" ht="13.15" customHeight="1" x14ac:dyDescent="0.2">
      <c r="C343" s="31"/>
      <c r="D343" s="117" t="str">
        <f t="shared" si="345"/>
        <v/>
      </c>
      <c r="E343" s="117" t="str">
        <f t="shared" si="345"/>
        <v/>
      </c>
      <c r="F343" s="33" t="str">
        <f t="shared" si="366"/>
        <v/>
      </c>
      <c r="G343" s="118" t="str">
        <f t="shared" si="354"/>
        <v/>
      </c>
      <c r="H343" s="33" t="str">
        <f t="shared" si="355"/>
        <v/>
      </c>
      <c r="I343" s="119" t="str">
        <f t="shared" si="346"/>
        <v/>
      </c>
      <c r="J343" s="120" t="str">
        <f t="shared" si="347"/>
        <v/>
      </c>
      <c r="K343" s="173"/>
      <c r="L343" s="1261">
        <f t="shared" ref="L343:M343" si="382">IF(L281="","",L281)</f>
        <v>0</v>
      </c>
      <c r="M343" s="1261">
        <f t="shared" si="382"/>
        <v>0</v>
      </c>
      <c r="N343" s="852" t="str">
        <f t="shared" si="357"/>
        <v/>
      </c>
      <c r="O343" s="843"/>
      <c r="P343" s="1279" t="str">
        <f t="shared" si="358"/>
        <v/>
      </c>
      <c r="Q343" s="1074" t="str">
        <f t="shared" si="359"/>
        <v/>
      </c>
      <c r="R343" s="814" t="str">
        <f t="shared" si="360"/>
        <v/>
      </c>
      <c r="S343" s="1085">
        <f t="shared" si="361"/>
        <v>0</v>
      </c>
      <c r="T343" s="116"/>
      <c r="X343" s="801" t="str">
        <f t="shared" si="349"/>
        <v/>
      </c>
      <c r="Y343" s="786">
        <f t="shared" si="362"/>
        <v>0.6</v>
      </c>
      <c r="Z343" s="799" t="e">
        <f t="shared" si="363"/>
        <v>#VALUE!</v>
      </c>
      <c r="AA343" s="799" t="e">
        <f t="shared" si="364"/>
        <v>#VALUE!</v>
      </c>
      <c r="AB343" s="799" t="e">
        <f t="shared" si="365"/>
        <v>#VALUE!</v>
      </c>
      <c r="AC343" s="566" t="e">
        <f t="shared" si="350"/>
        <v>#VALUE!</v>
      </c>
      <c r="AD343" s="566">
        <f t="shared" si="351"/>
        <v>0</v>
      </c>
      <c r="AE343" s="800">
        <f>IF(H343&gt;8,tab!D$168,tab!D$171)</f>
        <v>0.5</v>
      </c>
      <c r="AF343" s="566">
        <f t="shared" si="352"/>
        <v>0</v>
      </c>
      <c r="AG343" s="801">
        <f t="shared" si="353"/>
        <v>0</v>
      </c>
      <c r="AH343" s="566"/>
    </row>
    <row r="344" spans="3:34" ht="13.15" customHeight="1" x14ac:dyDescent="0.2">
      <c r="C344" s="31"/>
      <c r="D344" s="117" t="str">
        <f t="shared" si="345"/>
        <v/>
      </c>
      <c r="E344" s="117" t="str">
        <f t="shared" si="345"/>
        <v/>
      </c>
      <c r="F344" s="33" t="str">
        <f t="shared" si="366"/>
        <v/>
      </c>
      <c r="G344" s="118" t="str">
        <f t="shared" si="354"/>
        <v/>
      </c>
      <c r="H344" s="33" t="str">
        <f t="shared" si="355"/>
        <v/>
      </c>
      <c r="I344" s="119" t="str">
        <f t="shared" si="346"/>
        <v/>
      </c>
      <c r="J344" s="120" t="str">
        <f t="shared" si="347"/>
        <v/>
      </c>
      <c r="K344" s="173"/>
      <c r="L344" s="1261">
        <f t="shared" ref="L344:M344" si="383">IF(L282="","",L282)</f>
        <v>0</v>
      </c>
      <c r="M344" s="1261">
        <f t="shared" si="383"/>
        <v>0</v>
      </c>
      <c r="N344" s="852" t="str">
        <f t="shared" si="357"/>
        <v/>
      </c>
      <c r="O344" s="843"/>
      <c r="P344" s="1279" t="str">
        <f t="shared" si="358"/>
        <v/>
      </c>
      <c r="Q344" s="1074" t="str">
        <f t="shared" si="359"/>
        <v/>
      </c>
      <c r="R344" s="814" t="str">
        <f t="shared" si="360"/>
        <v/>
      </c>
      <c r="S344" s="1085">
        <f t="shared" si="361"/>
        <v>0</v>
      </c>
      <c r="T344" s="116"/>
      <c r="X344" s="801" t="str">
        <f t="shared" si="349"/>
        <v/>
      </c>
      <c r="Y344" s="786">
        <f t="shared" si="362"/>
        <v>0.6</v>
      </c>
      <c r="Z344" s="799" t="e">
        <f t="shared" si="363"/>
        <v>#VALUE!</v>
      </c>
      <c r="AA344" s="799" t="e">
        <f t="shared" si="364"/>
        <v>#VALUE!</v>
      </c>
      <c r="AB344" s="799" t="e">
        <f t="shared" si="365"/>
        <v>#VALUE!</v>
      </c>
      <c r="AC344" s="566" t="e">
        <f t="shared" si="350"/>
        <v>#VALUE!</v>
      </c>
      <c r="AD344" s="566">
        <f t="shared" si="351"/>
        <v>0</v>
      </c>
      <c r="AE344" s="800">
        <f>IF(H344&gt;8,tab!D$168,tab!D$171)</f>
        <v>0.5</v>
      </c>
      <c r="AF344" s="566">
        <f t="shared" si="352"/>
        <v>0</v>
      </c>
      <c r="AG344" s="801">
        <f t="shared" si="353"/>
        <v>0</v>
      </c>
      <c r="AH344" s="566"/>
    </row>
    <row r="345" spans="3:34" ht="13.15" customHeight="1" x14ac:dyDescent="0.2">
      <c r="C345" s="31"/>
      <c r="D345" s="117" t="str">
        <f t="shared" si="345"/>
        <v/>
      </c>
      <c r="E345" s="117" t="str">
        <f t="shared" si="345"/>
        <v/>
      </c>
      <c r="F345" s="33" t="str">
        <f t="shared" si="366"/>
        <v/>
      </c>
      <c r="G345" s="118" t="str">
        <f t="shared" si="354"/>
        <v/>
      </c>
      <c r="H345" s="33" t="str">
        <f t="shared" si="355"/>
        <v/>
      </c>
      <c r="I345" s="119" t="str">
        <f t="shared" si="346"/>
        <v/>
      </c>
      <c r="J345" s="120" t="str">
        <f t="shared" si="347"/>
        <v/>
      </c>
      <c r="K345" s="173"/>
      <c r="L345" s="1261">
        <f t="shared" ref="L345:M345" si="384">IF(L283="","",L283)</f>
        <v>0</v>
      </c>
      <c r="M345" s="1261">
        <f t="shared" si="384"/>
        <v>0</v>
      </c>
      <c r="N345" s="852" t="str">
        <f t="shared" si="357"/>
        <v/>
      </c>
      <c r="O345" s="843"/>
      <c r="P345" s="1279" t="str">
        <f t="shared" si="358"/>
        <v/>
      </c>
      <c r="Q345" s="1074" t="str">
        <f t="shared" si="359"/>
        <v/>
      </c>
      <c r="R345" s="814" t="str">
        <f t="shared" si="360"/>
        <v/>
      </c>
      <c r="S345" s="1085">
        <f t="shared" si="361"/>
        <v>0</v>
      </c>
      <c r="T345" s="116"/>
      <c r="X345" s="801" t="str">
        <f t="shared" si="349"/>
        <v/>
      </c>
      <c r="Y345" s="786">
        <f t="shared" si="362"/>
        <v>0.6</v>
      </c>
      <c r="Z345" s="799" t="e">
        <f t="shared" si="363"/>
        <v>#VALUE!</v>
      </c>
      <c r="AA345" s="799" t="e">
        <f t="shared" si="364"/>
        <v>#VALUE!</v>
      </c>
      <c r="AB345" s="799" t="e">
        <f t="shared" si="365"/>
        <v>#VALUE!</v>
      </c>
      <c r="AC345" s="566" t="e">
        <f t="shared" si="350"/>
        <v>#VALUE!</v>
      </c>
      <c r="AD345" s="566">
        <f t="shared" si="351"/>
        <v>0</v>
      </c>
      <c r="AE345" s="800">
        <f>IF(H345&gt;8,tab!D$168,tab!D$171)</f>
        <v>0.5</v>
      </c>
      <c r="AF345" s="566">
        <f t="shared" si="352"/>
        <v>0</v>
      </c>
      <c r="AG345" s="801">
        <f t="shared" si="353"/>
        <v>0</v>
      </c>
      <c r="AH345" s="566"/>
    </row>
    <row r="346" spans="3:34" ht="13.15" customHeight="1" x14ac:dyDescent="0.2">
      <c r="C346" s="31"/>
      <c r="D346" s="117" t="str">
        <f t="shared" ref="D346:E365" si="385">IF(D284=0,"",D284)</f>
        <v/>
      </c>
      <c r="E346" s="117" t="str">
        <f t="shared" si="385"/>
        <v/>
      </c>
      <c r="F346" s="33" t="str">
        <f t="shared" si="366"/>
        <v/>
      </c>
      <c r="G346" s="118" t="str">
        <f t="shared" si="354"/>
        <v/>
      </c>
      <c r="H346" s="33" t="str">
        <f t="shared" si="355"/>
        <v/>
      </c>
      <c r="I346" s="119" t="str">
        <f t="shared" si="346"/>
        <v/>
      </c>
      <c r="J346" s="120" t="str">
        <f t="shared" ref="J346:J365" si="386">IF(J284="","",J284)</f>
        <v/>
      </c>
      <c r="K346" s="173"/>
      <c r="L346" s="1261">
        <f t="shared" ref="L346:M346" si="387">IF(L284="","",L284)</f>
        <v>0</v>
      </c>
      <c r="M346" s="1261">
        <f t="shared" si="387"/>
        <v>0</v>
      </c>
      <c r="N346" s="852" t="str">
        <f t="shared" si="357"/>
        <v/>
      </c>
      <c r="O346" s="843"/>
      <c r="P346" s="1279" t="str">
        <f t="shared" si="358"/>
        <v/>
      </c>
      <c r="Q346" s="1074" t="str">
        <f t="shared" si="359"/>
        <v/>
      </c>
      <c r="R346" s="814" t="str">
        <f t="shared" si="360"/>
        <v/>
      </c>
      <c r="S346" s="1085">
        <f t="shared" si="361"/>
        <v>0</v>
      </c>
      <c r="T346" s="116"/>
      <c r="X346" s="801" t="str">
        <f t="shared" si="349"/>
        <v/>
      </c>
      <c r="Y346" s="786">
        <f t="shared" si="362"/>
        <v>0.6</v>
      </c>
      <c r="Z346" s="799" t="e">
        <f t="shared" si="363"/>
        <v>#VALUE!</v>
      </c>
      <c r="AA346" s="799" t="e">
        <f t="shared" si="364"/>
        <v>#VALUE!</v>
      </c>
      <c r="AB346" s="799" t="e">
        <f t="shared" si="365"/>
        <v>#VALUE!</v>
      </c>
      <c r="AC346" s="566" t="e">
        <f t="shared" si="350"/>
        <v>#VALUE!</v>
      </c>
      <c r="AD346" s="566">
        <f t="shared" si="351"/>
        <v>0</v>
      </c>
      <c r="AE346" s="800">
        <f>IF(H346&gt;8,tab!D$168,tab!D$171)</f>
        <v>0.5</v>
      </c>
      <c r="AF346" s="566">
        <f t="shared" si="352"/>
        <v>0</v>
      </c>
      <c r="AG346" s="801">
        <f t="shared" si="353"/>
        <v>0</v>
      </c>
      <c r="AH346" s="566"/>
    </row>
    <row r="347" spans="3:34" ht="13.15" customHeight="1" x14ac:dyDescent="0.2">
      <c r="C347" s="31"/>
      <c r="D347" s="117" t="str">
        <f t="shared" si="385"/>
        <v/>
      </c>
      <c r="E347" s="117" t="str">
        <f t="shared" si="385"/>
        <v/>
      </c>
      <c r="F347" s="33" t="str">
        <f t="shared" si="366"/>
        <v/>
      </c>
      <c r="G347" s="118" t="str">
        <f t="shared" si="354"/>
        <v/>
      </c>
      <c r="H347" s="33" t="str">
        <f t="shared" si="355"/>
        <v/>
      </c>
      <c r="I347" s="119" t="str">
        <f t="shared" si="346"/>
        <v/>
      </c>
      <c r="J347" s="120" t="str">
        <f t="shared" si="386"/>
        <v/>
      </c>
      <c r="K347" s="173"/>
      <c r="L347" s="1261">
        <f t="shared" ref="L347:M347" si="388">IF(L285="","",L285)</f>
        <v>0</v>
      </c>
      <c r="M347" s="1261">
        <f t="shared" si="388"/>
        <v>0</v>
      </c>
      <c r="N347" s="852" t="str">
        <f t="shared" si="357"/>
        <v/>
      </c>
      <c r="O347" s="843"/>
      <c r="P347" s="1279" t="str">
        <f t="shared" si="358"/>
        <v/>
      </c>
      <c r="Q347" s="1074" t="str">
        <f t="shared" si="359"/>
        <v/>
      </c>
      <c r="R347" s="814" t="str">
        <f t="shared" si="360"/>
        <v/>
      </c>
      <c r="S347" s="1085">
        <f t="shared" si="361"/>
        <v>0</v>
      </c>
      <c r="T347" s="116"/>
      <c r="X347" s="801" t="str">
        <f t="shared" si="349"/>
        <v/>
      </c>
      <c r="Y347" s="786">
        <f t="shared" si="362"/>
        <v>0.6</v>
      </c>
      <c r="Z347" s="799" t="e">
        <f t="shared" si="363"/>
        <v>#VALUE!</v>
      </c>
      <c r="AA347" s="799" t="e">
        <f t="shared" si="364"/>
        <v>#VALUE!</v>
      </c>
      <c r="AB347" s="799" t="e">
        <f t="shared" si="365"/>
        <v>#VALUE!</v>
      </c>
      <c r="AC347" s="566" t="e">
        <f t="shared" si="350"/>
        <v>#VALUE!</v>
      </c>
      <c r="AD347" s="566">
        <f t="shared" si="351"/>
        <v>0</v>
      </c>
      <c r="AE347" s="800">
        <f>IF(H347&gt;8,tab!D$168,tab!D$171)</f>
        <v>0.5</v>
      </c>
      <c r="AF347" s="566">
        <f t="shared" si="352"/>
        <v>0</v>
      </c>
      <c r="AG347" s="801">
        <f t="shared" si="353"/>
        <v>0</v>
      </c>
      <c r="AH347" s="566"/>
    </row>
    <row r="348" spans="3:34" ht="13.15" customHeight="1" x14ac:dyDescent="0.2">
      <c r="C348" s="31"/>
      <c r="D348" s="117" t="str">
        <f t="shared" si="385"/>
        <v/>
      </c>
      <c r="E348" s="117" t="str">
        <f t="shared" si="385"/>
        <v/>
      </c>
      <c r="F348" s="33" t="str">
        <f t="shared" si="366"/>
        <v/>
      </c>
      <c r="G348" s="118" t="str">
        <f t="shared" si="354"/>
        <v/>
      </c>
      <c r="H348" s="33" t="str">
        <f t="shared" si="355"/>
        <v/>
      </c>
      <c r="I348" s="119" t="str">
        <f t="shared" si="346"/>
        <v/>
      </c>
      <c r="J348" s="120" t="str">
        <f t="shared" si="386"/>
        <v/>
      </c>
      <c r="K348" s="173"/>
      <c r="L348" s="1261">
        <f t="shared" ref="L348:M348" si="389">IF(L286="","",L286)</f>
        <v>0</v>
      </c>
      <c r="M348" s="1261">
        <f t="shared" si="389"/>
        <v>0</v>
      </c>
      <c r="N348" s="852" t="str">
        <f t="shared" si="357"/>
        <v/>
      </c>
      <c r="O348" s="843"/>
      <c r="P348" s="1279" t="str">
        <f t="shared" si="358"/>
        <v/>
      </c>
      <c r="Q348" s="1074" t="str">
        <f t="shared" si="359"/>
        <v/>
      </c>
      <c r="R348" s="814" t="str">
        <f t="shared" si="360"/>
        <v/>
      </c>
      <c r="S348" s="1085">
        <f t="shared" si="361"/>
        <v>0</v>
      </c>
      <c r="T348" s="116"/>
      <c r="X348" s="801" t="str">
        <f t="shared" si="349"/>
        <v/>
      </c>
      <c r="Y348" s="786">
        <f t="shared" si="362"/>
        <v>0.6</v>
      </c>
      <c r="Z348" s="799" t="e">
        <f t="shared" si="363"/>
        <v>#VALUE!</v>
      </c>
      <c r="AA348" s="799" t="e">
        <f t="shared" si="364"/>
        <v>#VALUE!</v>
      </c>
      <c r="AB348" s="799" t="e">
        <f t="shared" si="365"/>
        <v>#VALUE!</v>
      </c>
      <c r="AC348" s="566" t="e">
        <f t="shared" si="350"/>
        <v>#VALUE!</v>
      </c>
      <c r="AD348" s="566">
        <f t="shared" si="351"/>
        <v>0</v>
      </c>
      <c r="AE348" s="800">
        <f>IF(H348&gt;8,tab!D$168,tab!D$171)</f>
        <v>0.5</v>
      </c>
      <c r="AF348" s="566">
        <f t="shared" si="352"/>
        <v>0</v>
      </c>
      <c r="AG348" s="801">
        <f t="shared" si="353"/>
        <v>0</v>
      </c>
      <c r="AH348" s="566"/>
    </row>
    <row r="349" spans="3:34" ht="13.15" customHeight="1" x14ac:dyDescent="0.2">
      <c r="C349" s="31"/>
      <c r="D349" s="117" t="str">
        <f t="shared" si="385"/>
        <v/>
      </c>
      <c r="E349" s="117" t="str">
        <f t="shared" si="385"/>
        <v/>
      </c>
      <c r="F349" s="33" t="str">
        <f t="shared" si="366"/>
        <v/>
      </c>
      <c r="G349" s="118" t="str">
        <f t="shared" si="354"/>
        <v/>
      </c>
      <c r="H349" s="33" t="str">
        <f t="shared" si="355"/>
        <v/>
      </c>
      <c r="I349" s="119" t="str">
        <f t="shared" si="346"/>
        <v/>
      </c>
      <c r="J349" s="120" t="str">
        <f t="shared" si="386"/>
        <v/>
      </c>
      <c r="K349" s="173"/>
      <c r="L349" s="1261">
        <f t="shared" ref="L349:M349" si="390">IF(L287="","",L287)</f>
        <v>0</v>
      </c>
      <c r="M349" s="1261">
        <f t="shared" si="390"/>
        <v>0</v>
      </c>
      <c r="N349" s="852" t="str">
        <f t="shared" si="357"/>
        <v/>
      </c>
      <c r="O349" s="843"/>
      <c r="P349" s="1279" t="str">
        <f t="shared" si="358"/>
        <v/>
      </c>
      <c r="Q349" s="1074" t="str">
        <f t="shared" si="359"/>
        <v/>
      </c>
      <c r="R349" s="814" t="str">
        <f t="shared" si="360"/>
        <v/>
      </c>
      <c r="S349" s="1085">
        <f t="shared" si="361"/>
        <v>0</v>
      </c>
      <c r="T349" s="116"/>
      <c r="X349" s="801" t="str">
        <f t="shared" si="349"/>
        <v/>
      </c>
      <c r="Y349" s="786">
        <f t="shared" si="362"/>
        <v>0.6</v>
      </c>
      <c r="Z349" s="799" t="e">
        <f t="shared" si="363"/>
        <v>#VALUE!</v>
      </c>
      <c r="AA349" s="799" t="e">
        <f t="shared" si="364"/>
        <v>#VALUE!</v>
      </c>
      <c r="AB349" s="799" t="e">
        <f t="shared" si="365"/>
        <v>#VALUE!</v>
      </c>
      <c r="AC349" s="566" t="e">
        <f t="shared" si="350"/>
        <v>#VALUE!</v>
      </c>
      <c r="AD349" s="566">
        <f t="shared" si="351"/>
        <v>0</v>
      </c>
      <c r="AE349" s="800">
        <f>IF(H349&gt;8,tab!D$168,tab!D$171)</f>
        <v>0.5</v>
      </c>
      <c r="AF349" s="566">
        <f t="shared" si="352"/>
        <v>0</v>
      </c>
      <c r="AG349" s="801">
        <f t="shared" si="353"/>
        <v>0</v>
      </c>
      <c r="AH349" s="566"/>
    </row>
    <row r="350" spans="3:34" ht="13.15" customHeight="1" x14ac:dyDescent="0.2">
      <c r="C350" s="31"/>
      <c r="D350" s="117" t="str">
        <f t="shared" si="385"/>
        <v/>
      </c>
      <c r="E350" s="117" t="str">
        <f t="shared" si="385"/>
        <v/>
      </c>
      <c r="F350" s="33" t="str">
        <f t="shared" si="366"/>
        <v/>
      </c>
      <c r="G350" s="118" t="str">
        <f t="shared" si="354"/>
        <v/>
      </c>
      <c r="H350" s="33" t="str">
        <f t="shared" si="355"/>
        <v/>
      </c>
      <c r="I350" s="119" t="str">
        <f t="shared" si="346"/>
        <v/>
      </c>
      <c r="J350" s="120" t="str">
        <f t="shared" si="386"/>
        <v/>
      </c>
      <c r="K350" s="173"/>
      <c r="L350" s="1261">
        <f t="shared" ref="L350:M350" si="391">IF(L288="","",L288)</f>
        <v>0</v>
      </c>
      <c r="M350" s="1261">
        <f t="shared" si="391"/>
        <v>0</v>
      </c>
      <c r="N350" s="852" t="str">
        <f t="shared" si="357"/>
        <v/>
      </c>
      <c r="O350" s="843"/>
      <c r="P350" s="1279" t="str">
        <f t="shared" si="358"/>
        <v/>
      </c>
      <c r="Q350" s="1074" t="str">
        <f t="shared" si="359"/>
        <v/>
      </c>
      <c r="R350" s="814" t="str">
        <f t="shared" si="360"/>
        <v/>
      </c>
      <c r="S350" s="1085">
        <f t="shared" si="361"/>
        <v>0</v>
      </c>
      <c r="T350" s="116"/>
      <c r="X350" s="801" t="str">
        <f t="shared" si="349"/>
        <v/>
      </c>
      <c r="Y350" s="786">
        <f t="shared" si="362"/>
        <v>0.6</v>
      </c>
      <c r="Z350" s="799" t="e">
        <f t="shared" si="363"/>
        <v>#VALUE!</v>
      </c>
      <c r="AA350" s="799" t="e">
        <f t="shared" si="364"/>
        <v>#VALUE!</v>
      </c>
      <c r="AB350" s="799" t="e">
        <f t="shared" si="365"/>
        <v>#VALUE!</v>
      </c>
      <c r="AC350" s="566" t="e">
        <f t="shared" si="350"/>
        <v>#VALUE!</v>
      </c>
      <c r="AD350" s="566">
        <f t="shared" si="351"/>
        <v>0</v>
      </c>
      <c r="AE350" s="800">
        <f>IF(H350&gt;8,tab!D$168,tab!D$171)</f>
        <v>0.5</v>
      </c>
      <c r="AF350" s="566">
        <f t="shared" si="352"/>
        <v>0</v>
      </c>
      <c r="AG350" s="801">
        <f t="shared" si="353"/>
        <v>0</v>
      </c>
      <c r="AH350" s="566"/>
    </row>
    <row r="351" spans="3:34" ht="13.15" customHeight="1" x14ac:dyDescent="0.2">
      <c r="C351" s="31"/>
      <c r="D351" s="117" t="str">
        <f t="shared" si="385"/>
        <v/>
      </c>
      <c r="E351" s="117" t="str">
        <f t="shared" si="385"/>
        <v/>
      </c>
      <c r="F351" s="33" t="str">
        <f t="shared" si="366"/>
        <v/>
      </c>
      <c r="G351" s="118" t="str">
        <f t="shared" si="354"/>
        <v/>
      </c>
      <c r="H351" s="33" t="str">
        <f t="shared" si="355"/>
        <v/>
      </c>
      <c r="I351" s="119" t="str">
        <f t="shared" si="346"/>
        <v/>
      </c>
      <c r="J351" s="120" t="str">
        <f t="shared" si="386"/>
        <v/>
      </c>
      <c r="K351" s="173"/>
      <c r="L351" s="1261">
        <f t="shared" ref="L351:M351" si="392">IF(L289="","",L289)</f>
        <v>0</v>
      </c>
      <c r="M351" s="1261">
        <f t="shared" si="392"/>
        <v>0</v>
      </c>
      <c r="N351" s="852" t="str">
        <f t="shared" si="357"/>
        <v/>
      </c>
      <c r="O351" s="843"/>
      <c r="P351" s="1279" t="str">
        <f t="shared" si="358"/>
        <v/>
      </c>
      <c r="Q351" s="1074" t="str">
        <f t="shared" si="359"/>
        <v/>
      </c>
      <c r="R351" s="814" t="str">
        <f t="shared" si="360"/>
        <v/>
      </c>
      <c r="S351" s="1085">
        <f t="shared" si="361"/>
        <v>0</v>
      </c>
      <c r="T351" s="116"/>
      <c r="X351" s="801" t="str">
        <f t="shared" si="349"/>
        <v/>
      </c>
      <c r="Y351" s="786">
        <f t="shared" si="362"/>
        <v>0.6</v>
      </c>
      <c r="Z351" s="799" t="e">
        <f t="shared" si="363"/>
        <v>#VALUE!</v>
      </c>
      <c r="AA351" s="799" t="e">
        <f t="shared" si="364"/>
        <v>#VALUE!</v>
      </c>
      <c r="AB351" s="799" t="e">
        <f t="shared" si="365"/>
        <v>#VALUE!</v>
      </c>
      <c r="AC351" s="566" t="e">
        <f t="shared" si="350"/>
        <v>#VALUE!</v>
      </c>
      <c r="AD351" s="566">
        <f t="shared" si="351"/>
        <v>0</v>
      </c>
      <c r="AE351" s="800">
        <f>IF(H351&gt;8,tab!D$168,tab!D$171)</f>
        <v>0.5</v>
      </c>
      <c r="AF351" s="566">
        <f t="shared" si="352"/>
        <v>0</v>
      </c>
      <c r="AG351" s="801">
        <f t="shared" si="353"/>
        <v>0</v>
      </c>
      <c r="AH351" s="566"/>
    </row>
    <row r="352" spans="3:34" ht="13.15" customHeight="1" x14ac:dyDescent="0.2">
      <c r="C352" s="31"/>
      <c r="D352" s="117" t="str">
        <f t="shared" si="385"/>
        <v/>
      </c>
      <c r="E352" s="117" t="str">
        <f t="shared" si="385"/>
        <v/>
      </c>
      <c r="F352" s="33" t="str">
        <f t="shared" si="366"/>
        <v/>
      </c>
      <c r="G352" s="118" t="str">
        <f t="shared" si="354"/>
        <v/>
      </c>
      <c r="H352" s="33" t="str">
        <f t="shared" si="355"/>
        <v/>
      </c>
      <c r="I352" s="119" t="str">
        <f t="shared" si="346"/>
        <v/>
      </c>
      <c r="J352" s="120" t="str">
        <f t="shared" si="386"/>
        <v/>
      </c>
      <c r="K352" s="173"/>
      <c r="L352" s="1261">
        <f t="shared" ref="L352:M352" si="393">IF(L290="","",L290)</f>
        <v>0</v>
      </c>
      <c r="M352" s="1261">
        <f t="shared" si="393"/>
        <v>0</v>
      </c>
      <c r="N352" s="852" t="str">
        <f t="shared" si="357"/>
        <v/>
      </c>
      <c r="O352" s="843"/>
      <c r="P352" s="1279" t="str">
        <f t="shared" si="358"/>
        <v/>
      </c>
      <c r="Q352" s="1074" t="str">
        <f t="shared" si="359"/>
        <v/>
      </c>
      <c r="R352" s="814" t="str">
        <f t="shared" si="360"/>
        <v/>
      </c>
      <c r="S352" s="1085">
        <f t="shared" si="361"/>
        <v>0</v>
      </c>
      <c r="T352" s="116"/>
      <c r="X352" s="801" t="str">
        <f t="shared" si="349"/>
        <v/>
      </c>
      <c r="Y352" s="786">
        <f t="shared" si="362"/>
        <v>0.6</v>
      </c>
      <c r="Z352" s="799" t="e">
        <f t="shared" si="363"/>
        <v>#VALUE!</v>
      </c>
      <c r="AA352" s="799" t="e">
        <f t="shared" si="364"/>
        <v>#VALUE!</v>
      </c>
      <c r="AB352" s="799" t="e">
        <f t="shared" si="365"/>
        <v>#VALUE!</v>
      </c>
      <c r="AC352" s="566" t="e">
        <f t="shared" si="350"/>
        <v>#VALUE!</v>
      </c>
      <c r="AD352" s="566">
        <f t="shared" si="351"/>
        <v>0</v>
      </c>
      <c r="AE352" s="800">
        <f>IF(H352&gt;8,tab!D$168,tab!D$171)</f>
        <v>0.5</v>
      </c>
      <c r="AF352" s="566">
        <f t="shared" si="352"/>
        <v>0</v>
      </c>
      <c r="AG352" s="801">
        <f t="shared" si="353"/>
        <v>0</v>
      </c>
      <c r="AH352" s="566"/>
    </row>
    <row r="353" spans="3:34" ht="13.15" customHeight="1" x14ac:dyDescent="0.2">
      <c r="C353" s="31"/>
      <c r="D353" s="117" t="str">
        <f t="shared" si="385"/>
        <v/>
      </c>
      <c r="E353" s="117" t="str">
        <f t="shared" si="385"/>
        <v/>
      </c>
      <c r="F353" s="33" t="str">
        <f t="shared" si="366"/>
        <v/>
      </c>
      <c r="G353" s="118" t="str">
        <f t="shared" si="354"/>
        <v/>
      </c>
      <c r="H353" s="33" t="str">
        <f t="shared" si="355"/>
        <v/>
      </c>
      <c r="I353" s="119" t="str">
        <f t="shared" si="346"/>
        <v/>
      </c>
      <c r="J353" s="120" t="str">
        <f t="shared" si="386"/>
        <v/>
      </c>
      <c r="K353" s="173"/>
      <c r="L353" s="1261">
        <f t="shared" ref="L353:M353" si="394">IF(L291="","",L291)</f>
        <v>0</v>
      </c>
      <c r="M353" s="1261">
        <f t="shared" si="394"/>
        <v>0</v>
      </c>
      <c r="N353" s="852" t="str">
        <f t="shared" si="357"/>
        <v/>
      </c>
      <c r="O353" s="843"/>
      <c r="P353" s="1279" t="str">
        <f t="shared" si="358"/>
        <v/>
      </c>
      <c r="Q353" s="1074" t="str">
        <f t="shared" si="359"/>
        <v/>
      </c>
      <c r="R353" s="814" t="str">
        <f t="shared" si="360"/>
        <v/>
      </c>
      <c r="S353" s="1085">
        <f t="shared" si="361"/>
        <v>0</v>
      </c>
      <c r="T353" s="116"/>
      <c r="X353" s="801" t="str">
        <f t="shared" si="349"/>
        <v/>
      </c>
      <c r="Y353" s="786">
        <f t="shared" si="362"/>
        <v>0.6</v>
      </c>
      <c r="Z353" s="799" t="e">
        <f t="shared" si="363"/>
        <v>#VALUE!</v>
      </c>
      <c r="AA353" s="799" t="e">
        <f t="shared" si="364"/>
        <v>#VALUE!</v>
      </c>
      <c r="AB353" s="799" t="e">
        <f t="shared" si="365"/>
        <v>#VALUE!</v>
      </c>
      <c r="AC353" s="566" t="e">
        <f t="shared" si="350"/>
        <v>#VALUE!</v>
      </c>
      <c r="AD353" s="566">
        <f t="shared" si="351"/>
        <v>0</v>
      </c>
      <c r="AE353" s="800">
        <f>IF(H353&gt;8,tab!D$168,tab!D$171)</f>
        <v>0.5</v>
      </c>
      <c r="AF353" s="566">
        <f t="shared" si="352"/>
        <v>0</v>
      </c>
      <c r="AG353" s="801">
        <f t="shared" si="353"/>
        <v>0</v>
      </c>
      <c r="AH353" s="566"/>
    </row>
    <row r="354" spans="3:34" ht="13.15" customHeight="1" x14ac:dyDescent="0.2">
      <c r="C354" s="31"/>
      <c r="D354" s="117" t="str">
        <f t="shared" si="385"/>
        <v/>
      </c>
      <c r="E354" s="117" t="str">
        <f t="shared" si="385"/>
        <v/>
      </c>
      <c r="F354" s="33" t="str">
        <f t="shared" si="366"/>
        <v/>
      </c>
      <c r="G354" s="118" t="str">
        <f t="shared" si="354"/>
        <v/>
      </c>
      <c r="H354" s="33" t="str">
        <f t="shared" si="355"/>
        <v/>
      </c>
      <c r="I354" s="119" t="str">
        <f t="shared" si="346"/>
        <v/>
      </c>
      <c r="J354" s="120" t="str">
        <f t="shared" si="386"/>
        <v/>
      </c>
      <c r="K354" s="173"/>
      <c r="L354" s="1261">
        <f t="shared" ref="L354:M354" si="395">IF(L292="","",L292)</f>
        <v>0</v>
      </c>
      <c r="M354" s="1261">
        <f t="shared" si="395"/>
        <v>0</v>
      </c>
      <c r="N354" s="852" t="str">
        <f t="shared" si="357"/>
        <v/>
      </c>
      <c r="O354" s="843"/>
      <c r="P354" s="1279" t="str">
        <f t="shared" si="358"/>
        <v/>
      </c>
      <c r="Q354" s="1074" t="str">
        <f t="shared" si="359"/>
        <v/>
      </c>
      <c r="R354" s="814" t="str">
        <f t="shared" si="360"/>
        <v/>
      </c>
      <c r="S354" s="1085">
        <f t="shared" si="361"/>
        <v>0</v>
      </c>
      <c r="T354" s="116"/>
      <c r="X354" s="801" t="str">
        <f t="shared" si="349"/>
        <v/>
      </c>
      <c r="Y354" s="786">
        <f t="shared" si="362"/>
        <v>0.6</v>
      </c>
      <c r="Z354" s="799" t="e">
        <f t="shared" si="363"/>
        <v>#VALUE!</v>
      </c>
      <c r="AA354" s="799" t="e">
        <f t="shared" si="364"/>
        <v>#VALUE!</v>
      </c>
      <c r="AB354" s="799" t="e">
        <f t="shared" si="365"/>
        <v>#VALUE!</v>
      </c>
      <c r="AC354" s="566" t="e">
        <f t="shared" si="350"/>
        <v>#VALUE!</v>
      </c>
      <c r="AD354" s="566">
        <f t="shared" si="351"/>
        <v>0</v>
      </c>
      <c r="AE354" s="800">
        <f>IF(H354&gt;8,tab!D$168,tab!D$171)</f>
        <v>0.5</v>
      </c>
      <c r="AF354" s="566">
        <f t="shared" si="352"/>
        <v>0</v>
      </c>
      <c r="AG354" s="801">
        <f t="shared" si="353"/>
        <v>0</v>
      </c>
      <c r="AH354" s="566"/>
    </row>
    <row r="355" spans="3:34" ht="13.15" customHeight="1" x14ac:dyDescent="0.2">
      <c r="C355" s="31"/>
      <c r="D355" s="117" t="str">
        <f t="shared" si="385"/>
        <v/>
      </c>
      <c r="E355" s="117" t="str">
        <f t="shared" si="385"/>
        <v/>
      </c>
      <c r="F355" s="33" t="str">
        <f t="shared" si="366"/>
        <v/>
      </c>
      <c r="G355" s="118" t="str">
        <f t="shared" si="354"/>
        <v/>
      </c>
      <c r="H355" s="33" t="str">
        <f t="shared" si="355"/>
        <v/>
      </c>
      <c r="I355" s="119" t="str">
        <f t="shared" si="346"/>
        <v/>
      </c>
      <c r="J355" s="120" t="str">
        <f t="shared" si="386"/>
        <v/>
      </c>
      <c r="K355" s="173"/>
      <c r="L355" s="1261">
        <f t="shared" ref="L355:M355" si="396">IF(L293="","",L293)</f>
        <v>0</v>
      </c>
      <c r="M355" s="1261">
        <f t="shared" si="396"/>
        <v>0</v>
      </c>
      <c r="N355" s="852" t="str">
        <f t="shared" si="357"/>
        <v/>
      </c>
      <c r="O355" s="843"/>
      <c r="P355" s="1279" t="str">
        <f t="shared" si="358"/>
        <v/>
      </c>
      <c r="Q355" s="1074" t="str">
        <f t="shared" si="359"/>
        <v/>
      </c>
      <c r="R355" s="814" t="str">
        <f t="shared" si="360"/>
        <v/>
      </c>
      <c r="S355" s="1085">
        <f t="shared" si="361"/>
        <v>0</v>
      </c>
      <c r="T355" s="116"/>
      <c r="X355" s="801" t="str">
        <f t="shared" si="349"/>
        <v/>
      </c>
      <c r="Y355" s="786">
        <f t="shared" si="362"/>
        <v>0.6</v>
      </c>
      <c r="Z355" s="799" t="e">
        <f t="shared" si="363"/>
        <v>#VALUE!</v>
      </c>
      <c r="AA355" s="799" t="e">
        <f t="shared" si="364"/>
        <v>#VALUE!</v>
      </c>
      <c r="AB355" s="799" t="e">
        <f t="shared" si="365"/>
        <v>#VALUE!</v>
      </c>
      <c r="AC355" s="566" t="e">
        <f t="shared" si="350"/>
        <v>#VALUE!</v>
      </c>
      <c r="AD355" s="566">
        <f t="shared" si="351"/>
        <v>0</v>
      </c>
      <c r="AE355" s="800">
        <f>IF(H355&gt;8,tab!D$168,tab!D$171)</f>
        <v>0.5</v>
      </c>
      <c r="AF355" s="566">
        <f t="shared" si="352"/>
        <v>0</v>
      </c>
      <c r="AG355" s="801">
        <f t="shared" si="353"/>
        <v>0</v>
      </c>
      <c r="AH355" s="566"/>
    </row>
    <row r="356" spans="3:34" ht="13.15" customHeight="1" x14ac:dyDescent="0.2">
      <c r="C356" s="31"/>
      <c r="D356" s="117" t="str">
        <f t="shared" si="385"/>
        <v/>
      </c>
      <c r="E356" s="117" t="str">
        <f t="shared" si="385"/>
        <v/>
      </c>
      <c r="F356" s="33" t="str">
        <f t="shared" si="366"/>
        <v/>
      </c>
      <c r="G356" s="118" t="str">
        <f t="shared" si="354"/>
        <v/>
      </c>
      <c r="H356" s="33" t="str">
        <f t="shared" si="355"/>
        <v/>
      </c>
      <c r="I356" s="119" t="str">
        <f t="shared" si="346"/>
        <v/>
      </c>
      <c r="J356" s="120" t="str">
        <f t="shared" si="386"/>
        <v/>
      </c>
      <c r="K356" s="173"/>
      <c r="L356" s="1261">
        <f t="shared" ref="L356:M356" si="397">IF(L294="","",L294)</f>
        <v>0</v>
      </c>
      <c r="M356" s="1261">
        <f t="shared" si="397"/>
        <v>0</v>
      </c>
      <c r="N356" s="852" t="str">
        <f t="shared" si="357"/>
        <v/>
      </c>
      <c r="O356" s="843"/>
      <c r="P356" s="1279" t="str">
        <f t="shared" si="358"/>
        <v/>
      </c>
      <c r="Q356" s="1074" t="str">
        <f t="shared" si="359"/>
        <v/>
      </c>
      <c r="R356" s="814" t="str">
        <f t="shared" si="360"/>
        <v/>
      </c>
      <c r="S356" s="1085">
        <f t="shared" si="361"/>
        <v>0</v>
      </c>
      <c r="T356" s="116"/>
      <c r="X356" s="801" t="str">
        <f t="shared" si="349"/>
        <v/>
      </c>
      <c r="Y356" s="786">
        <f t="shared" si="362"/>
        <v>0.6</v>
      </c>
      <c r="Z356" s="799" t="e">
        <f t="shared" si="363"/>
        <v>#VALUE!</v>
      </c>
      <c r="AA356" s="799" t="e">
        <f t="shared" si="364"/>
        <v>#VALUE!</v>
      </c>
      <c r="AB356" s="799" t="e">
        <f t="shared" si="365"/>
        <v>#VALUE!</v>
      </c>
      <c r="AC356" s="566" t="e">
        <f t="shared" si="350"/>
        <v>#VALUE!</v>
      </c>
      <c r="AD356" s="566">
        <f t="shared" si="351"/>
        <v>0</v>
      </c>
      <c r="AE356" s="800">
        <f>IF(H356&gt;8,tab!D$168,tab!D$171)</f>
        <v>0.5</v>
      </c>
      <c r="AF356" s="566">
        <f t="shared" si="352"/>
        <v>0</v>
      </c>
      <c r="AG356" s="801">
        <f t="shared" si="353"/>
        <v>0</v>
      </c>
      <c r="AH356" s="566"/>
    </row>
    <row r="357" spans="3:34" ht="13.15" customHeight="1" x14ac:dyDescent="0.2">
      <c r="C357" s="31"/>
      <c r="D357" s="117" t="str">
        <f t="shared" si="385"/>
        <v/>
      </c>
      <c r="E357" s="117" t="str">
        <f t="shared" si="385"/>
        <v/>
      </c>
      <c r="F357" s="33" t="str">
        <f t="shared" si="366"/>
        <v/>
      </c>
      <c r="G357" s="118" t="str">
        <f t="shared" si="354"/>
        <v/>
      </c>
      <c r="H357" s="33" t="str">
        <f t="shared" si="355"/>
        <v/>
      </c>
      <c r="I357" s="119" t="str">
        <f t="shared" si="346"/>
        <v/>
      </c>
      <c r="J357" s="120" t="str">
        <f t="shared" si="386"/>
        <v/>
      </c>
      <c r="K357" s="173"/>
      <c r="L357" s="1261">
        <f t="shared" ref="L357:M357" si="398">IF(L295="","",L295)</f>
        <v>0</v>
      </c>
      <c r="M357" s="1261">
        <f t="shared" si="398"/>
        <v>0</v>
      </c>
      <c r="N357" s="852" t="str">
        <f t="shared" si="357"/>
        <v/>
      </c>
      <c r="O357" s="843"/>
      <c r="P357" s="1279" t="str">
        <f t="shared" si="358"/>
        <v/>
      </c>
      <c r="Q357" s="1074" t="str">
        <f t="shared" si="359"/>
        <v/>
      </c>
      <c r="R357" s="814" t="str">
        <f t="shared" si="360"/>
        <v/>
      </c>
      <c r="S357" s="1085">
        <f t="shared" si="361"/>
        <v>0</v>
      </c>
      <c r="T357" s="116"/>
      <c r="X357" s="801" t="str">
        <f t="shared" si="349"/>
        <v/>
      </c>
      <c r="Y357" s="786">
        <f t="shared" si="362"/>
        <v>0.6</v>
      </c>
      <c r="Z357" s="799" t="e">
        <f t="shared" si="363"/>
        <v>#VALUE!</v>
      </c>
      <c r="AA357" s="799" t="e">
        <f t="shared" si="364"/>
        <v>#VALUE!</v>
      </c>
      <c r="AB357" s="799" t="e">
        <f t="shared" si="365"/>
        <v>#VALUE!</v>
      </c>
      <c r="AC357" s="566" t="e">
        <f t="shared" si="350"/>
        <v>#VALUE!</v>
      </c>
      <c r="AD357" s="566">
        <f t="shared" si="351"/>
        <v>0</v>
      </c>
      <c r="AE357" s="800">
        <f>IF(H357&gt;8,tab!D$168,tab!D$171)</f>
        <v>0.5</v>
      </c>
      <c r="AF357" s="566">
        <f t="shared" si="352"/>
        <v>0</v>
      </c>
      <c r="AG357" s="801">
        <f t="shared" si="353"/>
        <v>0</v>
      </c>
      <c r="AH357" s="566"/>
    </row>
    <row r="358" spans="3:34" ht="13.15" customHeight="1" x14ac:dyDescent="0.2">
      <c r="C358" s="31"/>
      <c r="D358" s="117" t="str">
        <f t="shared" si="385"/>
        <v/>
      </c>
      <c r="E358" s="117" t="str">
        <f t="shared" si="385"/>
        <v/>
      </c>
      <c r="F358" s="33" t="str">
        <f t="shared" si="366"/>
        <v/>
      </c>
      <c r="G358" s="118" t="str">
        <f t="shared" si="354"/>
        <v/>
      </c>
      <c r="H358" s="33" t="str">
        <f t="shared" si="355"/>
        <v/>
      </c>
      <c r="I358" s="119" t="str">
        <f t="shared" ref="I358:I375" si="399">IF(E358="","",IF(I296+1&gt;VLOOKUP(H358,Schaal2016,22,FALSE),I296,I296+1))</f>
        <v/>
      </c>
      <c r="J358" s="120" t="str">
        <f t="shared" si="386"/>
        <v/>
      </c>
      <c r="K358" s="173"/>
      <c r="L358" s="1261">
        <f t="shared" ref="L358:M358" si="400">IF(L296="","",L296)</f>
        <v>0</v>
      </c>
      <c r="M358" s="1261">
        <f t="shared" si="400"/>
        <v>0</v>
      </c>
      <c r="N358" s="852" t="str">
        <f t="shared" si="357"/>
        <v/>
      </c>
      <c r="O358" s="843"/>
      <c r="P358" s="1279" t="str">
        <f t="shared" si="358"/>
        <v/>
      </c>
      <c r="Q358" s="1074" t="str">
        <f t="shared" si="359"/>
        <v/>
      </c>
      <c r="R358" s="814" t="str">
        <f t="shared" si="360"/>
        <v/>
      </c>
      <c r="S358" s="1085">
        <f t="shared" si="361"/>
        <v>0</v>
      </c>
      <c r="T358" s="116"/>
      <c r="X358" s="801" t="str">
        <f t="shared" ref="X358:X375" si="401">IF(H358="","",VLOOKUP(H358,Schaal2020,I358+1,FALSE))</f>
        <v/>
      </c>
      <c r="Y358" s="786">
        <f t="shared" si="362"/>
        <v>0.6</v>
      </c>
      <c r="Z358" s="799" t="e">
        <f t="shared" si="363"/>
        <v>#VALUE!</v>
      </c>
      <c r="AA358" s="799" t="e">
        <f t="shared" si="364"/>
        <v>#VALUE!</v>
      </c>
      <c r="AB358" s="799" t="e">
        <f t="shared" si="365"/>
        <v>#VALUE!</v>
      </c>
      <c r="AC358" s="566" t="e">
        <f t="shared" ref="AC358:AC375" si="402">N358+O358</f>
        <v>#VALUE!</v>
      </c>
      <c r="AD358" s="566">
        <f t="shared" ref="AD358:AD375" si="403">L358+M358</f>
        <v>0</v>
      </c>
      <c r="AE358" s="800">
        <f>IF(H358&gt;8,tab!D$168,tab!D$171)</f>
        <v>0.5</v>
      </c>
      <c r="AF358" s="566">
        <f t="shared" ref="AF358:AF375" si="404">IF(F358&lt;25,0,IF(F358=25,25,IF(F358&lt;40,0,IF(F358=40,40,IF(F358&gt;=40,0)))))</f>
        <v>0</v>
      </c>
      <c r="AG358" s="801">
        <f t="shared" ref="AG358:AG375" si="405">IF(AF358=25,(X358*1.08*(J358)/2),IF(AF358=40,(V358*1.08*(J358)),IF(AF358=0,0)))</f>
        <v>0</v>
      </c>
      <c r="AH358" s="566"/>
    </row>
    <row r="359" spans="3:34" ht="13.15" customHeight="1" x14ac:dyDescent="0.2">
      <c r="C359" s="31"/>
      <c r="D359" s="117" t="str">
        <f t="shared" si="385"/>
        <v/>
      </c>
      <c r="E359" s="117" t="str">
        <f t="shared" si="385"/>
        <v/>
      </c>
      <c r="F359" s="33" t="str">
        <f t="shared" si="366"/>
        <v/>
      </c>
      <c r="G359" s="118" t="str">
        <f t="shared" si="354"/>
        <v/>
      </c>
      <c r="H359" s="33" t="str">
        <f t="shared" si="355"/>
        <v/>
      </c>
      <c r="I359" s="119" t="str">
        <f t="shared" si="399"/>
        <v/>
      </c>
      <c r="J359" s="120" t="str">
        <f t="shared" si="386"/>
        <v/>
      </c>
      <c r="K359" s="173"/>
      <c r="L359" s="1261">
        <f t="shared" ref="L359:M359" si="406">IF(L297="","",L297)</f>
        <v>0</v>
      </c>
      <c r="M359" s="1261">
        <f t="shared" si="406"/>
        <v>0</v>
      </c>
      <c r="N359" s="852" t="str">
        <f t="shared" si="357"/>
        <v/>
      </c>
      <c r="O359" s="843"/>
      <c r="P359" s="1279" t="str">
        <f t="shared" si="358"/>
        <v/>
      </c>
      <c r="Q359" s="1074" t="str">
        <f t="shared" si="359"/>
        <v/>
      </c>
      <c r="R359" s="814" t="str">
        <f t="shared" si="360"/>
        <v/>
      </c>
      <c r="S359" s="1085">
        <f t="shared" si="361"/>
        <v>0</v>
      </c>
      <c r="T359" s="116"/>
      <c r="X359" s="801" t="str">
        <f t="shared" si="401"/>
        <v/>
      </c>
      <c r="Y359" s="786">
        <f t="shared" si="362"/>
        <v>0.6</v>
      </c>
      <c r="Z359" s="799" t="e">
        <f t="shared" si="363"/>
        <v>#VALUE!</v>
      </c>
      <c r="AA359" s="799" t="e">
        <f t="shared" si="364"/>
        <v>#VALUE!</v>
      </c>
      <c r="AB359" s="799" t="e">
        <f t="shared" si="365"/>
        <v>#VALUE!</v>
      </c>
      <c r="AC359" s="566" t="e">
        <f t="shared" si="402"/>
        <v>#VALUE!</v>
      </c>
      <c r="AD359" s="566">
        <f t="shared" si="403"/>
        <v>0</v>
      </c>
      <c r="AE359" s="800">
        <f>IF(H359&gt;8,tab!D$168,tab!D$171)</f>
        <v>0.5</v>
      </c>
      <c r="AF359" s="566">
        <f t="shared" si="404"/>
        <v>0</v>
      </c>
      <c r="AG359" s="801">
        <f t="shared" si="405"/>
        <v>0</v>
      </c>
      <c r="AH359" s="566"/>
    </row>
    <row r="360" spans="3:34" ht="13.15" customHeight="1" x14ac:dyDescent="0.2">
      <c r="C360" s="31"/>
      <c r="D360" s="117" t="str">
        <f t="shared" si="385"/>
        <v/>
      </c>
      <c r="E360" s="117" t="str">
        <f t="shared" si="385"/>
        <v/>
      </c>
      <c r="F360" s="33" t="str">
        <f t="shared" si="366"/>
        <v/>
      </c>
      <c r="G360" s="118" t="str">
        <f t="shared" si="354"/>
        <v/>
      </c>
      <c r="H360" s="33" t="str">
        <f t="shared" si="355"/>
        <v/>
      </c>
      <c r="I360" s="119" t="str">
        <f t="shared" si="399"/>
        <v/>
      </c>
      <c r="J360" s="120" t="str">
        <f t="shared" si="386"/>
        <v/>
      </c>
      <c r="K360" s="173"/>
      <c r="L360" s="1261">
        <f t="shared" ref="L360:M360" si="407">IF(L298="","",L298)</f>
        <v>0</v>
      </c>
      <c r="M360" s="1261">
        <f t="shared" si="407"/>
        <v>0</v>
      </c>
      <c r="N360" s="852" t="str">
        <f t="shared" si="357"/>
        <v/>
      </c>
      <c r="O360" s="843"/>
      <c r="P360" s="1279" t="str">
        <f t="shared" si="358"/>
        <v/>
      </c>
      <c r="Q360" s="1074" t="str">
        <f t="shared" si="359"/>
        <v/>
      </c>
      <c r="R360" s="814" t="str">
        <f t="shared" si="360"/>
        <v/>
      </c>
      <c r="S360" s="1085">
        <f t="shared" si="361"/>
        <v>0</v>
      </c>
      <c r="T360" s="116"/>
      <c r="X360" s="801" t="str">
        <f t="shared" si="401"/>
        <v/>
      </c>
      <c r="Y360" s="786">
        <f t="shared" si="362"/>
        <v>0.6</v>
      </c>
      <c r="Z360" s="799" t="e">
        <f t="shared" si="363"/>
        <v>#VALUE!</v>
      </c>
      <c r="AA360" s="799" t="e">
        <f t="shared" si="364"/>
        <v>#VALUE!</v>
      </c>
      <c r="AB360" s="799" t="e">
        <f t="shared" si="365"/>
        <v>#VALUE!</v>
      </c>
      <c r="AC360" s="566" t="e">
        <f t="shared" si="402"/>
        <v>#VALUE!</v>
      </c>
      <c r="AD360" s="566">
        <f t="shared" si="403"/>
        <v>0</v>
      </c>
      <c r="AE360" s="800">
        <f>IF(H360&gt;8,tab!D$168,tab!D$171)</f>
        <v>0.5</v>
      </c>
      <c r="AF360" s="566">
        <f t="shared" si="404"/>
        <v>0</v>
      </c>
      <c r="AG360" s="801">
        <f t="shared" si="405"/>
        <v>0</v>
      </c>
      <c r="AH360" s="566"/>
    </row>
    <row r="361" spans="3:34" ht="13.15" customHeight="1" x14ac:dyDescent="0.2">
      <c r="C361" s="31"/>
      <c r="D361" s="117" t="str">
        <f t="shared" si="385"/>
        <v/>
      </c>
      <c r="E361" s="117" t="str">
        <f t="shared" si="385"/>
        <v/>
      </c>
      <c r="F361" s="33" t="str">
        <f t="shared" si="366"/>
        <v/>
      </c>
      <c r="G361" s="118" t="str">
        <f t="shared" si="354"/>
        <v/>
      </c>
      <c r="H361" s="33" t="str">
        <f t="shared" si="355"/>
        <v/>
      </c>
      <c r="I361" s="119" t="str">
        <f t="shared" si="399"/>
        <v/>
      </c>
      <c r="J361" s="120" t="str">
        <f t="shared" si="386"/>
        <v/>
      </c>
      <c r="K361" s="173"/>
      <c r="L361" s="1261">
        <f t="shared" ref="L361:M361" si="408">IF(L299="","",L299)</f>
        <v>0</v>
      </c>
      <c r="M361" s="1261">
        <f t="shared" si="408"/>
        <v>0</v>
      </c>
      <c r="N361" s="852" t="str">
        <f t="shared" si="357"/>
        <v/>
      </c>
      <c r="O361" s="843"/>
      <c r="P361" s="1279" t="str">
        <f t="shared" si="358"/>
        <v/>
      </c>
      <c r="Q361" s="1074" t="str">
        <f t="shared" si="359"/>
        <v/>
      </c>
      <c r="R361" s="814" t="str">
        <f t="shared" si="360"/>
        <v/>
      </c>
      <c r="S361" s="1085">
        <f t="shared" si="361"/>
        <v>0</v>
      </c>
      <c r="T361" s="116"/>
      <c r="X361" s="801" t="str">
        <f t="shared" si="401"/>
        <v/>
      </c>
      <c r="Y361" s="786">
        <f t="shared" si="362"/>
        <v>0.6</v>
      </c>
      <c r="Z361" s="799" t="e">
        <f t="shared" si="363"/>
        <v>#VALUE!</v>
      </c>
      <c r="AA361" s="799" t="e">
        <f t="shared" si="364"/>
        <v>#VALUE!</v>
      </c>
      <c r="AB361" s="799" t="e">
        <f t="shared" si="365"/>
        <v>#VALUE!</v>
      </c>
      <c r="AC361" s="566" t="e">
        <f t="shared" si="402"/>
        <v>#VALUE!</v>
      </c>
      <c r="AD361" s="566">
        <f t="shared" si="403"/>
        <v>0</v>
      </c>
      <c r="AE361" s="800">
        <f>IF(H361&gt;8,tab!D$168,tab!D$171)</f>
        <v>0.5</v>
      </c>
      <c r="AF361" s="566">
        <f t="shared" si="404"/>
        <v>0</v>
      </c>
      <c r="AG361" s="801">
        <f t="shared" si="405"/>
        <v>0</v>
      </c>
      <c r="AH361" s="566"/>
    </row>
    <row r="362" spans="3:34" ht="13.15" customHeight="1" x14ac:dyDescent="0.2">
      <c r="C362" s="31"/>
      <c r="D362" s="117" t="str">
        <f t="shared" si="385"/>
        <v/>
      </c>
      <c r="E362" s="117" t="str">
        <f t="shared" si="385"/>
        <v/>
      </c>
      <c r="F362" s="33" t="str">
        <f t="shared" si="366"/>
        <v/>
      </c>
      <c r="G362" s="118" t="str">
        <f t="shared" si="354"/>
        <v/>
      </c>
      <c r="H362" s="33" t="str">
        <f t="shared" si="355"/>
        <v/>
      </c>
      <c r="I362" s="119" t="str">
        <f t="shared" si="399"/>
        <v/>
      </c>
      <c r="J362" s="120" t="str">
        <f t="shared" si="386"/>
        <v/>
      </c>
      <c r="K362" s="173"/>
      <c r="L362" s="1261">
        <f t="shared" ref="L362:M362" si="409">IF(L300="","",L300)</f>
        <v>0</v>
      </c>
      <c r="M362" s="1261">
        <f t="shared" si="409"/>
        <v>0</v>
      </c>
      <c r="N362" s="852" t="str">
        <f t="shared" si="357"/>
        <v/>
      </c>
      <c r="O362" s="843"/>
      <c r="P362" s="1279" t="str">
        <f t="shared" si="358"/>
        <v/>
      </c>
      <c r="Q362" s="1074" t="str">
        <f t="shared" si="359"/>
        <v/>
      </c>
      <c r="R362" s="814" t="str">
        <f t="shared" si="360"/>
        <v/>
      </c>
      <c r="S362" s="1085">
        <f t="shared" si="361"/>
        <v>0</v>
      </c>
      <c r="T362" s="116"/>
      <c r="X362" s="801" t="str">
        <f t="shared" si="401"/>
        <v/>
      </c>
      <c r="Y362" s="786">
        <f t="shared" si="362"/>
        <v>0.6</v>
      </c>
      <c r="Z362" s="799" t="e">
        <f t="shared" si="363"/>
        <v>#VALUE!</v>
      </c>
      <c r="AA362" s="799" t="e">
        <f t="shared" si="364"/>
        <v>#VALUE!</v>
      </c>
      <c r="AB362" s="799" t="e">
        <f t="shared" si="365"/>
        <v>#VALUE!</v>
      </c>
      <c r="AC362" s="566" t="e">
        <f t="shared" si="402"/>
        <v>#VALUE!</v>
      </c>
      <c r="AD362" s="566">
        <f t="shared" si="403"/>
        <v>0</v>
      </c>
      <c r="AE362" s="800">
        <f>IF(H362&gt;8,tab!D$168,tab!D$171)</f>
        <v>0.5</v>
      </c>
      <c r="AF362" s="566">
        <f t="shared" si="404"/>
        <v>0</v>
      </c>
      <c r="AG362" s="801">
        <f t="shared" si="405"/>
        <v>0</v>
      </c>
      <c r="AH362" s="566"/>
    </row>
    <row r="363" spans="3:34" ht="13.15" customHeight="1" x14ac:dyDescent="0.2">
      <c r="C363" s="31"/>
      <c r="D363" s="117" t="str">
        <f t="shared" si="385"/>
        <v/>
      </c>
      <c r="E363" s="117" t="str">
        <f t="shared" si="385"/>
        <v/>
      </c>
      <c r="F363" s="33" t="str">
        <f t="shared" si="366"/>
        <v/>
      </c>
      <c r="G363" s="118" t="str">
        <f t="shared" si="354"/>
        <v/>
      </c>
      <c r="H363" s="33" t="str">
        <f t="shared" si="355"/>
        <v/>
      </c>
      <c r="I363" s="119" t="str">
        <f t="shared" si="399"/>
        <v/>
      </c>
      <c r="J363" s="120" t="str">
        <f t="shared" si="386"/>
        <v/>
      </c>
      <c r="K363" s="173"/>
      <c r="L363" s="1261">
        <f t="shared" ref="L363:M363" si="410">IF(L301="","",L301)</f>
        <v>0</v>
      </c>
      <c r="M363" s="1261">
        <f t="shared" si="410"/>
        <v>0</v>
      </c>
      <c r="N363" s="852" t="str">
        <f t="shared" si="357"/>
        <v/>
      </c>
      <c r="O363" s="843"/>
      <c r="P363" s="1279" t="str">
        <f t="shared" si="358"/>
        <v/>
      </c>
      <c r="Q363" s="1074" t="str">
        <f t="shared" si="359"/>
        <v/>
      </c>
      <c r="R363" s="814" t="str">
        <f t="shared" si="360"/>
        <v/>
      </c>
      <c r="S363" s="1085">
        <f t="shared" si="361"/>
        <v>0</v>
      </c>
      <c r="T363" s="116"/>
      <c r="X363" s="801" t="str">
        <f t="shared" si="401"/>
        <v/>
      </c>
      <c r="Y363" s="786">
        <f t="shared" si="362"/>
        <v>0.6</v>
      </c>
      <c r="Z363" s="799" t="e">
        <f t="shared" si="363"/>
        <v>#VALUE!</v>
      </c>
      <c r="AA363" s="799" t="e">
        <f t="shared" si="364"/>
        <v>#VALUE!</v>
      </c>
      <c r="AB363" s="799" t="e">
        <f t="shared" si="365"/>
        <v>#VALUE!</v>
      </c>
      <c r="AC363" s="566" t="e">
        <f t="shared" si="402"/>
        <v>#VALUE!</v>
      </c>
      <c r="AD363" s="566">
        <f t="shared" si="403"/>
        <v>0</v>
      </c>
      <c r="AE363" s="800">
        <f>IF(H363&gt;8,tab!D$168,tab!D$171)</f>
        <v>0.5</v>
      </c>
      <c r="AF363" s="566">
        <f t="shared" si="404"/>
        <v>0</v>
      </c>
      <c r="AG363" s="801">
        <f t="shared" si="405"/>
        <v>0</v>
      </c>
      <c r="AH363" s="566"/>
    </row>
    <row r="364" spans="3:34" ht="13.15" customHeight="1" x14ac:dyDescent="0.2">
      <c r="C364" s="31"/>
      <c r="D364" s="117" t="str">
        <f t="shared" si="385"/>
        <v/>
      </c>
      <c r="E364" s="117" t="str">
        <f t="shared" si="385"/>
        <v/>
      </c>
      <c r="F364" s="33" t="str">
        <f t="shared" si="366"/>
        <v/>
      </c>
      <c r="G364" s="118" t="str">
        <f t="shared" si="354"/>
        <v/>
      </c>
      <c r="H364" s="33" t="str">
        <f t="shared" si="355"/>
        <v/>
      </c>
      <c r="I364" s="119" t="str">
        <f t="shared" si="399"/>
        <v/>
      </c>
      <c r="J364" s="120" t="str">
        <f t="shared" si="386"/>
        <v/>
      </c>
      <c r="K364" s="173"/>
      <c r="L364" s="1261">
        <f t="shared" ref="L364:M364" si="411">IF(L302="","",L302)</f>
        <v>0</v>
      </c>
      <c r="M364" s="1261">
        <f t="shared" si="411"/>
        <v>0</v>
      </c>
      <c r="N364" s="852" t="str">
        <f t="shared" si="357"/>
        <v/>
      </c>
      <c r="O364" s="843"/>
      <c r="P364" s="1279" t="str">
        <f t="shared" si="358"/>
        <v/>
      </c>
      <c r="Q364" s="1074" t="str">
        <f t="shared" si="359"/>
        <v/>
      </c>
      <c r="R364" s="814" t="str">
        <f t="shared" si="360"/>
        <v/>
      </c>
      <c r="S364" s="1085">
        <f t="shared" si="361"/>
        <v>0</v>
      </c>
      <c r="T364" s="116"/>
      <c r="X364" s="801" t="str">
        <f t="shared" si="401"/>
        <v/>
      </c>
      <c r="Y364" s="786">
        <f t="shared" si="362"/>
        <v>0.6</v>
      </c>
      <c r="Z364" s="799" t="e">
        <f t="shared" si="363"/>
        <v>#VALUE!</v>
      </c>
      <c r="AA364" s="799" t="e">
        <f t="shared" si="364"/>
        <v>#VALUE!</v>
      </c>
      <c r="AB364" s="799" t="e">
        <f t="shared" si="365"/>
        <v>#VALUE!</v>
      </c>
      <c r="AC364" s="566" t="e">
        <f t="shared" si="402"/>
        <v>#VALUE!</v>
      </c>
      <c r="AD364" s="566">
        <f t="shared" si="403"/>
        <v>0</v>
      </c>
      <c r="AE364" s="800">
        <f>IF(H364&gt;8,tab!D$168,tab!D$171)</f>
        <v>0.5</v>
      </c>
      <c r="AF364" s="566">
        <f t="shared" si="404"/>
        <v>0</v>
      </c>
      <c r="AG364" s="801">
        <f t="shared" si="405"/>
        <v>0</v>
      </c>
      <c r="AH364" s="566"/>
    </row>
    <row r="365" spans="3:34" ht="13.15" customHeight="1" x14ac:dyDescent="0.2">
      <c r="C365" s="31"/>
      <c r="D365" s="117" t="str">
        <f t="shared" si="385"/>
        <v/>
      </c>
      <c r="E365" s="117" t="str">
        <f t="shared" si="385"/>
        <v/>
      </c>
      <c r="F365" s="33" t="str">
        <f t="shared" si="366"/>
        <v/>
      </c>
      <c r="G365" s="118" t="str">
        <f t="shared" si="354"/>
        <v/>
      </c>
      <c r="H365" s="33" t="str">
        <f t="shared" si="355"/>
        <v/>
      </c>
      <c r="I365" s="119" t="str">
        <f t="shared" si="399"/>
        <v/>
      </c>
      <c r="J365" s="120" t="str">
        <f t="shared" si="386"/>
        <v/>
      </c>
      <c r="K365" s="173"/>
      <c r="L365" s="1261">
        <f t="shared" ref="L365:M365" si="412">IF(L303="","",L303)</f>
        <v>0</v>
      </c>
      <c r="M365" s="1261">
        <f t="shared" si="412"/>
        <v>0</v>
      </c>
      <c r="N365" s="852" t="str">
        <f t="shared" si="357"/>
        <v/>
      </c>
      <c r="O365" s="843"/>
      <c r="P365" s="1279" t="str">
        <f t="shared" si="358"/>
        <v/>
      </c>
      <c r="Q365" s="1074" t="str">
        <f t="shared" si="359"/>
        <v/>
      </c>
      <c r="R365" s="814" t="str">
        <f t="shared" si="360"/>
        <v/>
      </c>
      <c r="S365" s="1085">
        <f t="shared" si="361"/>
        <v>0</v>
      </c>
      <c r="T365" s="116"/>
      <c r="X365" s="801" t="str">
        <f t="shared" si="401"/>
        <v/>
      </c>
      <c r="Y365" s="786">
        <f t="shared" si="362"/>
        <v>0.6</v>
      </c>
      <c r="Z365" s="799" t="e">
        <f t="shared" si="363"/>
        <v>#VALUE!</v>
      </c>
      <c r="AA365" s="799" t="e">
        <f t="shared" si="364"/>
        <v>#VALUE!</v>
      </c>
      <c r="AB365" s="799" t="e">
        <f t="shared" si="365"/>
        <v>#VALUE!</v>
      </c>
      <c r="AC365" s="566" t="e">
        <f t="shared" si="402"/>
        <v>#VALUE!</v>
      </c>
      <c r="AD365" s="566">
        <f t="shared" si="403"/>
        <v>0</v>
      </c>
      <c r="AE365" s="800">
        <f>IF(H365&gt;8,tab!D$168,tab!D$171)</f>
        <v>0.5</v>
      </c>
      <c r="AF365" s="566">
        <f t="shared" si="404"/>
        <v>0</v>
      </c>
      <c r="AG365" s="801">
        <f t="shared" si="405"/>
        <v>0</v>
      </c>
      <c r="AH365" s="566"/>
    </row>
    <row r="366" spans="3:34" ht="13.15" customHeight="1" x14ac:dyDescent="0.2">
      <c r="C366" s="31"/>
      <c r="D366" s="117" t="str">
        <f t="shared" ref="D366:E375" si="413">IF(D304=0,"",D304)</f>
        <v/>
      </c>
      <c r="E366" s="117" t="str">
        <f t="shared" si="413"/>
        <v/>
      </c>
      <c r="F366" s="33" t="str">
        <f t="shared" si="366"/>
        <v/>
      </c>
      <c r="G366" s="118" t="str">
        <f t="shared" si="354"/>
        <v/>
      </c>
      <c r="H366" s="33" t="str">
        <f t="shared" si="355"/>
        <v/>
      </c>
      <c r="I366" s="119" t="str">
        <f t="shared" si="399"/>
        <v/>
      </c>
      <c r="J366" s="120" t="str">
        <f t="shared" ref="J366:J375" si="414">IF(J304="","",J304)</f>
        <v/>
      </c>
      <c r="K366" s="173"/>
      <c r="L366" s="1261">
        <f t="shared" ref="L366:M366" si="415">IF(L304="","",L304)</f>
        <v>0</v>
      </c>
      <c r="M366" s="1261">
        <f t="shared" si="415"/>
        <v>0</v>
      </c>
      <c r="N366" s="852" t="str">
        <f t="shared" si="357"/>
        <v/>
      </c>
      <c r="O366" s="843"/>
      <c r="P366" s="1279" t="str">
        <f t="shared" si="358"/>
        <v/>
      </c>
      <c r="Q366" s="1074" t="str">
        <f t="shared" si="359"/>
        <v/>
      </c>
      <c r="R366" s="814" t="str">
        <f t="shared" si="360"/>
        <v/>
      </c>
      <c r="S366" s="1085">
        <f t="shared" si="361"/>
        <v>0</v>
      </c>
      <c r="T366" s="116"/>
      <c r="X366" s="801" t="str">
        <f t="shared" si="401"/>
        <v/>
      </c>
      <c r="Y366" s="786">
        <f t="shared" si="362"/>
        <v>0.6</v>
      </c>
      <c r="Z366" s="799" t="e">
        <f t="shared" si="363"/>
        <v>#VALUE!</v>
      </c>
      <c r="AA366" s="799" t="e">
        <f t="shared" si="364"/>
        <v>#VALUE!</v>
      </c>
      <c r="AB366" s="799" t="e">
        <f t="shared" si="365"/>
        <v>#VALUE!</v>
      </c>
      <c r="AC366" s="566" t="e">
        <f t="shared" si="402"/>
        <v>#VALUE!</v>
      </c>
      <c r="AD366" s="566">
        <f t="shared" si="403"/>
        <v>0</v>
      </c>
      <c r="AE366" s="800">
        <f>IF(H366&gt;8,tab!D$168,tab!D$171)</f>
        <v>0.5</v>
      </c>
      <c r="AF366" s="566">
        <f t="shared" si="404"/>
        <v>0</v>
      </c>
      <c r="AG366" s="801">
        <f t="shared" si="405"/>
        <v>0</v>
      </c>
      <c r="AH366" s="566"/>
    </row>
    <row r="367" spans="3:34" ht="13.15" customHeight="1" x14ac:dyDescent="0.2">
      <c r="C367" s="31"/>
      <c r="D367" s="117" t="str">
        <f t="shared" si="413"/>
        <v/>
      </c>
      <c r="E367" s="117" t="str">
        <f t="shared" si="413"/>
        <v/>
      </c>
      <c r="F367" s="33" t="str">
        <f t="shared" si="366"/>
        <v/>
      </c>
      <c r="G367" s="118" t="str">
        <f t="shared" si="354"/>
        <v/>
      </c>
      <c r="H367" s="33" t="str">
        <f t="shared" si="355"/>
        <v/>
      </c>
      <c r="I367" s="119" t="str">
        <f t="shared" si="399"/>
        <v/>
      </c>
      <c r="J367" s="120" t="str">
        <f t="shared" si="414"/>
        <v/>
      </c>
      <c r="K367" s="173"/>
      <c r="L367" s="1261">
        <f t="shared" ref="L367:M367" si="416">IF(L305="","",L305)</f>
        <v>0</v>
      </c>
      <c r="M367" s="1261">
        <f t="shared" si="416"/>
        <v>0</v>
      </c>
      <c r="N367" s="852" t="str">
        <f t="shared" si="357"/>
        <v/>
      </c>
      <c r="O367" s="843"/>
      <c r="P367" s="1279" t="str">
        <f t="shared" si="358"/>
        <v/>
      </c>
      <c r="Q367" s="1074" t="str">
        <f t="shared" si="359"/>
        <v/>
      </c>
      <c r="R367" s="814" t="str">
        <f t="shared" si="360"/>
        <v/>
      </c>
      <c r="S367" s="1085">
        <f t="shared" si="361"/>
        <v>0</v>
      </c>
      <c r="T367" s="116"/>
      <c r="X367" s="801" t="str">
        <f t="shared" si="401"/>
        <v/>
      </c>
      <c r="Y367" s="786">
        <f t="shared" si="362"/>
        <v>0.6</v>
      </c>
      <c r="Z367" s="799" t="e">
        <f t="shared" si="363"/>
        <v>#VALUE!</v>
      </c>
      <c r="AA367" s="799" t="e">
        <f t="shared" si="364"/>
        <v>#VALUE!</v>
      </c>
      <c r="AB367" s="799" t="e">
        <f t="shared" si="365"/>
        <v>#VALUE!</v>
      </c>
      <c r="AC367" s="566" t="e">
        <f t="shared" si="402"/>
        <v>#VALUE!</v>
      </c>
      <c r="AD367" s="566">
        <f t="shared" si="403"/>
        <v>0</v>
      </c>
      <c r="AE367" s="800">
        <f>IF(H367&gt;8,tab!D$168,tab!D$171)</f>
        <v>0.5</v>
      </c>
      <c r="AF367" s="566">
        <f t="shared" si="404"/>
        <v>0</v>
      </c>
      <c r="AG367" s="801">
        <f t="shared" si="405"/>
        <v>0</v>
      </c>
      <c r="AH367" s="566"/>
    </row>
    <row r="368" spans="3:34" ht="13.15" customHeight="1" x14ac:dyDescent="0.2">
      <c r="C368" s="31"/>
      <c r="D368" s="117" t="str">
        <f t="shared" si="413"/>
        <v/>
      </c>
      <c r="E368" s="117" t="str">
        <f t="shared" si="413"/>
        <v/>
      </c>
      <c r="F368" s="33" t="str">
        <f t="shared" si="366"/>
        <v/>
      </c>
      <c r="G368" s="118" t="str">
        <f t="shared" si="354"/>
        <v/>
      </c>
      <c r="H368" s="33" t="str">
        <f t="shared" si="355"/>
        <v/>
      </c>
      <c r="I368" s="119" t="str">
        <f t="shared" si="399"/>
        <v/>
      </c>
      <c r="J368" s="120" t="str">
        <f t="shared" si="414"/>
        <v/>
      </c>
      <c r="K368" s="173"/>
      <c r="L368" s="1261">
        <f t="shared" ref="L368:M368" si="417">IF(L306="","",L306)</f>
        <v>0</v>
      </c>
      <c r="M368" s="1261">
        <f t="shared" si="417"/>
        <v>0</v>
      </c>
      <c r="N368" s="852" t="str">
        <f t="shared" si="357"/>
        <v/>
      </c>
      <c r="O368" s="843"/>
      <c r="P368" s="1279" t="str">
        <f t="shared" si="358"/>
        <v/>
      </c>
      <c r="Q368" s="1074" t="str">
        <f t="shared" si="359"/>
        <v/>
      </c>
      <c r="R368" s="814" t="str">
        <f t="shared" si="360"/>
        <v/>
      </c>
      <c r="S368" s="1085">
        <f t="shared" si="361"/>
        <v>0</v>
      </c>
      <c r="T368" s="116"/>
      <c r="X368" s="801" t="str">
        <f t="shared" si="401"/>
        <v/>
      </c>
      <c r="Y368" s="786">
        <f t="shared" si="362"/>
        <v>0.6</v>
      </c>
      <c r="Z368" s="799" t="e">
        <f t="shared" si="363"/>
        <v>#VALUE!</v>
      </c>
      <c r="AA368" s="799" t="e">
        <f t="shared" si="364"/>
        <v>#VALUE!</v>
      </c>
      <c r="AB368" s="799" t="e">
        <f t="shared" si="365"/>
        <v>#VALUE!</v>
      </c>
      <c r="AC368" s="566" t="e">
        <f t="shared" si="402"/>
        <v>#VALUE!</v>
      </c>
      <c r="AD368" s="566">
        <f t="shared" si="403"/>
        <v>0</v>
      </c>
      <c r="AE368" s="800">
        <f>IF(H368&gt;8,tab!D$168,tab!D$171)</f>
        <v>0.5</v>
      </c>
      <c r="AF368" s="566">
        <f t="shared" si="404"/>
        <v>0</v>
      </c>
      <c r="AG368" s="801">
        <f t="shared" si="405"/>
        <v>0</v>
      </c>
      <c r="AH368" s="566"/>
    </row>
    <row r="369" spans="3:34" ht="13.15" customHeight="1" x14ac:dyDescent="0.2">
      <c r="C369" s="31"/>
      <c r="D369" s="117" t="str">
        <f t="shared" si="413"/>
        <v/>
      </c>
      <c r="E369" s="117" t="str">
        <f t="shared" si="413"/>
        <v/>
      </c>
      <c r="F369" s="33" t="str">
        <f t="shared" si="366"/>
        <v/>
      </c>
      <c r="G369" s="118" t="str">
        <f t="shared" si="354"/>
        <v/>
      </c>
      <c r="H369" s="33" t="str">
        <f t="shared" si="355"/>
        <v/>
      </c>
      <c r="I369" s="119" t="str">
        <f t="shared" si="399"/>
        <v/>
      </c>
      <c r="J369" s="120" t="str">
        <f t="shared" si="414"/>
        <v/>
      </c>
      <c r="K369" s="173"/>
      <c r="L369" s="1261">
        <f t="shared" ref="L369:M369" si="418">IF(L307="","",L307)</f>
        <v>0</v>
      </c>
      <c r="M369" s="1261">
        <f t="shared" si="418"/>
        <v>0</v>
      </c>
      <c r="N369" s="852" t="str">
        <f t="shared" si="357"/>
        <v/>
      </c>
      <c r="O369" s="843"/>
      <c r="P369" s="1279" t="str">
        <f t="shared" si="358"/>
        <v/>
      </c>
      <c r="Q369" s="1074" t="str">
        <f t="shared" si="359"/>
        <v/>
      </c>
      <c r="R369" s="814" t="str">
        <f t="shared" si="360"/>
        <v/>
      </c>
      <c r="S369" s="1085">
        <f t="shared" si="361"/>
        <v>0</v>
      </c>
      <c r="T369" s="116"/>
      <c r="X369" s="801" t="str">
        <f t="shared" si="401"/>
        <v/>
      </c>
      <c r="Y369" s="786">
        <f t="shared" si="362"/>
        <v>0.6</v>
      </c>
      <c r="Z369" s="799" t="e">
        <f t="shared" si="363"/>
        <v>#VALUE!</v>
      </c>
      <c r="AA369" s="799" t="e">
        <f t="shared" si="364"/>
        <v>#VALUE!</v>
      </c>
      <c r="AB369" s="799" t="e">
        <f t="shared" si="365"/>
        <v>#VALUE!</v>
      </c>
      <c r="AC369" s="566" t="e">
        <f t="shared" si="402"/>
        <v>#VALUE!</v>
      </c>
      <c r="AD369" s="566">
        <f t="shared" si="403"/>
        <v>0</v>
      </c>
      <c r="AE369" s="800">
        <f>IF(H369&gt;8,tab!D$168,tab!D$171)</f>
        <v>0.5</v>
      </c>
      <c r="AF369" s="566">
        <f t="shared" si="404"/>
        <v>0</v>
      </c>
      <c r="AG369" s="801">
        <f t="shared" si="405"/>
        <v>0</v>
      </c>
      <c r="AH369" s="566"/>
    </row>
    <row r="370" spans="3:34" ht="13.15" customHeight="1" x14ac:dyDescent="0.2">
      <c r="C370" s="31"/>
      <c r="D370" s="117" t="str">
        <f t="shared" si="413"/>
        <v/>
      </c>
      <c r="E370" s="117" t="str">
        <f t="shared" si="413"/>
        <v/>
      </c>
      <c r="F370" s="33" t="str">
        <f t="shared" si="366"/>
        <v/>
      </c>
      <c r="G370" s="118" t="str">
        <f t="shared" si="354"/>
        <v/>
      </c>
      <c r="H370" s="33" t="str">
        <f t="shared" si="355"/>
        <v/>
      </c>
      <c r="I370" s="119" t="str">
        <f t="shared" si="399"/>
        <v/>
      </c>
      <c r="J370" s="120" t="str">
        <f t="shared" si="414"/>
        <v/>
      </c>
      <c r="K370" s="173"/>
      <c r="L370" s="1261">
        <f t="shared" ref="L370:M370" si="419">IF(L308="","",L308)</f>
        <v>0</v>
      </c>
      <c r="M370" s="1261">
        <f t="shared" si="419"/>
        <v>0</v>
      </c>
      <c r="N370" s="852" t="str">
        <f t="shared" si="357"/>
        <v/>
      </c>
      <c r="O370" s="843"/>
      <c r="P370" s="1279" t="str">
        <f t="shared" si="358"/>
        <v/>
      </c>
      <c r="Q370" s="1074" t="str">
        <f t="shared" si="359"/>
        <v/>
      </c>
      <c r="R370" s="814" t="str">
        <f t="shared" si="360"/>
        <v/>
      </c>
      <c r="S370" s="1085">
        <f t="shared" si="361"/>
        <v>0</v>
      </c>
      <c r="T370" s="116"/>
      <c r="X370" s="801" t="str">
        <f t="shared" si="401"/>
        <v/>
      </c>
      <c r="Y370" s="786">
        <f t="shared" si="362"/>
        <v>0.6</v>
      </c>
      <c r="Z370" s="799" t="e">
        <f t="shared" si="363"/>
        <v>#VALUE!</v>
      </c>
      <c r="AA370" s="799" t="e">
        <f t="shared" si="364"/>
        <v>#VALUE!</v>
      </c>
      <c r="AB370" s="799" t="e">
        <f t="shared" si="365"/>
        <v>#VALUE!</v>
      </c>
      <c r="AC370" s="566" t="e">
        <f t="shared" si="402"/>
        <v>#VALUE!</v>
      </c>
      <c r="AD370" s="566">
        <f t="shared" si="403"/>
        <v>0</v>
      </c>
      <c r="AE370" s="800">
        <f>IF(H370&gt;8,tab!D$168,tab!D$171)</f>
        <v>0.5</v>
      </c>
      <c r="AF370" s="566">
        <f t="shared" si="404"/>
        <v>0</v>
      </c>
      <c r="AG370" s="801">
        <f t="shared" si="405"/>
        <v>0</v>
      </c>
      <c r="AH370" s="566"/>
    </row>
    <row r="371" spans="3:34" ht="13.15" customHeight="1" x14ac:dyDescent="0.2">
      <c r="C371" s="31"/>
      <c r="D371" s="117" t="str">
        <f t="shared" si="413"/>
        <v/>
      </c>
      <c r="E371" s="117" t="str">
        <f t="shared" si="413"/>
        <v/>
      </c>
      <c r="F371" s="33" t="str">
        <f t="shared" si="366"/>
        <v/>
      </c>
      <c r="G371" s="118" t="str">
        <f t="shared" si="354"/>
        <v/>
      </c>
      <c r="H371" s="33" t="str">
        <f t="shared" si="355"/>
        <v/>
      </c>
      <c r="I371" s="119" t="str">
        <f t="shared" si="399"/>
        <v/>
      </c>
      <c r="J371" s="120" t="str">
        <f t="shared" si="414"/>
        <v/>
      </c>
      <c r="K371" s="173"/>
      <c r="L371" s="1261">
        <f t="shared" ref="L371:M371" si="420">IF(L309="","",L309)</f>
        <v>0</v>
      </c>
      <c r="M371" s="1261">
        <f t="shared" si="420"/>
        <v>0</v>
      </c>
      <c r="N371" s="852" t="str">
        <f t="shared" si="357"/>
        <v/>
      </c>
      <c r="O371" s="843"/>
      <c r="P371" s="1279" t="str">
        <f t="shared" si="358"/>
        <v/>
      </c>
      <c r="Q371" s="1074" t="str">
        <f t="shared" si="359"/>
        <v/>
      </c>
      <c r="R371" s="814" t="str">
        <f t="shared" si="360"/>
        <v/>
      </c>
      <c r="S371" s="1085">
        <f t="shared" si="361"/>
        <v>0</v>
      </c>
      <c r="T371" s="116"/>
      <c r="X371" s="801" t="str">
        <f t="shared" si="401"/>
        <v/>
      </c>
      <c r="Y371" s="786">
        <f t="shared" si="362"/>
        <v>0.6</v>
      </c>
      <c r="Z371" s="799" t="e">
        <f t="shared" si="363"/>
        <v>#VALUE!</v>
      </c>
      <c r="AA371" s="799" t="e">
        <f t="shared" si="364"/>
        <v>#VALUE!</v>
      </c>
      <c r="AB371" s="799" t="e">
        <f t="shared" si="365"/>
        <v>#VALUE!</v>
      </c>
      <c r="AC371" s="566" t="e">
        <f t="shared" si="402"/>
        <v>#VALUE!</v>
      </c>
      <c r="AD371" s="566">
        <f t="shared" si="403"/>
        <v>0</v>
      </c>
      <c r="AE371" s="800">
        <f>IF(H371&gt;8,tab!D$168,tab!D$171)</f>
        <v>0.5</v>
      </c>
      <c r="AF371" s="566">
        <f t="shared" si="404"/>
        <v>0</v>
      </c>
      <c r="AG371" s="801">
        <f t="shared" si="405"/>
        <v>0</v>
      </c>
      <c r="AH371" s="566"/>
    </row>
    <row r="372" spans="3:34" ht="13.15" customHeight="1" x14ac:dyDescent="0.2">
      <c r="C372" s="31"/>
      <c r="D372" s="117" t="str">
        <f t="shared" si="413"/>
        <v/>
      </c>
      <c r="E372" s="117" t="str">
        <f t="shared" si="413"/>
        <v/>
      </c>
      <c r="F372" s="33" t="str">
        <f t="shared" si="366"/>
        <v/>
      </c>
      <c r="G372" s="118" t="str">
        <f t="shared" si="354"/>
        <v/>
      </c>
      <c r="H372" s="33" t="str">
        <f t="shared" si="355"/>
        <v/>
      </c>
      <c r="I372" s="119" t="str">
        <f t="shared" si="399"/>
        <v/>
      </c>
      <c r="J372" s="120" t="str">
        <f t="shared" si="414"/>
        <v/>
      </c>
      <c r="K372" s="173"/>
      <c r="L372" s="1261">
        <f t="shared" ref="L372:M372" si="421">IF(L310="","",L310)</f>
        <v>0</v>
      </c>
      <c r="M372" s="1261">
        <f t="shared" si="421"/>
        <v>0</v>
      </c>
      <c r="N372" s="852" t="str">
        <f t="shared" si="357"/>
        <v/>
      </c>
      <c r="O372" s="843"/>
      <c r="P372" s="1279" t="str">
        <f t="shared" si="358"/>
        <v/>
      </c>
      <c r="Q372" s="1074" t="str">
        <f t="shared" si="359"/>
        <v/>
      </c>
      <c r="R372" s="814" t="str">
        <f t="shared" si="360"/>
        <v/>
      </c>
      <c r="S372" s="1085">
        <f t="shared" si="361"/>
        <v>0</v>
      </c>
      <c r="T372" s="116"/>
      <c r="X372" s="801" t="str">
        <f t="shared" si="401"/>
        <v/>
      </c>
      <c r="Y372" s="786">
        <f t="shared" si="362"/>
        <v>0.6</v>
      </c>
      <c r="Z372" s="799" t="e">
        <f t="shared" si="363"/>
        <v>#VALUE!</v>
      </c>
      <c r="AA372" s="799" t="e">
        <f t="shared" si="364"/>
        <v>#VALUE!</v>
      </c>
      <c r="AB372" s="799" t="e">
        <f t="shared" si="365"/>
        <v>#VALUE!</v>
      </c>
      <c r="AC372" s="566" t="e">
        <f t="shared" si="402"/>
        <v>#VALUE!</v>
      </c>
      <c r="AD372" s="566">
        <f t="shared" si="403"/>
        <v>0</v>
      </c>
      <c r="AE372" s="800">
        <f>IF(H372&gt;8,tab!D$168,tab!D$171)</f>
        <v>0.5</v>
      </c>
      <c r="AF372" s="566">
        <f t="shared" si="404"/>
        <v>0</v>
      </c>
      <c r="AG372" s="801">
        <f t="shared" si="405"/>
        <v>0</v>
      </c>
      <c r="AH372" s="566"/>
    </row>
    <row r="373" spans="3:34" ht="13.15" customHeight="1" x14ac:dyDescent="0.2">
      <c r="C373" s="31"/>
      <c r="D373" s="117" t="str">
        <f t="shared" si="413"/>
        <v/>
      </c>
      <c r="E373" s="117" t="str">
        <f t="shared" si="413"/>
        <v/>
      </c>
      <c r="F373" s="33" t="str">
        <f t="shared" si="366"/>
        <v/>
      </c>
      <c r="G373" s="118" t="str">
        <f t="shared" si="354"/>
        <v/>
      </c>
      <c r="H373" s="33" t="str">
        <f t="shared" si="355"/>
        <v/>
      </c>
      <c r="I373" s="119" t="str">
        <f t="shared" si="399"/>
        <v/>
      </c>
      <c r="J373" s="120" t="str">
        <f t="shared" si="414"/>
        <v/>
      </c>
      <c r="K373" s="173"/>
      <c r="L373" s="1261">
        <f t="shared" ref="L373:M373" si="422">IF(L311="","",L311)</f>
        <v>0</v>
      </c>
      <c r="M373" s="1261">
        <f t="shared" si="422"/>
        <v>0</v>
      </c>
      <c r="N373" s="852" t="str">
        <f t="shared" si="357"/>
        <v/>
      </c>
      <c r="O373" s="843"/>
      <c r="P373" s="1279" t="str">
        <f t="shared" si="358"/>
        <v/>
      </c>
      <c r="Q373" s="1074" t="str">
        <f t="shared" si="359"/>
        <v/>
      </c>
      <c r="R373" s="814" t="str">
        <f t="shared" si="360"/>
        <v/>
      </c>
      <c r="S373" s="1085">
        <f t="shared" si="361"/>
        <v>0</v>
      </c>
      <c r="T373" s="116"/>
      <c r="X373" s="801" t="str">
        <f t="shared" si="401"/>
        <v/>
      </c>
      <c r="Y373" s="786">
        <f t="shared" si="362"/>
        <v>0.6</v>
      </c>
      <c r="Z373" s="799" t="e">
        <f t="shared" si="363"/>
        <v>#VALUE!</v>
      </c>
      <c r="AA373" s="799" t="e">
        <f t="shared" si="364"/>
        <v>#VALUE!</v>
      </c>
      <c r="AB373" s="799" t="e">
        <f t="shared" si="365"/>
        <v>#VALUE!</v>
      </c>
      <c r="AC373" s="566" t="e">
        <f t="shared" si="402"/>
        <v>#VALUE!</v>
      </c>
      <c r="AD373" s="566">
        <f t="shared" si="403"/>
        <v>0</v>
      </c>
      <c r="AE373" s="800">
        <f>IF(H373&gt;8,tab!D$168,tab!D$171)</f>
        <v>0.5</v>
      </c>
      <c r="AF373" s="566">
        <f t="shared" si="404"/>
        <v>0</v>
      </c>
      <c r="AG373" s="801">
        <f t="shared" si="405"/>
        <v>0</v>
      </c>
      <c r="AH373" s="566"/>
    </row>
    <row r="374" spans="3:34" ht="13.15" customHeight="1" x14ac:dyDescent="0.2">
      <c r="C374" s="31"/>
      <c r="D374" s="117" t="str">
        <f t="shared" si="413"/>
        <v/>
      </c>
      <c r="E374" s="117" t="str">
        <f t="shared" si="413"/>
        <v/>
      </c>
      <c r="F374" s="33" t="str">
        <f t="shared" si="366"/>
        <v/>
      </c>
      <c r="G374" s="118" t="str">
        <f t="shared" si="354"/>
        <v/>
      </c>
      <c r="H374" s="33" t="str">
        <f t="shared" si="355"/>
        <v/>
      </c>
      <c r="I374" s="119" t="str">
        <f t="shared" si="399"/>
        <v/>
      </c>
      <c r="J374" s="120" t="str">
        <f t="shared" si="414"/>
        <v/>
      </c>
      <c r="K374" s="173"/>
      <c r="L374" s="1261">
        <f t="shared" ref="L374:M374" si="423">IF(L312="","",L312)</f>
        <v>0</v>
      </c>
      <c r="M374" s="1261">
        <f t="shared" si="423"/>
        <v>0</v>
      </c>
      <c r="N374" s="852" t="str">
        <f t="shared" si="357"/>
        <v/>
      </c>
      <c r="O374" s="843"/>
      <c r="P374" s="1279" t="str">
        <f t="shared" si="358"/>
        <v/>
      </c>
      <c r="Q374" s="1074" t="str">
        <f t="shared" si="359"/>
        <v/>
      </c>
      <c r="R374" s="814" t="str">
        <f t="shared" si="360"/>
        <v/>
      </c>
      <c r="S374" s="1085">
        <f t="shared" si="361"/>
        <v>0</v>
      </c>
      <c r="T374" s="116"/>
      <c r="X374" s="801" t="str">
        <f t="shared" si="401"/>
        <v/>
      </c>
      <c r="Y374" s="786">
        <f t="shared" si="362"/>
        <v>0.6</v>
      </c>
      <c r="Z374" s="799" t="e">
        <f t="shared" si="363"/>
        <v>#VALUE!</v>
      </c>
      <c r="AA374" s="799" t="e">
        <f t="shared" si="364"/>
        <v>#VALUE!</v>
      </c>
      <c r="AB374" s="799" t="e">
        <f t="shared" si="365"/>
        <v>#VALUE!</v>
      </c>
      <c r="AC374" s="566" t="e">
        <f t="shared" si="402"/>
        <v>#VALUE!</v>
      </c>
      <c r="AD374" s="566">
        <f t="shared" si="403"/>
        <v>0</v>
      </c>
      <c r="AE374" s="800">
        <f>IF(H374&gt;8,tab!D$168,tab!D$171)</f>
        <v>0.5</v>
      </c>
      <c r="AF374" s="566">
        <f t="shared" si="404"/>
        <v>0</v>
      </c>
      <c r="AG374" s="801">
        <f t="shared" si="405"/>
        <v>0</v>
      </c>
      <c r="AH374" s="566"/>
    </row>
    <row r="375" spans="3:34" ht="13.15" customHeight="1" x14ac:dyDescent="0.2">
      <c r="C375" s="31"/>
      <c r="D375" s="117" t="str">
        <f t="shared" si="413"/>
        <v/>
      </c>
      <c r="E375" s="117" t="str">
        <f t="shared" si="413"/>
        <v/>
      </c>
      <c r="F375" s="33" t="str">
        <f t="shared" si="366"/>
        <v/>
      </c>
      <c r="G375" s="118" t="str">
        <f t="shared" si="354"/>
        <v/>
      </c>
      <c r="H375" s="33" t="str">
        <f t="shared" si="355"/>
        <v/>
      </c>
      <c r="I375" s="119" t="str">
        <f t="shared" si="399"/>
        <v/>
      </c>
      <c r="J375" s="120" t="str">
        <f t="shared" si="414"/>
        <v/>
      </c>
      <c r="K375" s="173"/>
      <c r="L375" s="1261">
        <f t="shared" ref="L375:M375" si="424">IF(L313="","",L313)</f>
        <v>0</v>
      </c>
      <c r="M375" s="1261">
        <f t="shared" si="424"/>
        <v>0</v>
      </c>
      <c r="N375" s="852" t="str">
        <f t="shared" si="357"/>
        <v/>
      </c>
      <c r="O375" s="843"/>
      <c r="P375" s="1279" t="str">
        <f t="shared" si="358"/>
        <v/>
      </c>
      <c r="Q375" s="1074" t="str">
        <f t="shared" si="359"/>
        <v/>
      </c>
      <c r="R375" s="814" t="str">
        <f t="shared" si="360"/>
        <v/>
      </c>
      <c r="S375" s="1085">
        <f t="shared" si="361"/>
        <v>0</v>
      </c>
      <c r="T375" s="116"/>
      <c r="X375" s="801" t="str">
        <f t="shared" si="401"/>
        <v/>
      </c>
      <c r="Y375" s="786">
        <f t="shared" si="362"/>
        <v>0.6</v>
      </c>
      <c r="Z375" s="799" t="e">
        <f t="shared" si="363"/>
        <v>#VALUE!</v>
      </c>
      <c r="AA375" s="799" t="e">
        <f t="shared" si="364"/>
        <v>#VALUE!</v>
      </c>
      <c r="AB375" s="799" t="e">
        <f t="shared" si="365"/>
        <v>#VALUE!</v>
      </c>
      <c r="AC375" s="566" t="e">
        <f t="shared" si="402"/>
        <v>#VALUE!</v>
      </c>
      <c r="AD375" s="566">
        <f t="shared" si="403"/>
        <v>0</v>
      </c>
      <c r="AE375" s="800">
        <f>IF(H375&gt;8,tab!D$168,tab!D$171)</f>
        <v>0.5</v>
      </c>
      <c r="AF375" s="566">
        <f t="shared" si="404"/>
        <v>0</v>
      </c>
      <c r="AG375" s="801">
        <f t="shared" si="405"/>
        <v>0</v>
      </c>
      <c r="AH375" s="566"/>
    </row>
    <row r="376" spans="3:34" ht="13.15" customHeight="1" x14ac:dyDescent="0.2">
      <c r="C376" s="31"/>
      <c r="D376" s="28"/>
      <c r="E376" s="28"/>
      <c r="F376" s="28"/>
      <c r="G376" s="28"/>
      <c r="H376" s="30"/>
      <c r="I376" s="158"/>
      <c r="J376" s="815">
        <f>SUM(J326:J375)</f>
        <v>1</v>
      </c>
      <c r="K376" s="121"/>
      <c r="L376" s="850">
        <f>SUM(L326:L375)</f>
        <v>0</v>
      </c>
      <c r="M376" s="850">
        <f>SUM(M326:M375)</f>
        <v>0</v>
      </c>
      <c r="N376" s="516"/>
      <c r="O376" s="850">
        <f>SUM(O326:O375)</f>
        <v>0</v>
      </c>
      <c r="P376" s="851">
        <f>SUM(P326:P375)</f>
        <v>40</v>
      </c>
      <c r="Q376" s="1076">
        <f>SUM(Q326:Q375)</f>
        <v>58122.392766726945</v>
      </c>
      <c r="R376" s="1076">
        <f t="shared" ref="R376" si="425">SUM(R326:R375)</f>
        <v>1436.007233273056</v>
      </c>
      <c r="S376" s="1076">
        <f t="shared" ref="S376" si="426">SUM(S326:S375)</f>
        <v>59558.400000000001</v>
      </c>
      <c r="T376" s="75"/>
      <c r="X376" s="566"/>
      <c r="Y376" s="566"/>
      <c r="AG376" s="801">
        <f>SUM(AG326:AG375)</f>
        <v>0</v>
      </c>
      <c r="AH376" s="566"/>
    </row>
    <row r="377" spans="3:34" ht="13.15" customHeight="1" x14ac:dyDescent="0.2"/>
    <row r="378" spans="3:34" ht="13.15" customHeight="1" x14ac:dyDescent="0.2"/>
    <row r="379" spans="3:34" ht="13.15" customHeight="1" x14ac:dyDescent="0.2"/>
    <row r="380" spans="3:34" ht="13.15" customHeight="1" x14ac:dyDescent="0.2">
      <c r="C380" s="34" t="s">
        <v>48</v>
      </c>
      <c r="E380" s="150" t="str">
        <f>tab!I2</f>
        <v>2023/24</v>
      </c>
      <c r="G380" s="179"/>
      <c r="H380" s="8"/>
      <c r="J380" s="123"/>
      <c r="L380" s="147"/>
      <c r="M380" s="147"/>
      <c r="N380" s="116"/>
      <c r="O380" s="116"/>
      <c r="P380" s="124"/>
      <c r="Q380" s="149"/>
      <c r="R380" s="148"/>
      <c r="AG380" s="566"/>
      <c r="AH380" s="566"/>
    </row>
    <row r="381" spans="3:34" ht="13.15" customHeight="1" x14ac:dyDescent="0.2">
      <c r="C381" s="34" t="s">
        <v>133</v>
      </c>
      <c r="E381" s="150">
        <f>tab!J3</f>
        <v>45200</v>
      </c>
      <c r="G381" s="179"/>
      <c r="H381" s="8"/>
      <c r="J381" s="123"/>
      <c r="L381" s="147"/>
      <c r="M381" s="147"/>
      <c r="N381" s="116"/>
      <c r="O381" s="116"/>
      <c r="P381" s="124"/>
      <c r="Q381" s="149"/>
      <c r="R381" s="148"/>
    </row>
    <row r="382" spans="3:34" ht="13.15" customHeight="1" x14ac:dyDescent="0.2">
      <c r="G382" s="179"/>
      <c r="H382" s="8"/>
      <c r="J382" s="123"/>
      <c r="L382" s="147"/>
      <c r="M382" s="147"/>
      <c r="N382" s="116"/>
      <c r="O382" s="116"/>
      <c r="P382" s="124"/>
      <c r="Q382" s="149"/>
      <c r="R382" s="148"/>
    </row>
    <row r="383" spans="3:34" ht="13.15" customHeight="1" x14ac:dyDescent="0.2">
      <c r="C383" s="23"/>
      <c r="D383" s="100"/>
      <c r="E383" s="101"/>
      <c r="F383" s="25"/>
      <c r="G383" s="102"/>
      <c r="H383" s="103"/>
      <c r="I383" s="103"/>
      <c r="J383" s="104"/>
      <c r="K383" s="24"/>
      <c r="L383" s="105"/>
      <c r="M383" s="25"/>
      <c r="N383" s="24"/>
      <c r="O383" s="24"/>
      <c r="P383" s="1283"/>
      <c r="Q383" s="25"/>
      <c r="R383" s="106"/>
      <c r="S383" s="1087"/>
      <c r="T383" s="77"/>
    </row>
    <row r="384" spans="3:34" ht="13.15" customHeight="1" x14ac:dyDescent="0.2">
      <c r="C384" s="619"/>
      <c r="D384" s="1434" t="s">
        <v>134</v>
      </c>
      <c r="E384" s="1435"/>
      <c r="F384" s="1435"/>
      <c r="G384" s="1435"/>
      <c r="H384" s="1436"/>
      <c r="I384" s="1436"/>
      <c r="J384" s="1436"/>
      <c r="K384" s="716"/>
      <c r="L384" s="717" t="s">
        <v>455</v>
      </c>
      <c r="M384" s="718"/>
      <c r="N384" s="719"/>
      <c r="O384" s="719"/>
      <c r="P384" s="1278"/>
      <c r="Q384" s="601" t="s">
        <v>465</v>
      </c>
      <c r="R384" s="719"/>
      <c r="S384" s="1083"/>
      <c r="T384" s="620"/>
    </row>
    <row r="385" spans="3:34" ht="13.15" customHeight="1" x14ac:dyDescent="0.2">
      <c r="C385" s="287"/>
      <c r="D385" s="729" t="s">
        <v>135</v>
      </c>
      <c r="E385" s="729" t="s">
        <v>96</v>
      </c>
      <c r="F385" s="730" t="s">
        <v>136</v>
      </c>
      <c r="G385" s="731" t="s">
        <v>137</v>
      </c>
      <c r="H385" s="730" t="s">
        <v>138</v>
      </c>
      <c r="I385" s="730" t="s">
        <v>139</v>
      </c>
      <c r="J385" s="732" t="s">
        <v>140</v>
      </c>
      <c r="K385" s="729"/>
      <c r="L385" s="733" t="s">
        <v>456</v>
      </c>
      <c r="M385" s="733" t="s">
        <v>459</v>
      </c>
      <c r="N385" s="733" t="s">
        <v>461</v>
      </c>
      <c r="O385" s="733" t="s">
        <v>458</v>
      </c>
      <c r="P385" s="734" t="s">
        <v>464</v>
      </c>
      <c r="Q385" s="733" t="s">
        <v>141</v>
      </c>
      <c r="R385" s="735" t="s">
        <v>468</v>
      </c>
      <c r="S385" s="736" t="s">
        <v>141</v>
      </c>
      <c r="T385" s="622"/>
      <c r="X385" s="739" t="s">
        <v>147</v>
      </c>
      <c r="Y385" s="740" t="s">
        <v>469</v>
      </c>
      <c r="Z385" s="741" t="s">
        <v>470</v>
      </c>
      <c r="AA385" s="741" t="s">
        <v>470</v>
      </c>
      <c r="AB385" s="741" t="s">
        <v>471</v>
      </c>
      <c r="AC385" s="741" t="s">
        <v>472</v>
      </c>
      <c r="AD385" s="741" t="s">
        <v>473</v>
      </c>
      <c r="AE385" s="741" t="s">
        <v>474</v>
      </c>
      <c r="AF385" s="741" t="s">
        <v>142</v>
      </c>
      <c r="AG385" s="736" t="s">
        <v>143</v>
      </c>
    </row>
    <row r="386" spans="3:34" ht="13.15" customHeight="1" x14ac:dyDescent="0.2">
      <c r="C386" s="31"/>
      <c r="D386" s="744"/>
      <c r="E386" s="729"/>
      <c r="F386" s="730" t="s">
        <v>144</v>
      </c>
      <c r="G386" s="731" t="s">
        <v>145</v>
      </c>
      <c r="H386" s="730"/>
      <c r="I386" s="730"/>
      <c r="J386" s="732" t="s">
        <v>482</v>
      </c>
      <c r="K386" s="729"/>
      <c r="L386" s="733" t="s">
        <v>457</v>
      </c>
      <c r="M386" s="733" t="s">
        <v>460</v>
      </c>
      <c r="N386" s="733" t="s">
        <v>462</v>
      </c>
      <c r="O386" s="733" t="s">
        <v>463</v>
      </c>
      <c r="P386" s="734" t="s">
        <v>149</v>
      </c>
      <c r="Q386" s="741" t="s">
        <v>466</v>
      </c>
      <c r="R386" s="735" t="s">
        <v>467</v>
      </c>
      <c r="S386" s="745" t="s">
        <v>149</v>
      </c>
      <c r="T386" s="623"/>
      <c r="X386" s="741" t="s">
        <v>475</v>
      </c>
      <c r="Y386" s="747">
        <f>tab!$D$167</f>
        <v>0.6</v>
      </c>
      <c r="Z386" s="741" t="s">
        <v>476</v>
      </c>
      <c r="AA386" s="741" t="s">
        <v>477</v>
      </c>
      <c r="AB386" s="741" t="s">
        <v>478</v>
      </c>
      <c r="AC386" s="741" t="s">
        <v>479</v>
      </c>
      <c r="AD386" s="741" t="s">
        <v>479</v>
      </c>
      <c r="AE386" s="741" t="s">
        <v>480</v>
      </c>
      <c r="AF386" s="741"/>
      <c r="AG386" s="741" t="s">
        <v>148</v>
      </c>
    </row>
    <row r="387" spans="3:34" ht="13.15" customHeight="1" x14ac:dyDescent="0.2">
      <c r="C387" s="31"/>
      <c r="D387" s="1"/>
      <c r="E387" s="1"/>
      <c r="F387" s="1"/>
      <c r="G387" s="109"/>
      <c r="H387" s="110"/>
      <c r="I387" s="110"/>
      <c r="J387" s="111"/>
      <c r="K387" s="1"/>
      <c r="L387" s="112"/>
      <c r="M387" s="113"/>
      <c r="N387" s="113"/>
      <c r="O387" s="113"/>
      <c r="P387" s="628"/>
      <c r="Q387" s="113"/>
      <c r="R387" s="114"/>
      <c r="S387" s="1084"/>
      <c r="T387" s="168"/>
      <c r="X387" s="780"/>
      <c r="Y387" s="781"/>
      <c r="AG387" s="566"/>
    </row>
    <row r="388" spans="3:34" ht="13.15" customHeight="1" x14ac:dyDescent="0.2">
      <c r="C388" s="31"/>
      <c r="D388" s="117" t="str">
        <f t="shared" ref="D388:E407" si="427">IF(D326=0,"",D326)</f>
        <v/>
      </c>
      <c r="E388" s="117" t="str">
        <f t="shared" si="427"/>
        <v>nn</v>
      </c>
      <c r="F388" s="33">
        <f>IF(F326=0,"",F326+1)</f>
        <v>31</v>
      </c>
      <c r="G388" s="118">
        <f>IF(G326="","",G326)</f>
        <v>28341</v>
      </c>
      <c r="H388" s="33">
        <f>IF(H326=0,"",H326)</f>
        <v>8</v>
      </c>
      <c r="I388" s="119">
        <f t="shared" ref="I388:I419" si="428">IF(E388="","",IF(I326+1&gt;VLOOKUP(H388,Schaal2016,22,FALSE),I326,I326+1))</f>
        <v>13</v>
      </c>
      <c r="J388" s="120">
        <f t="shared" ref="J388:J407" si="429">IF(J326="","",J326)</f>
        <v>1</v>
      </c>
      <c r="K388" s="173"/>
      <c r="L388" s="1261">
        <f t="shared" ref="L388:M388" si="430">IF(L326="","",L326)</f>
        <v>0</v>
      </c>
      <c r="M388" s="1261">
        <f t="shared" si="430"/>
        <v>0</v>
      </c>
      <c r="N388" s="852">
        <f>IF(J388="","",IF(J388*40&gt;40,40,J388*40))</f>
        <v>40</v>
      </c>
      <c r="O388" s="843"/>
      <c r="P388" s="1279">
        <f>IF(J388="","",SUM(L388:O388))</f>
        <v>40</v>
      </c>
      <c r="Q388" s="1074">
        <f>IF(J388="","",(1659*J388-P388)*AA388)</f>
        <v>59152.931645569624</v>
      </c>
      <c r="R388" s="814">
        <f>IF(J388="","",(P388*AB388)+Z388*(AC388+AD388*(1-AE388)))</f>
        <v>1461.4683544303798</v>
      </c>
      <c r="S388" s="1085">
        <f>SUM(Q388:R388)</f>
        <v>60614.400000000001</v>
      </c>
      <c r="T388" s="116"/>
      <c r="X388" s="801">
        <f t="shared" ref="X388:X419" si="431">IF(H388="","",VLOOKUP(H388,Schaal2020,I388+1,FALSE))</f>
        <v>3157</v>
      </c>
      <c r="Y388" s="786">
        <f>$Y$76</f>
        <v>0.6</v>
      </c>
      <c r="Z388" s="799">
        <f>X388*12/1659</f>
        <v>22.835443037974684</v>
      </c>
      <c r="AA388" s="799">
        <f>X388*12*(1+Y388)/1659</f>
        <v>36.536708860759497</v>
      </c>
      <c r="AB388" s="799">
        <f>AA388-Z388</f>
        <v>13.701265822784812</v>
      </c>
      <c r="AC388" s="566">
        <f t="shared" ref="AC388:AC419" si="432">N388+O388</f>
        <v>40</v>
      </c>
      <c r="AD388" s="566">
        <f t="shared" ref="AD388:AD419" si="433">L388+M388</f>
        <v>0</v>
      </c>
      <c r="AE388" s="800">
        <f>IF(H388&gt;8,tab!D$168,tab!D$171)</f>
        <v>0.4</v>
      </c>
      <c r="AF388" s="566">
        <f t="shared" ref="AF388:AF419" si="434">IF(F388&lt;25,0,IF(F388=25,25,IF(F388&lt;40,0,IF(F388=40,40,IF(F388&gt;=40,0)))))</f>
        <v>0</v>
      </c>
      <c r="AG388" s="801">
        <f t="shared" ref="AG388:AG419" si="435">IF(AF388=25,(X388*1.08*(J388)/2),IF(AF388=40,(V388*1.08*(J388)),IF(AF388=0,0)))</f>
        <v>0</v>
      </c>
    </row>
    <row r="389" spans="3:34" ht="13.15" customHeight="1" x14ac:dyDescent="0.2">
      <c r="C389" s="31"/>
      <c r="D389" s="117" t="str">
        <f t="shared" si="427"/>
        <v/>
      </c>
      <c r="E389" s="117" t="str">
        <f t="shared" si="427"/>
        <v/>
      </c>
      <c r="F389" s="33" t="str">
        <f>IF(F327="","",F327+1)</f>
        <v/>
      </c>
      <c r="G389" s="118" t="str">
        <f t="shared" ref="G389:G437" si="436">IF(G327="","",G327)</f>
        <v/>
      </c>
      <c r="H389" s="33" t="str">
        <f t="shared" ref="H389:H437" si="437">IF(H327=0,"",H327)</f>
        <v/>
      </c>
      <c r="I389" s="119" t="str">
        <f t="shared" si="428"/>
        <v/>
      </c>
      <c r="J389" s="120" t="str">
        <f t="shared" si="429"/>
        <v/>
      </c>
      <c r="K389" s="173"/>
      <c r="L389" s="1261">
        <f t="shared" ref="L389:M389" si="438">IF(L327="","",L327)</f>
        <v>0</v>
      </c>
      <c r="M389" s="1261">
        <f t="shared" si="438"/>
        <v>0</v>
      </c>
      <c r="N389" s="852" t="str">
        <f t="shared" ref="N389:N437" si="439">IF(J389="","",IF(J389*40&gt;40,40,J389*40))</f>
        <v/>
      </c>
      <c r="O389" s="843"/>
      <c r="P389" s="1279" t="str">
        <f t="shared" ref="P389:P437" si="440">IF(J389="","",SUM(L389:O389))</f>
        <v/>
      </c>
      <c r="Q389" s="1074" t="str">
        <f t="shared" ref="Q389:Q437" si="441">IF(J389="","",(1659*J389-P389)*AA389)</f>
        <v/>
      </c>
      <c r="R389" s="814" t="str">
        <f t="shared" ref="R389:R437" si="442">IF(J389="","",(P389*AB389)+Z389*(AC389+AD389*(1-AE389)))</f>
        <v/>
      </c>
      <c r="S389" s="1085">
        <f t="shared" ref="S389:S437" si="443">SUM(Q389:R389)</f>
        <v>0</v>
      </c>
      <c r="T389" s="116"/>
      <c r="X389" s="801" t="str">
        <f t="shared" si="431"/>
        <v/>
      </c>
      <c r="Y389" s="786">
        <f t="shared" ref="Y389:Y437" si="444">$Y$76</f>
        <v>0.6</v>
      </c>
      <c r="Z389" s="799" t="e">
        <f t="shared" ref="Z389:Z437" si="445">X389*12/1659</f>
        <v>#VALUE!</v>
      </c>
      <c r="AA389" s="799" t="e">
        <f t="shared" ref="AA389:AA437" si="446">X389*12*(1+Y389)/1659</f>
        <v>#VALUE!</v>
      </c>
      <c r="AB389" s="799" t="e">
        <f t="shared" ref="AB389:AB437" si="447">AA389-Z389</f>
        <v>#VALUE!</v>
      </c>
      <c r="AC389" s="566" t="e">
        <f t="shared" si="432"/>
        <v>#VALUE!</v>
      </c>
      <c r="AD389" s="566">
        <f t="shared" si="433"/>
        <v>0</v>
      </c>
      <c r="AE389" s="800">
        <f>IF(H389&gt;8,tab!D$168,tab!D$171)</f>
        <v>0.5</v>
      </c>
      <c r="AF389" s="566">
        <f t="shared" si="434"/>
        <v>0</v>
      </c>
      <c r="AG389" s="801">
        <f t="shared" si="435"/>
        <v>0</v>
      </c>
    </row>
    <row r="390" spans="3:34" ht="13.15" customHeight="1" x14ac:dyDescent="0.2">
      <c r="C390" s="31"/>
      <c r="D390" s="117" t="str">
        <f t="shared" si="427"/>
        <v/>
      </c>
      <c r="E390" s="117" t="str">
        <f t="shared" si="427"/>
        <v/>
      </c>
      <c r="F390" s="33" t="str">
        <f t="shared" ref="F390:F437" si="448">IF(F328="","",F328+1)</f>
        <v/>
      </c>
      <c r="G390" s="118" t="str">
        <f t="shared" si="436"/>
        <v/>
      </c>
      <c r="H390" s="33" t="str">
        <f t="shared" si="437"/>
        <v/>
      </c>
      <c r="I390" s="119" t="str">
        <f t="shared" si="428"/>
        <v/>
      </c>
      <c r="J390" s="120" t="str">
        <f t="shared" si="429"/>
        <v/>
      </c>
      <c r="K390" s="173"/>
      <c r="L390" s="1261">
        <f t="shared" ref="L390:M390" si="449">IF(L328="","",L328)</f>
        <v>0</v>
      </c>
      <c r="M390" s="1261">
        <f t="shared" si="449"/>
        <v>0</v>
      </c>
      <c r="N390" s="852" t="str">
        <f t="shared" si="439"/>
        <v/>
      </c>
      <c r="O390" s="843"/>
      <c r="P390" s="1279" t="str">
        <f t="shared" si="440"/>
        <v/>
      </c>
      <c r="Q390" s="1074" t="str">
        <f t="shared" si="441"/>
        <v/>
      </c>
      <c r="R390" s="814" t="str">
        <f t="shared" si="442"/>
        <v/>
      </c>
      <c r="S390" s="1085">
        <f t="shared" si="443"/>
        <v>0</v>
      </c>
      <c r="T390" s="116"/>
      <c r="X390" s="801" t="str">
        <f t="shared" si="431"/>
        <v/>
      </c>
      <c r="Y390" s="786">
        <f t="shared" si="444"/>
        <v>0.6</v>
      </c>
      <c r="Z390" s="799" t="e">
        <f t="shared" si="445"/>
        <v>#VALUE!</v>
      </c>
      <c r="AA390" s="799" t="e">
        <f t="shared" si="446"/>
        <v>#VALUE!</v>
      </c>
      <c r="AB390" s="799" t="e">
        <f t="shared" si="447"/>
        <v>#VALUE!</v>
      </c>
      <c r="AC390" s="566" t="e">
        <f t="shared" si="432"/>
        <v>#VALUE!</v>
      </c>
      <c r="AD390" s="566">
        <f t="shared" si="433"/>
        <v>0</v>
      </c>
      <c r="AE390" s="800">
        <f>IF(H390&gt;8,tab!D$168,tab!D$171)</f>
        <v>0.5</v>
      </c>
      <c r="AF390" s="566">
        <f t="shared" si="434"/>
        <v>0</v>
      </c>
      <c r="AG390" s="801">
        <f t="shared" si="435"/>
        <v>0</v>
      </c>
    </row>
    <row r="391" spans="3:34" ht="13.15" customHeight="1" x14ac:dyDescent="0.2">
      <c r="C391" s="31"/>
      <c r="D391" s="117" t="str">
        <f t="shared" si="427"/>
        <v/>
      </c>
      <c r="E391" s="117" t="str">
        <f t="shared" si="427"/>
        <v/>
      </c>
      <c r="F391" s="33" t="str">
        <f t="shared" si="448"/>
        <v/>
      </c>
      <c r="G391" s="118" t="str">
        <f t="shared" si="436"/>
        <v/>
      </c>
      <c r="H391" s="33" t="str">
        <f t="shared" si="437"/>
        <v/>
      </c>
      <c r="I391" s="119" t="str">
        <f t="shared" si="428"/>
        <v/>
      </c>
      <c r="J391" s="120" t="str">
        <f t="shared" si="429"/>
        <v/>
      </c>
      <c r="K391" s="173"/>
      <c r="L391" s="1261">
        <f t="shared" ref="L391:M391" si="450">IF(L329="","",L329)</f>
        <v>0</v>
      </c>
      <c r="M391" s="1261">
        <f t="shared" si="450"/>
        <v>0</v>
      </c>
      <c r="N391" s="852" t="str">
        <f t="shared" si="439"/>
        <v/>
      </c>
      <c r="O391" s="843"/>
      <c r="P391" s="1279" t="str">
        <f t="shared" si="440"/>
        <v/>
      </c>
      <c r="Q391" s="1074" t="str">
        <f t="shared" si="441"/>
        <v/>
      </c>
      <c r="R391" s="814" t="str">
        <f t="shared" si="442"/>
        <v/>
      </c>
      <c r="S391" s="1085">
        <f t="shared" si="443"/>
        <v>0</v>
      </c>
      <c r="T391" s="116"/>
      <c r="X391" s="801" t="str">
        <f t="shared" si="431"/>
        <v/>
      </c>
      <c r="Y391" s="786">
        <f t="shared" si="444"/>
        <v>0.6</v>
      </c>
      <c r="Z391" s="799" t="e">
        <f t="shared" si="445"/>
        <v>#VALUE!</v>
      </c>
      <c r="AA391" s="799" t="e">
        <f t="shared" si="446"/>
        <v>#VALUE!</v>
      </c>
      <c r="AB391" s="799" t="e">
        <f t="shared" si="447"/>
        <v>#VALUE!</v>
      </c>
      <c r="AC391" s="566" t="e">
        <f t="shared" si="432"/>
        <v>#VALUE!</v>
      </c>
      <c r="AD391" s="566">
        <f t="shared" si="433"/>
        <v>0</v>
      </c>
      <c r="AE391" s="800">
        <f>IF(H391&gt;8,tab!D$168,tab!D$171)</f>
        <v>0.5</v>
      </c>
      <c r="AF391" s="566">
        <f t="shared" si="434"/>
        <v>0</v>
      </c>
      <c r="AG391" s="801">
        <f t="shared" si="435"/>
        <v>0</v>
      </c>
    </row>
    <row r="392" spans="3:34" ht="13.15" customHeight="1" x14ac:dyDescent="0.2">
      <c r="C392" s="31"/>
      <c r="D392" s="117" t="str">
        <f t="shared" si="427"/>
        <v/>
      </c>
      <c r="E392" s="117" t="str">
        <f t="shared" si="427"/>
        <v/>
      </c>
      <c r="F392" s="33" t="str">
        <f t="shared" si="448"/>
        <v/>
      </c>
      <c r="G392" s="118" t="str">
        <f t="shared" si="436"/>
        <v/>
      </c>
      <c r="H392" s="33" t="str">
        <f t="shared" si="437"/>
        <v/>
      </c>
      <c r="I392" s="119" t="str">
        <f t="shared" si="428"/>
        <v/>
      </c>
      <c r="J392" s="120" t="str">
        <f t="shared" si="429"/>
        <v/>
      </c>
      <c r="K392" s="173"/>
      <c r="L392" s="1261">
        <f t="shared" ref="L392:M392" si="451">IF(L330="","",L330)</f>
        <v>0</v>
      </c>
      <c r="M392" s="1261">
        <f t="shared" si="451"/>
        <v>0</v>
      </c>
      <c r="N392" s="852" t="str">
        <f t="shared" si="439"/>
        <v/>
      </c>
      <c r="O392" s="843"/>
      <c r="P392" s="1279" t="str">
        <f t="shared" si="440"/>
        <v/>
      </c>
      <c r="Q392" s="1074" t="str">
        <f t="shared" si="441"/>
        <v/>
      </c>
      <c r="R392" s="814" t="str">
        <f t="shared" si="442"/>
        <v/>
      </c>
      <c r="S392" s="1085">
        <f t="shared" si="443"/>
        <v>0</v>
      </c>
      <c r="T392" s="116"/>
      <c r="X392" s="801" t="str">
        <f t="shared" si="431"/>
        <v/>
      </c>
      <c r="Y392" s="786">
        <f t="shared" si="444"/>
        <v>0.6</v>
      </c>
      <c r="Z392" s="799" t="e">
        <f t="shared" si="445"/>
        <v>#VALUE!</v>
      </c>
      <c r="AA392" s="799" t="e">
        <f t="shared" si="446"/>
        <v>#VALUE!</v>
      </c>
      <c r="AB392" s="799" t="e">
        <f t="shared" si="447"/>
        <v>#VALUE!</v>
      </c>
      <c r="AC392" s="566" t="e">
        <f t="shared" si="432"/>
        <v>#VALUE!</v>
      </c>
      <c r="AD392" s="566">
        <f t="shared" si="433"/>
        <v>0</v>
      </c>
      <c r="AE392" s="800">
        <f>IF(H392&gt;8,tab!D$168,tab!D$171)</f>
        <v>0.5</v>
      </c>
      <c r="AF392" s="566">
        <f t="shared" si="434"/>
        <v>0</v>
      </c>
      <c r="AG392" s="801">
        <f t="shared" si="435"/>
        <v>0</v>
      </c>
    </row>
    <row r="393" spans="3:34" ht="13.15" customHeight="1" x14ac:dyDescent="0.2">
      <c r="C393" s="31"/>
      <c r="D393" s="117" t="str">
        <f t="shared" si="427"/>
        <v/>
      </c>
      <c r="E393" s="117" t="str">
        <f t="shared" si="427"/>
        <v/>
      </c>
      <c r="F393" s="33" t="str">
        <f t="shared" si="448"/>
        <v/>
      </c>
      <c r="G393" s="118" t="str">
        <f t="shared" si="436"/>
        <v/>
      </c>
      <c r="H393" s="33" t="str">
        <f t="shared" si="437"/>
        <v/>
      </c>
      <c r="I393" s="119" t="str">
        <f t="shared" si="428"/>
        <v/>
      </c>
      <c r="J393" s="120" t="str">
        <f t="shared" si="429"/>
        <v/>
      </c>
      <c r="K393" s="173"/>
      <c r="L393" s="1261">
        <f t="shared" ref="L393:M393" si="452">IF(L331="","",L331)</f>
        <v>0</v>
      </c>
      <c r="M393" s="1261">
        <f t="shared" si="452"/>
        <v>0</v>
      </c>
      <c r="N393" s="852" t="str">
        <f t="shared" si="439"/>
        <v/>
      </c>
      <c r="O393" s="843"/>
      <c r="P393" s="1279" t="str">
        <f t="shared" si="440"/>
        <v/>
      </c>
      <c r="Q393" s="1074" t="str">
        <f t="shared" si="441"/>
        <v/>
      </c>
      <c r="R393" s="814" t="str">
        <f t="shared" si="442"/>
        <v/>
      </c>
      <c r="S393" s="1085">
        <f t="shared" si="443"/>
        <v>0</v>
      </c>
      <c r="T393" s="116"/>
      <c r="X393" s="801" t="str">
        <f t="shared" si="431"/>
        <v/>
      </c>
      <c r="Y393" s="786">
        <f t="shared" si="444"/>
        <v>0.6</v>
      </c>
      <c r="Z393" s="799" t="e">
        <f t="shared" si="445"/>
        <v>#VALUE!</v>
      </c>
      <c r="AA393" s="799" t="e">
        <f t="shared" si="446"/>
        <v>#VALUE!</v>
      </c>
      <c r="AB393" s="799" t="e">
        <f t="shared" si="447"/>
        <v>#VALUE!</v>
      </c>
      <c r="AC393" s="566" t="e">
        <f t="shared" si="432"/>
        <v>#VALUE!</v>
      </c>
      <c r="AD393" s="566">
        <f t="shared" si="433"/>
        <v>0</v>
      </c>
      <c r="AE393" s="800">
        <f>IF(H393&gt;8,tab!D$168,tab!D$171)</f>
        <v>0.5</v>
      </c>
      <c r="AF393" s="566">
        <f t="shared" si="434"/>
        <v>0</v>
      </c>
      <c r="AG393" s="801">
        <f t="shared" si="435"/>
        <v>0</v>
      </c>
    </row>
    <row r="394" spans="3:34" ht="13.15" customHeight="1" x14ac:dyDescent="0.2">
      <c r="C394" s="31"/>
      <c r="D394" s="117" t="str">
        <f t="shared" si="427"/>
        <v/>
      </c>
      <c r="E394" s="117" t="str">
        <f t="shared" si="427"/>
        <v/>
      </c>
      <c r="F394" s="33" t="str">
        <f t="shared" si="448"/>
        <v/>
      </c>
      <c r="G394" s="118" t="str">
        <f t="shared" si="436"/>
        <v/>
      </c>
      <c r="H394" s="33" t="str">
        <f t="shared" si="437"/>
        <v/>
      </c>
      <c r="I394" s="119" t="str">
        <f t="shared" si="428"/>
        <v/>
      </c>
      <c r="J394" s="120" t="str">
        <f t="shared" si="429"/>
        <v/>
      </c>
      <c r="K394" s="173"/>
      <c r="L394" s="1261">
        <f t="shared" ref="L394:M394" si="453">IF(L332="","",L332)</f>
        <v>0</v>
      </c>
      <c r="M394" s="1261">
        <f t="shared" si="453"/>
        <v>0</v>
      </c>
      <c r="N394" s="852" t="str">
        <f t="shared" si="439"/>
        <v/>
      </c>
      <c r="O394" s="843"/>
      <c r="P394" s="1279" t="str">
        <f t="shared" si="440"/>
        <v/>
      </c>
      <c r="Q394" s="1074" t="str">
        <f t="shared" si="441"/>
        <v/>
      </c>
      <c r="R394" s="814" t="str">
        <f t="shared" si="442"/>
        <v/>
      </c>
      <c r="S394" s="1085">
        <f t="shared" si="443"/>
        <v>0</v>
      </c>
      <c r="T394" s="116"/>
      <c r="X394" s="801" t="str">
        <f t="shared" si="431"/>
        <v/>
      </c>
      <c r="Y394" s="786">
        <f t="shared" si="444"/>
        <v>0.6</v>
      </c>
      <c r="Z394" s="799" t="e">
        <f t="shared" si="445"/>
        <v>#VALUE!</v>
      </c>
      <c r="AA394" s="799" t="e">
        <f t="shared" si="446"/>
        <v>#VALUE!</v>
      </c>
      <c r="AB394" s="799" t="e">
        <f t="shared" si="447"/>
        <v>#VALUE!</v>
      </c>
      <c r="AC394" s="566" t="e">
        <f t="shared" si="432"/>
        <v>#VALUE!</v>
      </c>
      <c r="AD394" s="566">
        <f t="shared" si="433"/>
        <v>0</v>
      </c>
      <c r="AE394" s="800">
        <f>IF(H394&gt;8,tab!D$168,tab!D$171)</f>
        <v>0.5</v>
      </c>
      <c r="AF394" s="566">
        <f t="shared" si="434"/>
        <v>0</v>
      </c>
      <c r="AG394" s="801">
        <f t="shared" si="435"/>
        <v>0</v>
      </c>
    </row>
    <row r="395" spans="3:34" ht="13.15" customHeight="1" x14ac:dyDescent="0.2">
      <c r="C395" s="31"/>
      <c r="D395" s="117" t="str">
        <f t="shared" si="427"/>
        <v/>
      </c>
      <c r="E395" s="117" t="str">
        <f t="shared" si="427"/>
        <v/>
      </c>
      <c r="F395" s="33" t="str">
        <f t="shared" si="448"/>
        <v/>
      </c>
      <c r="G395" s="118" t="str">
        <f t="shared" si="436"/>
        <v/>
      </c>
      <c r="H395" s="33" t="str">
        <f t="shared" si="437"/>
        <v/>
      </c>
      <c r="I395" s="119" t="str">
        <f t="shared" si="428"/>
        <v/>
      </c>
      <c r="J395" s="120" t="str">
        <f t="shared" si="429"/>
        <v/>
      </c>
      <c r="K395" s="173"/>
      <c r="L395" s="1261">
        <f t="shared" ref="L395:M395" si="454">IF(L333="","",L333)</f>
        <v>0</v>
      </c>
      <c r="M395" s="1261">
        <f t="shared" si="454"/>
        <v>0</v>
      </c>
      <c r="N395" s="852" t="str">
        <f t="shared" si="439"/>
        <v/>
      </c>
      <c r="O395" s="843"/>
      <c r="P395" s="1279" t="str">
        <f t="shared" si="440"/>
        <v/>
      </c>
      <c r="Q395" s="1074" t="str">
        <f t="shared" si="441"/>
        <v/>
      </c>
      <c r="R395" s="814" t="str">
        <f t="shared" si="442"/>
        <v/>
      </c>
      <c r="S395" s="1085">
        <f t="shared" si="443"/>
        <v>0</v>
      </c>
      <c r="T395" s="116"/>
      <c r="X395" s="801" t="str">
        <f t="shared" si="431"/>
        <v/>
      </c>
      <c r="Y395" s="786">
        <f t="shared" si="444"/>
        <v>0.6</v>
      </c>
      <c r="Z395" s="799" t="e">
        <f t="shared" si="445"/>
        <v>#VALUE!</v>
      </c>
      <c r="AA395" s="799" t="e">
        <f t="shared" si="446"/>
        <v>#VALUE!</v>
      </c>
      <c r="AB395" s="799" t="e">
        <f t="shared" si="447"/>
        <v>#VALUE!</v>
      </c>
      <c r="AC395" s="566" t="e">
        <f t="shared" si="432"/>
        <v>#VALUE!</v>
      </c>
      <c r="AD395" s="566">
        <f t="shared" si="433"/>
        <v>0</v>
      </c>
      <c r="AE395" s="800">
        <f>IF(H395&gt;8,tab!D$168,tab!D$171)</f>
        <v>0.5</v>
      </c>
      <c r="AF395" s="566">
        <f t="shared" si="434"/>
        <v>0</v>
      </c>
      <c r="AG395" s="801">
        <f t="shared" si="435"/>
        <v>0</v>
      </c>
    </row>
    <row r="396" spans="3:34" ht="13.15" customHeight="1" x14ac:dyDescent="0.2">
      <c r="C396" s="31"/>
      <c r="D396" s="117" t="str">
        <f t="shared" si="427"/>
        <v/>
      </c>
      <c r="E396" s="117" t="str">
        <f t="shared" si="427"/>
        <v/>
      </c>
      <c r="F396" s="33" t="str">
        <f t="shared" si="448"/>
        <v/>
      </c>
      <c r="G396" s="118" t="str">
        <f t="shared" si="436"/>
        <v/>
      </c>
      <c r="H396" s="33" t="str">
        <f t="shared" si="437"/>
        <v/>
      </c>
      <c r="I396" s="119" t="str">
        <f t="shared" si="428"/>
        <v/>
      </c>
      <c r="J396" s="120" t="str">
        <f t="shared" si="429"/>
        <v/>
      </c>
      <c r="K396" s="173"/>
      <c r="L396" s="1261">
        <f t="shared" ref="L396:M396" si="455">IF(L334="","",L334)</f>
        <v>0</v>
      </c>
      <c r="M396" s="1261">
        <f t="shared" si="455"/>
        <v>0</v>
      </c>
      <c r="N396" s="852" t="str">
        <f t="shared" si="439"/>
        <v/>
      </c>
      <c r="O396" s="843"/>
      <c r="P396" s="1279" t="str">
        <f t="shared" si="440"/>
        <v/>
      </c>
      <c r="Q396" s="1074" t="str">
        <f t="shared" si="441"/>
        <v/>
      </c>
      <c r="R396" s="814" t="str">
        <f t="shared" si="442"/>
        <v/>
      </c>
      <c r="S396" s="1085">
        <f t="shared" si="443"/>
        <v>0</v>
      </c>
      <c r="T396" s="116"/>
      <c r="X396" s="801" t="str">
        <f t="shared" si="431"/>
        <v/>
      </c>
      <c r="Y396" s="786">
        <f t="shared" si="444"/>
        <v>0.6</v>
      </c>
      <c r="Z396" s="799" t="e">
        <f t="shared" si="445"/>
        <v>#VALUE!</v>
      </c>
      <c r="AA396" s="799" t="e">
        <f t="shared" si="446"/>
        <v>#VALUE!</v>
      </c>
      <c r="AB396" s="799" t="e">
        <f t="shared" si="447"/>
        <v>#VALUE!</v>
      </c>
      <c r="AC396" s="566" t="e">
        <f t="shared" si="432"/>
        <v>#VALUE!</v>
      </c>
      <c r="AD396" s="566">
        <f t="shared" si="433"/>
        <v>0</v>
      </c>
      <c r="AE396" s="800">
        <f>IF(H396&gt;8,tab!D$168,tab!D$171)</f>
        <v>0.5</v>
      </c>
      <c r="AF396" s="566">
        <f t="shared" si="434"/>
        <v>0</v>
      </c>
      <c r="AG396" s="801">
        <f t="shared" si="435"/>
        <v>0</v>
      </c>
    </row>
    <row r="397" spans="3:34" ht="13.15" customHeight="1" x14ac:dyDescent="0.2">
      <c r="C397" s="31"/>
      <c r="D397" s="117" t="str">
        <f t="shared" si="427"/>
        <v/>
      </c>
      <c r="E397" s="117" t="str">
        <f t="shared" si="427"/>
        <v/>
      </c>
      <c r="F397" s="33" t="str">
        <f t="shared" si="448"/>
        <v/>
      </c>
      <c r="G397" s="118" t="str">
        <f t="shared" si="436"/>
        <v/>
      </c>
      <c r="H397" s="33" t="str">
        <f t="shared" si="437"/>
        <v/>
      </c>
      <c r="I397" s="119" t="str">
        <f t="shared" si="428"/>
        <v/>
      </c>
      <c r="J397" s="120" t="str">
        <f t="shared" si="429"/>
        <v/>
      </c>
      <c r="K397" s="173"/>
      <c r="L397" s="1261">
        <f t="shared" ref="L397:M397" si="456">IF(L335="","",L335)</f>
        <v>0</v>
      </c>
      <c r="M397" s="1261">
        <f t="shared" si="456"/>
        <v>0</v>
      </c>
      <c r="N397" s="852" t="str">
        <f t="shared" si="439"/>
        <v/>
      </c>
      <c r="O397" s="843"/>
      <c r="P397" s="1279" t="str">
        <f t="shared" si="440"/>
        <v/>
      </c>
      <c r="Q397" s="1074" t="str">
        <f t="shared" si="441"/>
        <v/>
      </c>
      <c r="R397" s="814" t="str">
        <f t="shared" si="442"/>
        <v/>
      </c>
      <c r="S397" s="1085">
        <f t="shared" si="443"/>
        <v>0</v>
      </c>
      <c r="T397" s="116"/>
      <c r="X397" s="801" t="str">
        <f t="shared" si="431"/>
        <v/>
      </c>
      <c r="Y397" s="786">
        <f t="shared" si="444"/>
        <v>0.6</v>
      </c>
      <c r="Z397" s="799" t="e">
        <f t="shared" si="445"/>
        <v>#VALUE!</v>
      </c>
      <c r="AA397" s="799" t="e">
        <f t="shared" si="446"/>
        <v>#VALUE!</v>
      </c>
      <c r="AB397" s="799" t="e">
        <f t="shared" si="447"/>
        <v>#VALUE!</v>
      </c>
      <c r="AC397" s="566" t="e">
        <f t="shared" si="432"/>
        <v>#VALUE!</v>
      </c>
      <c r="AD397" s="566">
        <f t="shared" si="433"/>
        <v>0</v>
      </c>
      <c r="AE397" s="800">
        <f>IF(H397&gt;8,tab!D$168,tab!D$171)</f>
        <v>0.5</v>
      </c>
      <c r="AF397" s="566">
        <f t="shared" si="434"/>
        <v>0</v>
      </c>
      <c r="AG397" s="801">
        <f t="shared" si="435"/>
        <v>0</v>
      </c>
      <c r="AH397" s="566"/>
    </row>
    <row r="398" spans="3:34" ht="13.15" customHeight="1" x14ac:dyDescent="0.2">
      <c r="C398" s="31"/>
      <c r="D398" s="117" t="str">
        <f t="shared" si="427"/>
        <v/>
      </c>
      <c r="E398" s="117" t="str">
        <f t="shared" si="427"/>
        <v/>
      </c>
      <c r="F398" s="33" t="str">
        <f t="shared" si="448"/>
        <v/>
      </c>
      <c r="G398" s="118" t="str">
        <f t="shared" si="436"/>
        <v/>
      </c>
      <c r="H398" s="33" t="str">
        <f t="shared" si="437"/>
        <v/>
      </c>
      <c r="I398" s="119" t="str">
        <f t="shared" si="428"/>
        <v/>
      </c>
      <c r="J398" s="120" t="str">
        <f t="shared" si="429"/>
        <v/>
      </c>
      <c r="K398" s="173"/>
      <c r="L398" s="1261">
        <f t="shared" ref="L398:M398" si="457">IF(L336="","",L336)</f>
        <v>0</v>
      </c>
      <c r="M398" s="1261">
        <f t="shared" si="457"/>
        <v>0</v>
      </c>
      <c r="N398" s="852" t="str">
        <f t="shared" si="439"/>
        <v/>
      </c>
      <c r="O398" s="843"/>
      <c r="P398" s="1279" t="str">
        <f t="shared" si="440"/>
        <v/>
      </c>
      <c r="Q398" s="1074" t="str">
        <f t="shared" si="441"/>
        <v/>
      </c>
      <c r="R398" s="814" t="str">
        <f t="shared" si="442"/>
        <v/>
      </c>
      <c r="S398" s="1085">
        <f t="shared" si="443"/>
        <v>0</v>
      </c>
      <c r="T398" s="116"/>
      <c r="X398" s="801" t="str">
        <f t="shared" si="431"/>
        <v/>
      </c>
      <c r="Y398" s="786">
        <f t="shared" si="444"/>
        <v>0.6</v>
      </c>
      <c r="Z398" s="799" t="e">
        <f t="shared" si="445"/>
        <v>#VALUE!</v>
      </c>
      <c r="AA398" s="799" t="e">
        <f t="shared" si="446"/>
        <v>#VALUE!</v>
      </c>
      <c r="AB398" s="799" t="e">
        <f t="shared" si="447"/>
        <v>#VALUE!</v>
      </c>
      <c r="AC398" s="566" t="e">
        <f t="shared" si="432"/>
        <v>#VALUE!</v>
      </c>
      <c r="AD398" s="566">
        <f t="shared" si="433"/>
        <v>0</v>
      </c>
      <c r="AE398" s="800">
        <f>IF(H398&gt;8,tab!D$168,tab!D$171)</f>
        <v>0.5</v>
      </c>
      <c r="AF398" s="566">
        <f t="shared" si="434"/>
        <v>0</v>
      </c>
      <c r="AG398" s="801">
        <f t="shared" si="435"/>
        <v>0</v>
      </c>
      <c r="AH398" s="566"/>
    </row>
    <row r="399" spans="3:34" ht="13.15" customHeight="1" x14ac:dyDescent="0.2">
      <c r="C399" s="31"/>
      <c r="D399" s="117" t="str">
        <f t="shared" si="427"/>
        <v/>
      </c>
      <c r="E399" s="117" t="str">
        <f t="shared" si="427"/>
        <v/>
      </c>
      <c r="F399" s="33" t="str">
        <f t="shared" si="448"/>
        <v/>
      </c>
      <c r="G399" s="118" t="str">
        <f t="shared" si="436"/>
        <v/>
      </c>
      <c r="H399" s="33" t="str">
        <f t="shared" si="437"/>
        <v/>
      </c>
      <c r="I399" s="119" t="str">
        <f t="shared" si="428"/>
        <v/>
      </c>
      <c r="J399" s="120" t="str">
        <f t="shared" si="429"/>
        <v/>
      </c>
      <c r="K399" s="173"/>
      <c r="L399" s="1261">
        <f t="shared" ref="L399:M399" si="458">IF(L337="","",L337)</f>
        <v>0</v>
      </c>
      <c r="M399" s="1261">
        <f t="shared" si="458"/>
        <v>0</v>
      </c>
      <c r="N399" s="852" t="str">
        <f t="shared" si="439"/>
        <v/>
      </c>
      <c r="O399" s="843"/>
      <c r="P399" s="1279" t="str">
        <f t="shared" si="440"/>
        <v/>
      </c>
      <c r="Q399" s="1074" t="str">
        <f t="shared" si="441"/>
        <v/>
      </c>
      <c r="R399" s="814" t="str">
        <f t="shared" si="442"/>
        <v/>
      </c>
      <c r="S399" s="1085">
        <f t="shared" si="443"/>
        <v>0</v>
      </c>
      <c r="T399" s="116"/>
      <c r="X399" s="801" t="str">
        <f t="shared" si="431"/>
        <v/>
      </c>
      <c r="Y399" s="786">
        <f t="shared" si="444"/>
        <v>0.6</v>
      </c>
      <c r="Z399" s="799" t="e">
        <f t="shared" si="445"/>
        <v>#VALUE!</v>
      </c>
      <c r="AA399" s="799" t="e">
        <f t="shared" si="446"/>
        <v>#VALUE!</v>
      </c>
      <c r="AB399" s="799" t="e">
        <f t="shared" si="447"/>
        <v>#VALUE!</v>
      </c>
      <c r="AC399" s="566" t="e">
        <f t="shared" si="432"/>
        <v>#VALUE!</v>
      </c>
      <c r="AD399" s="566">
        <f t="shared" si="433"/>
        <v>0</v>
      </c>
      <c r="AE399" s="800">
        <f>IF(H399&gt;8,tab!D$168,tab!D$171)</f>
        <v>0.5</v>
      </c>
      <c r="AF399" s="566">
        <f t="shared" si="434"/>
        <v>0</v>
      </c>
      <c r="AG399" s="801">
        <f t="shared" si="435"/>
        <v>0</v>
      </c>
      <c r="AH399" s="566"/>
    </row>
    <row r="400" spans="3:34" ht="13.15" customHeight="1" x14ac:dyDescent="0.2">
      <c r="C400" s="31"/>
      <c r="D400" s="117" t="str">
        <f t="shared" si="427"/>
        <v/>
      </c>
      <c r="E400" s="117" t="str">
        <f t="shared" si="427"/>
        <v/>
      </c>
      <c r="F400" s="33" t="str">
        <f t="shared" si="448"/>
        <v/>
      </c>
      <c r="G400" s="118" t="str">
        <f t="shared" si="436"/>
        <v/>
      </c>
      <c r="H400" s="33" t="str">
        <f t="shared" si="437"/>
        <v/>
      </c>
      <c r="I400" s="119" t="str">
        <f t="shared" si="428"/>
        <v/>
      </c>
      <c r="J400" s="120" t="str">
        <f t="shared" si="429"/>
        <v/>
      </c>
      <c r="K400" s="173"/>
      <c r="L400" s="1261">
        <f t="shared" ref="L400:M400" si="459">IF(L338="","",L338)</f>
        <v>0</v>
      </c>
      <c r="M400" s="1261">
        <f t="shared" si="459"/>
        <v>0</v>
      </c>
      <c r="N400" s="852" t="str">
        <f t="shared" si="439"/>
        <v/>
      </c>
      <c r="O400" s="843"/>
      <c r="P400" s="1279" t="str">
        <f t="shared" si="440"/>
        <v/>
      </c>
      <c r="Q400" s="1074" t="str">
        <f t="shared" si="441"/>
        <v/>
      </c>
      <c r="R400" s="814" t="str">
        <f t="shared" si="442"/>
        <v/>
      </c>
      <c r="S400" s="1085">
        <f t="shared" si="443"/>
        <v>0</v>
      </c>
      <c r="T400" s="116"/>
      <c r="X400" s="801" t="str">
        <f t="shared" si="431"/>
        <v/>
      </c>
      <c r="Y400" s="786">
        <f t="shared" si="444"/>
        <v>0.6</v>
      </c>
      <c r="Z400" s="799" t="e">
        <f t="shared" si="445"/>
        <v>#VALUE!</v>
      </c>
      <c r="AA400" s="799" t="e">
        <f t="shared" si="446"/>
        <v>#VALUE!</v>
      </c>
      <c r="AB400" s="799" t="e">
        <f t="shared" si="447"/>
        <v>#VALUE!</v>
      </c>
      <c r="AC400" s="566" t="e">
        <f t="shared" si="432"/>
        <v>#VALUE!</v>
      </c>
      <c r="AD400" s="566">
        <f t="shared" si="433"/>
        <v>0</v>
      </c>
      <c r="AE400" s="800">
        <f>IF(H400&gt;8,tab!D$168,tab!D$171)</f>
        <v>0.5</v>
      </c>
      <c r="AF400" s="566">
        <f t="shared" si="434"/>
        <v>0</v>
      </c>
      <c r="AG400" s="801">
        <f t="shared" si="435"/>
        <v>0</v>
      </c>
      <c r="AH400" s="566"/>
    </row>
    <row r="401" spans="3:34" ht="13.15" customHeight="1" x14ac:dyDescent="0.2">
      <c r="C401" s="31"/>
      <c r="D401" s="117" t="str">
        <f t="shared" si="427"/>
        <v/>
      </c>
      <c r="E401" s="117" t="str">
        <f t="shared" si="427"/>
        <v/>
      </c>
      <c r="F401" s="33" t="str">
        <f t="shared" si="448"/>
        <v/>
      </c>
      <c r="G401" s="118" t="str">
        <f t="shared" si="436"/>
        <v/>
      </c>
      <c r="H401" s="33" t="str">
        <f t="shared" si="437"/>
        <v/>
      </c>
      <c r="I401" s="119" t="str">
        <f t="shared" si="428"/>
        <v/>
      </c>
      <c r="J401" s="120" t="str">
        <f t="shared" si="429"/>
        <v/>
      </c>
      <c r="K401" s="173"/>
      <c r="L401" s="1261">
        <f t="shared" ref="L401:M401" si="460">IF(L339="","",L339)</f>
        <v>0</v>
      </c>
      <c r="M401" s="1261">
        <f t="shared" si="460"/>
        <v>0</v>
      </c>
      <c r="N401" s="852" t="str">
        <f t="shared" si="439"/>
        <v/>
      </c>
      <c r="O401" s="843"/>
      <c r="P401" s="1279" t="str">
        <f t="shared" si="440"/>
        <v/>
      </c>
      <c r="Q401" s="1074" t="str">
        <f t="shared" si="441"/>
        <v/>
      </c>
      <c r="R401" s="814" t="str">
        <f t="shared" si="442"/>
        <v/>
      </c>
      <c r="S401" s="1085">
        <f t="shared" si="443"/>
        <v>0</v>
      </c>
      <c r="T401" s="116"/>
      <c r="X401" s="801" t="str">
        <f t="shared" si="431"/>
        <v/>
      </c>
      <c r="Y401" s="786">
        <f t="shared" si="444"/>
        <v>0.6</v>
      </c>
      <c r="Z401" s="799" t="e">
        <f t="shared" si="445"/>
        <v>#VALUE!</v>
      </c>
      <c r="AA401" s="799" t="e">
        <f t="shared" si="446"/>
        <v>#VALUE!</v>
      </c>
      <c r="AB401" s="799" t="e">
        <f t="shared" si="447"/>
        <v>#VALUE!</v>
      </c>
      <c r="AC401" s="566" t="e">
        <f t="shared" si="432"/>
        <v>#VALUE!</v>
      </c>
      <c r="AD401" s="566">
        <f t="shared" si="433"/>
        <v>0</v>
      </c>
      <c r="AE401" s="800">
        <f>IF(H401&gt;8,tab!D$168,tab!D$171)</f>
        <v>0.5</v>
      </c>
      <c r="AF401" s="566">
        <f t="shared" si="434"/>
        <v>0</v>
      </c>
      <c r="AG401" s="801">
        <f t="shared" si="435"/>
        <v>0</v>
      </c>
      <c r="AH401" s="566"/>
    </row>
    <row r="402" spans="3:34" ht="13.15" customHeight="1" x14ac:dyDescent="0.2">
      <c r="C402" s="31"/>
      <c r="D402" s="117" t="str">
        <f t="shared" si="427"/>
        <v/>
      </c>
      <c r="E402" s="117" t="str">
        <f t="shared" si="427"/>
        <v/>
      </c>
      <c r="F402" s="33" t="str">
        <f t="shared" si="448"/>
        <v/>
      </c>
      <c r="G402" s="118" t="str">
        <f t="shared" si="436"/>
        <v/>
      </c>
      <c r="H402" s="33" t="str">
        <f t="shared" si="437"/>
        <v/>
      </c>
      <c r="I402" s="119" t="str">
        <f t="shared" si="428"/>
        <v/>
      </c>
      <c r="J402" s="120" t="str">
        <f t="shared" si="429"/>
        <v/>
      </c>
      <c r="K402" s="173"/>
      <c r="L402" s="1261">
        <f t="shared" ref="L402:M402" si="461">IF(L340="","",L340)</f>
        <v>0</v>
      </c>
      <c r="M402" s="1261">
        <f t="shared" si="461"/>
        <v>0</v>
      </c>
      <c r="N402" s="852" t="str">
        <f t="shared" si="439"/>
        <v/>
      </c>
      <c r="O402" s="843"/>
      <c r="P402" s="1279" t="str">
        <f t="shared" si="440"/>
        <v/>
      </c>
      <c r="Q402" s="1074" t="str">
        <f t="shared" si="441"/>
        <v/>
      </c>
      <c r="R402" s="814" t="str">
        <f t="shared" si="442"/>
        <v/>
      </c>
      <c r="S402" s="1085">
        <f t="shared" si="443"/>
        <v>0</v>
      </c>
      <c r="T402" s="116"/>
      <c r="X402" s="801" t="str">
        <f t="shared" si="431"/>
        <v/>
      </c>
      <c r="Y402" s="786">
        <f t="shared" si="444"/>
        <v>0.6</v>
      </c>
      <c r="Z402" s="799" t="e">
        <f t="shared" si="445"/>
        <v>#VALUE!</v>
      </c>
      <c r="AA402" s="799" t="e">
        <f t="shared" si="446"/>
        <v>#VALUE!</v>
      </c>
      <c r="AB402" s="799" t="e">
        <f t="shared" si="447"/>
        <v>#VALUE!</v>
      </c>
      <c r="AC402" s="566" t="e">
        <f t="shared" si="432"/>
        <v>#VALUE!</v>
      </c>
      <c r="AD402" s="566">
        <f t="shared" si="433"/>
        <v>0</v>
      </c>
      <c r="AE402" s="800">
        <f>IF(H402&gt;8,tab!D$168,tab!D$171)</f>
        <v>0.5</v>
      </c>
      <c r="AF402" s="566">
        <f t="shared" si="434"/>
        <v>0</v>
      </c>
      <c r="AG402" s="801">
        <f t="shared" si="435"/>
        <v>0</v>
      </c>
      <c r="AH402" s="566"/>
    </row>
    <row r="403" spans="3:34" ht="13.15" customHeight="1" x14ac:dyDescent="0.2">
      <c r="C403" s="31"/>
      <c r="D403" s="117" t="str">
        <f t="shared" si="427"/>
        <v/>
      </c>
      <c r="E403" s="117" t="str">
        <f t="shared" si="427"/>
        <v/>
      </c>
      <c r="F403" s="33" t="str">
        <f t="shared" si="448"/>
        <v/>
      </c>
      <c r="G403" s="118" t="str">
        <f t="shared" si="436"/>
        <v/>
      </c>
      <c r="H403" s="33" t="str">
        <f t="shared" si="437"/>
        <v/>
      </c>
      <c r="I403" s="119" t="str">
        <f t="shared" si="428"/>
        <v/>
      </c>
      <c r="J403" s="120" t="str">
        <f t="shared" si="429"/>
        <v/>
      </c>
      <c r="K403" s="173"/>
      <c r="L403" s="1261">
        <f t="shared" ref="L403:M403" si="462">IF(L341="","",L341)</f>
        <v>0</v>
      </c>
      <c r="M403" s="1261">
        <f t="shared" si="462"/>
        <v>0</v>
      </c>
      <c r="N403" s="852" t="str">
        <f t="shared" si="439"/>
        <v/>
      </c>
      <c r="O403" s="843"/>
      <c r="P403" s="1279" t="str">
        <f t="shared" si="440"/>
        <v/>
      </c>
      <c r="Q403" s="1074" t="str">
        <f t="shared" si="441"/>
        <v/>
      </c>
      <c r="R403" s="814" t="str">
        <f t="shared" si="442"/>
        <v/>
      </c>
      <c r="S403" s="1085">
        <f t="shared" si="443"/>
        <v>0</v>
      </c>
      <c r="T403" s="116"/>
      <c r="X403" s="801" t="str">
        <f t="shared" si="431"/>
        <v/>
      </c>
      <c r="Y403" s="786">
        <f t="shared" si="444"/>
        <v>0.6</v>
      </c>
      <c r="Z403" s="799" t="e">
        <f t="shared" si="445"/>
        <v>#VALUE!</v>
      </c>
      <c r="AA403" s="799" t="e">
        <f t="shared" si="446"/>
        <v>#VALUE!</v>
      </c>
      <c r="AB403" s="799" t="e">
        <f t="shared" si="447"/>
        <v>#VALUE!</v>
      </c>
      <c r="AC403" s="566" t="e">
        <f t="shared" si="432"/>
        <v>#VALUE!</v>
      </c>
      <c r="AD403" s="566">
        <f t="shared" si="433"/>
        <v>0</v>
      </c>
      <c r="AE403" s="800">
        <f>IF(H403&gt;8,tab!D$168,tab!D$171)</f>
        <v>0.5</v>
      </c>
      <c r="AF403" s="566">
        <f t="shared" si="434"/>
        <v>0</v>
      </c>
      <c r="AG403" s="801">
        <f t="shared" si="435"/>
        <v>0</v>
      </c>
      <c r="AH403" s="566"/>
    </row>
    <row r="404" spans="3:34" ht="13.15" customHeight="1" x14ac:dyDescent="0.2">
      <c r="C404" s="31"/>
      <c r="D404" s="117" t="str">
        <f t="shared" si="427"/>
        <v/>
      </c>
      <c r="E404" s="117" t="str">
        <f t="shared" si="427"/>
        <v/>
      </c>
      <c r="F404" s="33" t="str">
        <f t="shared" si="448"/>
        <v/>
      </c>
      <c r="G404" s="118" t="str">
        <f t="shared" si="436"/>
        <v/>
      </c>
      <c r="H404" s="33" t="str">
        <f t="shared" si="437"/>
        <v/>
      </c>
      <c r="I404" s="119" t="str">
        <f t="shared" si="428"/>
        <v/>
      </c>
      <c r="J404" s="120" t="str">
        <f t="shared" si="429"/>
        <v/>
      </c>
      <c r="K404" s="173"/>
      <c r="L404" s="1261">
        <f t="shared" ref="L404:M404" si="463">IF(L342="","",L342)</f>
        <v>0</v>
      </c>
      <c r="M404" s="1261">
        <f t="shared" si="463"/>
        <v>0</v>
      </c>
      <c r="N404" s="852" t="str">
        <f t="shared" si="439"/>
        <v/>
      </c>
      <c r="O404" s="843"/>
      <c r="P404" s="1279" t="str">
        <f t="shared" si="440"/>
        <v/>
      </c>
      <c r="Q404" s="1074" t="str">
        <f t="shared" si="441"/>
        <v/>
      </c>
      <c r="R404" s="814" t="str">
        <f t="shared" si="442"/>
        <v/>
      </c>
      <c r="S404" s="1085">
        <f t="shared" si="443"/>
        <v>0</v>
      </c>
      <c r="T404" s="116"/>
      <c r="X404" s="801" t="str">
        <f t="shared" si="431"/>
        <v/>
      </c>
      <c r="Y404" s="786">
        <f t="shared" si="444"/>
        <v>0.6</v>
      </c>
      <c r="Z404" s="799" t="e">
        <f t="shared" si="445"/>
        <v>#VALUE!</v>
      </c>
      <c r="AA404" s="799" t="e">
        <f t="shared" si="446"/>
        <v>#VALUE!</v>
      </c>
      <c r="AB404" s="799" t="e">
        <f t="shared" si="447"/>
        <v>#VALUE!</v>
      </c>
      <c r="AC404" s="566" t="e">
        <f t="shared" si="432"/>
        <v>#VALUE!</v>
      </c>
      <c r="AD404" s="566">
        <f t="shared" si="433"/>
        <v>0</v>
      </c>
      <c r="AE404" s="800">
        <f>IF(H404&gt;8,tab!D$168,tab!D$171)</f>
        <v>0.5</v>
      </c>
      <c r="AF404" s="566">
        <f t="shared" si="434"/>
        <v>0</v>
      </c>
      <c r="AG404" s="801">
        <f t="shared" si="435"/>
        <v>0</v>
      </c>
      <c r="AH404" s="566"/>
    </row>
    <row r="405" spans="3:34" ht="13.15" customHeight="1" x14ac:dyDescent="0.2">
      <c r="C405" s="31"/>
      <c r="D405" s="117" t="str">
        <f t="shared" si="427"/>
        <v/>
      </c>
      <c r="E405" s="117" t="str">
        <f t="shared" si="427"/>
        <v/>
      </c>
      <c r="F405" s="33" t="str">
        <f t="shared" si="448"/>
        <v/>
      </c>
      <c r="G405" s="118" t="str">
        <f t="shared" si="436"/>
        <v/>
      </c>
      <c r="H405" s="33" t="str">
        <f t="shared" si="437"/>
        <v/>
      </c>
      <c r="I405" s="119" t="str">
        <f t="shared" si="428"/>
        <v/>
      </c>
      <c r="J405" s="120" t="str">
        <f t="shared" si="429"/>
        <v/>
      </c>
      <c r="K405" s="173"/>
      <c r="L405" s="1261">
        <f t="shared" ref="L405:M405" si="464">IF(L343="","",L343)</f>
        <v>0</v>
      </c>
      <c r="M405" s="1261">
        <f t="shared" si="464"/>
        <v>0</v>
      </c>
      <c r="N405" s="852" t="str">
        <f t="shared" si="439"/>
        <v/>
      </c>
      <c r="O405" s="843"/>
      <c r="P405" s="1279" t="str">
        <f t="shared" si="440"/>
        <v/>
      </c>
      <c r="Q405" s="1074" t="str">
        <f t="shared" si="441"/>
        <v/>
      </c>
      <c r="R405" s="814" t="str">
        <f t="shared" si="442"/>
        <v/>
      </c>
      <c r="S405" s="1085">
        <f t="shared" si="443"/>
        <v>0</v>
      </c>
      <c r="T405" s="116"/>
      <c r="X405" s="801" t="str">
        <f t="shared" si="431"/>
        <v/>
      </c>
      <c r="Y405" s="786">
        <f t="shared" si="444"/>
        <v>0.6</v>
      </c>
      <c r="Z405" s="799" t="e">
        <f t="shared" si="445"/>
        <v>#VALUE!</v>
      </c>
      <c r="AA405" s="799" t="e">
        <f t="shared" si="446"/>
        <v>#VALUE!</v>
      </c>
      <c r="AB405" s="799" t="e">
        <f t="shared" si="447"/>
        <v>#VALUE!</v>
      </c>
      <c r="AC405" s="566" t="e">
        <f t="shared" si="432"/>
        <v>#VALUE!</v>
      </c>
      <c r="AD405" s="566">
        <f t="shared" si="433"/>
        <v>0</v>
      </c>
      <c r="AE405" s="800">
        <f>IF(H405&gt;8,tab!D$168,tab!D$171)</f>
        <v>0.5</v>
      </c>
      <c r="AF405" s="566">
        <f t="shared" si="434"/>
        <v>0</v>
      </c>
      <c r="AG405" s="801">
        <f t="shared" si="435"/>
        <v>0</v>
      </c>
      <c r="AH405" s="566"/>
    </row>
    <row r="406" spans="3:34" ht="13.15" customHeight="1" x14ac:dyDescent="0.2">
      <c r="C406" s="31"/>
      <c r="D406" s="117" t="str">
        <f t="shared" si="427"/>
        <v/>
      </c>
      <c r="E406" s="117" t="str">
        <f t="shared" si="427"/>
        <v/>
      </c>
      <c r="F406" s="33" t="str">
        <f t="shared" si="448"/>
        <v/>
      </c>
      <c r="G406" s="118" t="str">
        <f t="shared" si="436"/>
        <v/>
      </c>
      <c r="H406" s="33" t="str">
        <f t="shared" si="437"/>
        <v/>
      </c>
      <c r="I406" s="119" t="str">
        <f t="shared" si="428"/>
        <v/>
      </c>
      <c r="J406" s="120" t="str">
        <f t="shared" si="429"/>
        <v/>
      </c>
      <c r="K406" s="173"/>
      <c r="L406" s="1261">
        <f t="shared" ref="L406:M406" si="465">IF(L344="","",L344)</f>
        <v>0</v>
      </c>
      <c r="M406" s="1261">
        <f t="shared" si="465"/>
        <v>0</v>
      </c>
      <c r="N406" s="852" t="str">
        <f t="shared" si="439"/>
        <v/>
      </c>
      <c r="O406" s="843"/>
      <c r="P406" s="1279" t="str">
        <f t="shared" si="440"/>
        <v/>
      </c>
      <c r="Q406" s="1074" t="str">
        <f t="shared" si="441"/>
        <v/>
      </c>
      <c r="R406" s="814" t="str">
        <f t="shared" si="442"/>
        <v/>
      </c>
      <c r="S406" s="1085">
        <f t="shared" si="443"/>
        <v>0</v>
      </c>
      <c r="T406" s="116"/>
      <c r="X406" s="801" t="str">
        <f t="shared" si="431"/>
        <v/>
      </c>
      <c r="Y406" s="786">
        <f t="shared" si="444"/>
        <v>0.6</v>
      </c>
      <c r="Z406" s="799" t="e">
        <f t="shared" si="445"/>
        <v>#VALUE!</v>
      </c>
      <c r="AA406" s="799" t="e">
        <f t="shared" si="446"/>
        <v>#VALUE!</v>
      </c>
      <c r="AB406" s="799" t="e">
        <f t="shared" si="447"/>
        <v>#VALUE!</v>
      </c>
      <c r="AC406" s="566" t="e">
        <f t="shared" si="432"/>
        <v>#VALUE!</v>
      </c>
      <c r="AD406" s="566">
        <f t="shared" si="433"/>
        <v>0</v>
      </c>
      <c r="AE406" s="800">
        <f>IF(H406&gt;8,tab!D$168,tab!D$171)</f>
        <v>0.5</v>
      </c>
      <c r="AF406" s="566">
        <f t="shared" si="434"/>
        <v>0</v>
      </c>
      <c r="AG406" s="801">
        <f t="shared" si="435"/>
        <v>0</v>
      </c>
      <c r="AH406" s="566"/>
    </row>
    <row r="407" spans="3:34" ht="13.15" customHeight="1" x14ac:dyDescent="0.2">
      <c r="C407" s="31"/>
      <c r="D407" s="117" t="str">
        <f t="shared" si="427"/>
        <v/>
      </c>
      <c r="E407" s="117" t="str">
        <f t="shared" si="427"/>
        <v/>
      </c>
      <c r="F407" s="33" t="str">
        <f t="shared" si="448"/>
        <v/>
      </c>
      <c r="G407" s="118" t="str">
        <f t="shared" si="436"/>
        <v/>
      </c>
      <c r="H407" s="33" t="str">
        <f t="shared" si="437"/>
        <v/>
      </c>
      <c r="I407" s="119" t="str">
        <f t="shared" si="428"/>
        <v/>
      </c>
      <c r="J407" s="120" t="str">
        <f t="shared" si="429"/>
        <v/>
      </c>
      <c r="K407" s="173"/>
      <c r="L407" s="1261">
        <f t="shared" ref="L407:M407" si="466">IF(L345="","",L345)</f>
        <v>0</v>
      </c>
      <c r="M407" s="1261">
        <f t="shared" si="466"/>
        <v>0</v>
      </c>
      <c r="N407" s="852" t="str">
        <f t="shared" si="439"/>
        <v/>
      </c>
      <c r="O407" s="843"/>
      <c r="P407" s="1279" t="str">
        <f t="shared" si="440"/>
        <v/>
      </c>
      <c r="Q407" s="1074" t="str">
        <f t="shared" si="441"/>
        <v/>
      </c>
      <c r="R407" s="814" t="str">
        <f t="shared" si="442"/>
        <v/>
      </c>
      <c r="S407" s="1085">
        <f t="shared" si="443"/>
        <v>0</v>
      </c>
      <c r="T407" s="116"/>
      <c r="X407" s="801" t="str">
        <f t="shared" si="431"/>
        <v/>
      </c>
      <c r="Y407" s="786">
        <f t="shared" si="444"/>
        <v>0.6</v>
      </c>
      <c r="Z407" s="799" t="e">
        <f t="shared" si="445"/>
        <v>#VALUE!</v>
      </c>
      <c r="AA407" s="799" t="e">
        <f t="shared" si="446"/>
        <v>#VALUE!</v>
      </c>
      <c r="AB407" s="799" t="e">
        <f t="shared" si="447"/>
        <v>#VALUE!</v>
      </c>
      <c r="AC407" s="566" t="e">
        <f t="shared" si="432"/>
        <v>#VALUE!</v>
      </c>
      <c r="AD407" s="566">
        <f t="shared" si="433"/>
        <v>0</v>
      </c>
      <c r="AE407" s="800">
        <f>IF(H407&gt;8,tab!D$168,tab!D$171)</f>
        <v>0.5</v>
      </c>
      <c r="AF407" s="566">
        <f t="shared" si="434"/>
        <v>0</v>
      </c>
      <c r="AG407" s="801">
        <f t="shared" si="435"/>
        <v>0</v>
      </c>
      <c r="AH407" s="566"/>
    </row>
    <row r="408" spans="3:34" ht="13.15" customHeight="1" x14ac:dyDescent="0.2">
      <c r="C408" s="31"/>
      <c r="D408" s="117" t="str">
        <f t="shared" ref="D408:E427" si="467">IF(D346=0,"",D346)</f>
        <v/>
      </c>
      <c r="E408" s="117" t="str">
        <f t="shared" si="467"/>
        <v/>
      </c>
      <c r="F408" s="33" t="str">
        <f t="shared" si="448"/>
        <v/>
      </c>
      <c r="G408" s="118" t="str">
        <f t="shared" si="436"/>
        <v/>
      </c>
      <c r="H408" s="33" t="str">
        <f t="shared" si="437"/>
        <v/>
      </c>
      <c r="I408" s="119" t="str">
        <f t="shared" si="428"/>
        <v/>
      </c>
      <c r="J408" s="120" t="str">
        <f t="shared" ref="J408:J427" si="468">IF(J346="","",J346)</f>
        <v/>
      </c>
      <c r="K408" s="173"/>
      <c r="L408" s="1261">
        <f t="shared" ref="L408:M408" si="469">IF(L346="","",L346)</f>
        <v>0</v>
      </c>
      <c r="M408" s="1261">
        <f t="shared" si="469"/>
        <v>0</v>
      </c>
      <c r="N408" s="852" t="str">
        <f t="shared" si="439"/>
        <v/>
      </c>
      <c r="O408" s="843"/>
      <c r="P408" s="1279" t="str">
        <f t="shared" si="440"/>
        <v/>
      </c>
      <c r="Q408" s="1074" t="str">
        <f t="shared" si="441"/>
        <v/>
      </c>
      <c r="R408" s="814" t="str">
        <f t="shared" si="442"/>
        <v/>
      </c>
      <c r="S408" s="1085">
        <f t="shared" si="443"/>
        <v>0</v>
      </c>
      <c r="T408" s="116"/>
      <c r="X408" s="801" t="str">
        <f t="shared" si="431"/>
        <v/>
      </c>
      <c r="Y408" s="786">
        <f t="shared" si="444"/>
        <v>0.6</v>
      </c>
      <c r="Z408" s="799" t="e">
        <f t="shared" si="445"/>
        <v>#VALUE!</v>
      </c>
      <c r="AA408" s="799" t="e">
        <f t="shared" si="446"/>
        <v>#VALUE!</v>
      </c>
      <c r="AB408" s="799" t="e">
        <f t="shared" si="447"/>
        <v>#VALUE!</v>
      </c>
      <c r="AC408" s="566" t="e">
        <f t="shared" si="432"/>
        <v>#VALUE!</v>
      </c>
      <c r="AD408" s="566">
        <f t="shared" si="433"/>
        <v>0</v>
      </c>
      <c r="AE408" s="800">
        <f>IF(H408&gt;8,tab!D$168,tab!D$171)</f>
        <v>0.5</v>
      </c>
      <c r="AF408" s="566">
        <f t="shared" si="434"/>
        <v>0</v>
      </c>
      <c r="AG408" s="801">
        <f t="shared" si="435"/>
        <v>0</v>
      </c>
      <c r="AH408" s="566"/>
    </row>
    <row r="409" spans="3:34" ht="13.15" customHeight="1" x14ac:dyDescent="0.2">
      <c r="C409" s="31"/>
      <c r="D409" s="117" t="str">
        <f t="shared" si="467"/>
        <v/>
      </c>
      <c r="E409" s="117" t="str">
        <f t="shared" si="467"/>
        <v/>
      </c>
      <c r="F409" s="33" t="str">
        <f t="shared" si="448"/>
        <v/>
      </c>
      <c r="G409" s="118" t="str">
        <f t="shared" si="436"/>
        <v/>
      </c>
      <c r="H409" s="33" t="str">
        <f t="shared" si="437"/>
        <v/>
      </c>
      <c r="I409" s="119" t="str">
        <f t="shared" si="428"/>
        <v/>
      </c>
      <c r="J409" s="120" t="str">
        <f t="shared" si="468"/>
        <v/>
      </c>
      <c r="K409" s="173"/>
      <c r="L409" s="1261">
        <f t="shared" ref="L409:M409" si="470">IF(L347="","",L347)</f>
        <v>0</v>
      </c>
      <c r="M409" s="1261">
        <f t="shared" si="470"/>
        <v>0</v>
      </c>
      <c r="N409" s="852" t="str">
        <f t="shared" si="439"/>
        <v/>
      </c>
      <c r="O409" s="843"/>
      <c r="P409" s="1279" t="str">
        <f t="shared" si="440"/>
        <v/>
      </c>
      <c r="Q409" s="1074" t="str">
        <f t="shared" si="441"/>
        <v/>
      </c>
      <c r="R409" s="814" t="str">
        <f t="shared" si="442"/>
        <v/>
      </c>
      <c r="S409" s="1085">
        <f t="shared" si="443"/>
        <v>0</v>
      </c>
      <c r="T409" s="116"/>
      <c r="X409" s="801" t="str">
        <f t="shared" si="431"/>
        <v/>
      </c>
      <c r="Y409" s="786">
        <f t="shared" si="444"/>
        <v>0.6</v>
      </c>
      <c r="Z409" s="799" t="e">
        <f t="shared" si="445"/>
        <v>#VALUE!</v>
      </c>
      <c r="AA409" s="799" t="e">
        <f t="shared" si="446"/>
        <v>#VALUE!</v>
      </c>
      <c r="AB409" s="799" t="e">
        <f t="shared" si="447"/>
        <v>#VALUE!</v>
      </c>
      <c r="AC409" s="566" t="e">
        <f t="shared" si="432"/>
        <v>#VALUE!</v>
      </c>
      <c r="AD409" s="566">
        <f t="shared" si="433"/>
        <v>0</v>
      </c>
      <c r="AE409" s="800">
        <f>IF(H409&gt;8,tab!D$168,tab!D$171)</f>
        <v>0.5</v>
      </c>
      <c r="AF409" s="566">
        <f t="shared" si="434"/>
        <v>0</v>
      </c>
      <c r="AG409" s="801">
        <f t="shared" si="435"/>
        <v>0</v>
      </c>
      <c r="AH409" s="566"/>
    </row>
    <row r="410" spans="3:34" ht="13.15" customHeight="1" x14ac:dyDescent="0.2">
      <c r="C410" s="31"/>
      <c r="D410" s="117" t="str">
        <f t="shared" si="467"/>
        <v/>
      </c>
      <c r="E410" s="117" t="str">
        <f t="shared" si="467"/>
        <v/>
      </c>
      <c r="F410" s="33" t="str">
        <f t="shared" si="448"/>
        <v/>
      </c>
      <c r="G410" s="118" t="str">
        <f t="shared" si="436"/>
        <v/>
      </c>
      <c r="H410" s="33" t="str">
        <f t="shared" si="437"/>
        <v/>
      </c>
      <c r="I410" s="119" t="str">
        <f t="shared" si="428"/>
        <v/>
      </c>
      <c r="J410" s="120" t="str">
        <f t="shared" si="468"/>
        <v/>
      </c>
      <c r="K410" s="173"/>
      <c r="L410" s="1261">
        <f t="shared" ref="L410:M410" si="471">IF(L348="","",L348)</f>
        <v>0</v>
      </c>
      <c r="M410" s="1261">
        <f t="shared" si="471"/>
        <v>0</v>
      </c>
      <c r="N410" s="852" t="str">
        <f t="shared" si="439"/>
        <v/>
      </c>
      <c r="O410" s="843"/>
      <c r="P410" s="1279" t="str">
        <f t="shared" si="440"/>
        <v/>
      </c>
      <c r="Q410" s="1074" t="str">
        <f t="shared" si="441"/>
        <v/>
      </c>
      <c r="R410" s="814" t="str">
        <f t="shared" si="442"/>
        <v/>
      </c>
      <c r="S410" s="1085">
        <f t="shared" si="443"/>
        <v>0</v>
      </c>
      <c r="T410" s="116"/>
      <c r="X410" s="801" t="str">
        <f t="shared" si="431"/>
        <v/>
      </c>
      <c r="Y410" s="786">
        <f t="shared" si="444"/>
        <v>0.6</v>
      </c>
      <c r="Z410" s="799" t="e">
        <f t="shared" si="445"/>
        <v>#VALUE!</v>
      </c>
      <c r="AA410" s="799" t="e">
        <f t="shared" si="446"/>
        <v>#VALUE!</v>
      </c>
      <c r="AB410" s="799" t="e">
        <f t="shared" si="447"/>
        <v>#VALUE!</v>
      </c>
      <c r="AC410" s="566" t="e">
        <f t="shared" si="432"/>
        <v>#VALUE!</v>
      </c>
      <c r="AD410" s="566">
        <f t="shared" si="433"/>
        <v>0</v>
      </c>
      <c r="AE410" s="800">
        <f>IF(H410&gt;8,tab!D$168,tab!D$171)</f>
        <v>0.5</v>
      </c>
      <c r="AF410" s="566">
        <f t="shared" si="434"/>
        <v>0</v>
      </c>
      <c r="AG410" s="801">
        <f t="shared" si="435"/>
        <v>0</v>
      </c>
      <c r="AH410" s="566"/>
    </row>
    <row r="411" spans="3:34" ht="13.15" customHeight="1" x14ac:dyDescent="0.2">
      <c r="C411" s="31"/>
      <c r="D411" s="117" t="str">
        <f t="shared" si="467"/>
        <v/>
      </c>
      <c r="E411" s="117" t="str">
        <f t="shared" si="467"/>
        <v/>
      </c>
      <c r="F411" s="33" t="str">
        <f t="shared" si="448"/>
        <v/>
      </c>
      <c r="G411" s="118" t="str">
        <f t="shared" si="436"/>
        <v/>
      </c>
      <c r="H411" s="33" t="str">
        <f t="shared" si="437"/>
        <v/>
      </c>
      <c r="I411" s="119" t="str">
        <f t="shared" si="428"/>
        <v/>
      </c>
      <c r="J411" s="120" t="str">
        <f t="shared" si="468"/>
        <v/>
      </c>
      <c r="K411" s="173"/>
      <c r="L411" s="1261">
        <f t="shared" ref="L411:M411" si="472">IF(L349="","",L349)</f>
        <v>0</v>
      </c>
      <c r="M411" s="1261">
        <f t="shared" si="472"/>
        <v>0</v>
      </c>
      <c r="N411" s="852" t="str">
        <f t="shared" si="439"/>
        <v/>
      </c>
      <c r="O411" s="843"/>
      <c r="P411" s="1279" t="str">
        <f t="shared" si="440"/>
        <v/>
      </c>
      <c r="Q411" s="1074" t="str">
        <f t="shared" si="441"/>
        <v/>
      </c>
      <c r="R411" s="814" t="str">
        <f t="shared" si="442"/>
        <v/>
      </c>
      <c r="S411" s="1085">
        <f t="shared" si="443"/>
        <v>0</v>
      </c>
      <c r="T411" s="116"/>
      <c r="X411" s="801" t="str">
        <f t="shared" si="431"/>
        <v/>
      </c>
      <c r="Y411" s="786">
        <f t="shared" si="444"/>
        <v>0.6</v>
      </c>
      <c r="Z411" s="799" t="e">
        <f t="shared" si="445"/>
        <v>#VALUE!</v>
      </c>
      <c r="AA411" s="799" t="e">
        <f t="shared" si="446"/>
        <v>#VALUE!</v>
      </c>
      <c r="AB411" s="799" t="e">
        <f t="shared" si="447"/>
        <v>#VALUE!</v>
      </c>
      <c r="AC411" s="566" t="e">
        <f t="shared" si="432"/>
        <v>#VALUE!</v>
      </c>
      <c r="AD411" s="566">
        <f t="shared" si="433"/>
        <v>0</v>
      </c>
      <c r="AE411" s="800">
        <f>IF(H411&gt;8,tab!D$168,tab!D$171)</f>
        <v>0.5</v>
      </c>
      <c r="AF411" s="566">
        <f t="shared" si="434"/>
        <v>0</v>
      </c>
      <c r="AG411" s="801">
        <f t="shared" si="435"/>
        <v>0</v>
      </c>
      <c r="AH411" s="566"/>
    </row>
    <row r="412" spans="3:34" ht="13.15" customHeight="1" x14ac:dyDescent="0.2">
      <c r="C412" s="31"/>
      <c r="D412" s="117" t="str">
        <f t="shared" si="467"/>
        <v/>
      </c>
      <c r="E412" s="117" t="str">
        <f t="shared" si="467"/>
        <v/>
      </c>
      <c r="F412" s="33" t="str">
        <f t="shared" si="448"/>
        <v/>
      </c>
      <c r="G412" s="118" t="str">
        <f t="shared" si="436"/>
        <v/>
      </c>
      <c r="H412" s="33" t="str">
        <f t="shared" si="437"/>
        <v/>
      </c>
      <c r="I412" s="119" t="str">
        <f t="shared" si="428"/>
        <v/>
      </c>
      <c r="J412" s="120" t="str">
        <f t="shared" si="468"/>
        <v/>
      </c>
      <c r="K412" s="173"/>
      <c r="L412" s="1261">
        <f t="shared" ref="L412:M412" si="473">IF(L350="","",L350)</f>
        <v>0</v>
      </c>
      <c r="M412" s="1261">
        <f t="shared" si="473"/>
        <v>0</v>
      </c>
      <c r="N412" s="852" t="str">
        <f t="shared" si="439"/>
        <v/>
      </c>
      <c r="O412" s="843"/>
      <c r="P412" s="1279" t="str">
        <f t="shared" si="440"/>
        <v/>
      </c>
      <c r="Q412" s="1074" t="str">
        <f t="shared" si="441"/>
        <v/>
      </c>
      <c r="R412" s="814" t="str">
        <f t="shared" si="442"/>
        <v/>
      </c>
      <c r="S412" s="1085">
        <f t="shared" si="443"/>
        <v>0</v>
      </c>
      <c r="T412" s="116"/>
      <c r="X412" s="801" t="str">
        <f t="shared" si="431"/>
        <v/>
      </c>
      <c r="Y412" s="786">
        <f t="shared" si="444"/>
        <v>0.6</v>
      </c>
      <c r="Z412" s="799" t="e">
        <f t="shared" si="445"/>
        <v>#VALUE!</v>
      </c>
      <c r="AA412" s="799" t="e">
        <f t="shared" si="446"/>
        <v>#VALUE!</v>
      </c>
      <c r="AB412" s="799" t="e">
        <f t="shared" si="447"/>
        <v>#VALUE!</v>
      </c>
      <c r="AC412" s="566" t="e">
        <f t="shared" si="432"/>
        <v>#VALUE!</v>
      </c>
      <c r="AD412" s="566">
        <f t="shared" si="433"/>
        <v>0</v>
      </c>
      <c r="AE412" s="800">
        <f>IF(H412&gt;8,tab!D$168,tab!D$171)</f>
        <v>0.5</v>
      </c>
      <c r="AF412" s="566">
        <f t="shared" si="434"/>
        <v>0</v>
      </c>
      <c r="AG412" s="801">
        <f t="shared" si="435"/>
        <v>0</v>
      </c>
      <c r="AH412" s="566"/>
    </row>
    <row r="413" spans="3:34" ht="13.15" customHeight="1" x14ac:dyDescent="0.2">
      <c r="C413" s="31"/>
      <c r="D413" s="117" t="str">
        <f t="shared" si="467"/>
        <v/>
      </c>
      <c r="E413" s="117" t="str">
        <f t="shared" si="467"/>
        <v/>
      </c>
      <c r="F413" s="33" t="str">
        <f t="shared" si="448"/>
        <v/>
      </c>
      <c r="G413" s="118" t="str">
        <f t="shared" si="436"/>
        <v/>
      </c>
      <c r="H413" s="33" t="str">
        <f t="shared" si="437"/>
        <v/>
      </c>
      <c r="I413" s="119" t="str">
        <f t="shared" si="428"/>
        <v/>
      </c>
      <c r="J413" s="120" t="str">
        <f t="shared" si="468"/>
        <v/>
      </c>
      <c r="K413" s="173"/>
      <c r="L413" s="1261">
        <f t="shared" ref="L413:M413" si="474">IF(L351="","",L351)</f>
        <v>0</v>
      </c>
      <c r="M413" s="1261">
        <f t="shared" si="474"/>
        <v>0</v>
      </c>
      <c r="N413" s="852" t="str">
        <f t="shared" si="439"/>
        <v/>
      </c>
      <c r="O413" s="843"/>
      <c r="P413" s="1279" t="str">
        <f t="shared" si="440"/>
        <v/>
      </c>
      <c r="Q413" s="1074" t="str">
        <f t="shared" si="441"/>
        <v/>
      </c>
      <c r="R413" s="814" t="str">
        <f t="shared" si="442"/>
        <v/>
      </c>
      <c r="S413" s="1085">
        <f t="shared" si="443"/>
        <v>0</v>
      </c>
      <c r="T413" s="116"/>
      <c r="X413" s="801" t="str">
        <f t="shared" si="431"/>
        <v/>
      </c>
      <c r="Y413" s="786">
        <f t="shared" si="444"/>
        <v>0.6</v>
      </c>
      <c r="Z413" s="799" t="e">
        <f t="shared" si="445"/>
        <v>#VALUE!</v>
      </c>
      <c r="AA413" s="799" t="e">
        <f t="shared" si="446"/>
        <v>#VALUE!</v>
      </c>
      <c r="AB413" s="799" t="e">
        <f t="shared" si="447"/>
        <v>#VALUE!</v>
      </c>
      <c r="AC413" s="566" t="e">
        <f t="shared" si="432"/>
        <v>#VALUE!</v>
      </c>
      <c r="AD413" s="566">
        <f t="shared" si="433"/>
        <v>0</v>
      </c>
      <c r="AE413" s="800">
        <f>IF(H413&gt;8,tab!D$168,tab!D$171)</f>
        <v>0.5</v>
      </c>
      <c r="AF413" s="566">
        <f t="shared" si="434"/>
        <v>0</v>
      </c>
      <c r="AG413" s="801">
        <f t="shared" si="435"/>
        <v>0</v>
      </c>
      <c r="AH413" s="566"/>
    </row>
    <row r="414" spans="3:34" ht="13.15" customHeight="1" x14ac:dyDescent="0.2">
      <c r="C414" s="31"/>
      <c r="D414" s="117" t="str">
        <f t="shared" si="467"/>
        <v/>
      </c>
      <c r="E414" s="117" t="str">
        <f t="shared" si="467"/>
        <v/>
      </c>
      <c r="F414" s="33" t="str">
        <f t="shared" si="448"/>
        <v/>
      </c>
      <c r="G414" s="118" t="str">
        <f t="shared" si="436"/>
        <v/>
      </c>
      <c r="H414" s="33" t="str">
        <f t="shared" si="437"/>
        <v/>
      </c>
      <c r="I414" s="119" t="str">
        <f t="shared" si="428"/>
        <v/>
      </c>
      <c r="J414" s="120" t="str">
        <f t="shared" si="468"/>
        <v/>
      </c>
      <c r="K414" s="173"/>
      <c r="L414" s="1261">
        <f t="shared" ref="L414:M414" si="475">IF(L352="","",L352)</f>
        <v>0</v>
      </c>
      <c r="M414" s="1261">
        <f t="shared" si="475"/>
        <v>0</v>
      </c>
      <c r="N414" s="852" t="str">
        <f t="shared" si="439"/>
        <v/>
      </c>
      <c r="O414" s="843"/>
      <c r="P414" s="1279" t="str">
        <f t="shared" si="440"/>
        <v/>
      </c>
      <c r="Q414" s="1074" t="str">
        <f t="shared" si="441"/>
        <v/>
      </c>
      <c r="R414" s="814" t="str">
        <f t="shared" si="442"/>
        <v/>
      </c>
      <c r="S414" s="1085">
        <f t="shared" si="443"/>
        <v>0</v>
      </c>
      <c r="T414" s="116"/>
      <c r="X414" s="801" t="str">
        <f t="shared" si="431"/>
        <v/>
      </c>
      <c r="Y414" s="786">
        <f t="shared" si="444"/>
        <v>0.6</v>
      </c>
      <c r="Z414" s="799" t="e">
        <f t="shared" si="445"/>
        <v>#VALUE!</v>
      </c>
      <c r="AA414" s="799" t="e">
        <f t="shared" si="446"/>
        <v>#VALUE!</v>
      </c>
      <c r="AB414" s="799" t="e">
        <f t="shared" si="447"/>
        <v>#VALUE!</v>
      </c>
      <c r="AC414" s="566" t="e">
        <f t="shared" si="432"/>
        <v>#VALUE!</v>
      </c>
      <c r="AD414" s="566">
        <f t="shared" si="433"/>
        <v>0</v>
      </c>
      <c r="AE414" s="800">
        <f>IF(H414&gt;8,tab!D$168,tab!D$171)</f>
        <v>0.5</v>
      </c>
      <c r="AF414" s="566">
        <f t="shared" si="434"/>
        <v>0</v>
      </c>
      <c r="AG414" s="801">
        <f t="shared" si="435"/>
        <v>0</v>
      </c>
      <c r="AH414" s="566"/>
    </row>
    <row r="415" spans="3:34" ht="13.15" customHeight="1" x14ac:dyDescent="0.2">
      <c r="C415" s="31"/>
      <c r="D415" s="117" t="str">
        <f t="shared" si="467"/>
        <v/>
      </c>
      <c r="E415" s="117" t="str">
        <f t="shared" si="467"/>
        <v/>
      </c>
      <c r="F415" s="33" t="str">
        <f t="shared" si="448"/>
        <v/>
      </c>
      <c r="G415" s="118" t="str">
        <f t="shared" si="436"/>
        <v/>
      </c>
      <c r="H415" s="33" t="str">
        <f t="shared" si="437"/>
        <v/>
      </c>
      <c r="I415" s="119" t="str">
        <f t="shared" si="428"/>
        <v/>
      </c>
      <c r="J415" s="120" t="str">
        <f t="shared" si="468"/>
        <v/>
      </c>
      <c r="K415" s="173"/>
      <c r="L415" s="1261">
        <f t="shared" ref="L415:M415" si="476">IF(L353="","",L353)</f>
        <v>0</v>
      </c>
      <c r="M415" s="1261">
        <f t="shared" si="476"/>
        <v>0</v>
      </c>
      <c r="N415" s="852" t="str">
        <f t="shared" si="439"/>
        <v/>
      </c>
      <c r="O415" s="843"/>
      <c r="P415" s="1279" t="str">
        <f t="shared" si="440"/>
        <v/>
      </c>
      <c r="Q415" s="1074" t="str">
        <f t="shared" si="441"/>
        <v/>
      </c>
      <c r="R415" s="814" t="str">
        <f t="shared" si="442"/>
        <v/>
      </c>
      <c r="S415" s="1085">
        <f t="shared" si="443"/>
        <v>0</v>
      </c>
      <c r="T415" s="116"/>
      <c r="X415" s="801" t="str">
        <f t="shared" si="431"/>
        <v/>
      </c>
      <c r="Y415" s="786">
        <f t="shared" si="444"/>
        <v>0.6</v>
      </c>
      <c r="Z415" s="799" t="e">
        <f t="shared" si="445"/>
        <v>#VALUE!</v>
      </c>
      <c r="AA415" s="799" t="e">
        <f t="shared" si="446"/>
        <v>#VALUE!</v>
      </c>
      <c r="AB415" s="799" t="e">
        <f t="shared" si="447"/>
        <v>#VALUE!</v>
      </c>
      <c r="AC415" s="566" t="e">
        <f t="shared" si="432"/>
        <v>#VALUE!</v>
      </c>
      <c r="AD415" s="566">
        <f t="shared" si="433"/>
        <v>0</v>
      </c>
      <c r="AE415" s="800">
        <f>IF(H415&gt;8,tab!D$168,tab!D$171)</f>
        <v>0.5</v>
      </c>
      <c r="AF415" s="566">
        <f t="shared" si="434"/>
        <v>0</v>
      </c>
      <c r="AG415" s="801">
        <f t="shared" si="435"/>
        <v>0</v>
      </c>
      <c r="AH415" s="566"/>
    </row>
    <row r="416" spans="3:34" ht="13.15" customHeight="1" x14ac:dyDescent="0.2">
      <c r="C416" s="31"/>
      <c r="D416" s="117" t="str">
        <f t="shared" si="467"/>
        <v/>
      </c>
      <c r="E416" s="117" t="str">
        <f t="shared" si="467"/>
        <v/>
      </c>
      <c r="F416" s="33" t="str">
        <f t="shared" si="448"/>
        <v/>
      </c>
      <c r="G416" s="118" t="str">
        <f t="shared" si="436"/>
        <v/>
      </c>
      <c r="H416" s="33" t="str">
        <f t="shared" si="437"/>
        <v/>
      </c>
      <c r="I416" s="119" t="str">
        <f t="shared" si="428"/>
        <v/>
      </c>
      <c r="J416" s="120" t="str">
        <f t="shared" si="468"/>
        <v/>
      </c>
      <c r="K416" s="173"/>
      <c r="L416" s="1261">
        <f t="shared" ref="L416:M416" si="477">IF(L354="","",L354)</f>
        <v>0</v>
      </c>
      <c r="M416" s="1261">
        <f t="shared" si="477"/>
        <v>0</v>
      </c>
      <c r="N416" s="852" t="str">
        <f t="shared" si="439"/>
        <v/>
      </c>
      <c r="O416" s="843"/>
      <c r="P416" s="1279" t="str">
        <f t="shared" si="440"/>
        <v/>
      </c>
      <c r="Q416" s="1074" t="str">
        <f t="shared" si="441"/>
        <v/>
      </c>
      <c r="R416" s="814" t="str">
        <f t="shared" si="442"/>
        <v/>
      </c>
      <c r="S416" s="1085">
        <f t="shared" si="443"/>
        <v>0</v>
      </c>
      <c r="T416" s="116"/>
      <c r="X416" s="801" t="str">
        <f t="shared" si="431"/>
        <v/>
      </c>
      <c r="Y416" s="786">
        <f t="shared" si="444"/>
        <v>0.6</v>
      </c>
      <c r="Z416" s="799" t="e">
        <f t="shared" si="445"/>
        <v>#VALUE!</v>
      </c>
      <c r="AA416" s="799" t="e">
        <f t="shared" si="446"/>
        <v>#VALUE!</v>
      </c>
      <c r="AB416" s="799" t="e">
        <f t="shared" si="447"/>
        <v>#VALUE!</v>
      </c>
      <c r="AC416" s="566" t="e">
        <f t="shared" si="432"/>
        <v>#VALUE!</v>
      </c>
      <c r="AD416" s="566">
        <f t="shared" si="433"/>
        <v>0</v>
      </c>
      <c r="AE416" s="800">
        <f>IF(H416&gt;8,tab!D$168,tab!D$171)</f>
        <v>0.5</v>
      </c>
      <c r="AF416" s="566">
        <f t="shared" si="434"/>
        <v>0</v>
      </c>
      <c r="AG416" s="801">
        <f t="shared" si="435"/>
        <v>0</v>
      </c>
      <c r="AH416" s="566"/>
    </row>
    <row r="417" spans="3:34" ht="13.15" customHeight="1" x14ac:dyDescent="0.2">
      <c r="C417" s="31"/>
      <c r="D417" s="117" t="str">
        <f t="shared" si="467"/>
        <v/>
      </c>
      <c r="E417" s="117" t="str">
        <f t="shared" si="467"/>
        <v/>
      </c>
      <c r="F417" s="33" t="str">
        <f t="shared" si="448"/>
        <v/>
      </c>
      <c r="G417" s="118" t="str">
        <f t="shared" si="436"/>
        <v/>
      </c>
      <c r="H417" s="33" t="str">
        <f t="shared" si="437"/>
        <v/>
      </c>
      <c r="I417" s="119" t="str">
        <f t="shared" si="428"/>
        <v/>
      </c>
      <c r="J417" s="120" t="str">
        <f t="shared" si="468"/>
        <v/>
      </c>
      <c r="K417" s="173"/>
      <c r="L417" s="1261">
        <f t="shared" ref="L417:M417" si="478">IF(L355="","",L355)</f>
        <v>0</v>
      </c>
      <c r="M417" s="1261">
        <f t="shared" si="478"/>
        <v>0</v>
      </c>
      <c r="N417" s="852" t="str">
        <f t="shared" si="439"/>
        <v/>
      </c>
      <c r="O417" s="843"/>
      <c r="P417" s="1279" t="str">
        <f t="shared" si="440"/>
        <v/>
      </c>
      <c r="Q417" s="1074" t="str">
        <f t="shared" si="441"/>
        <v/>
      </c>
      <c r="R417" s="814" t="str">
        <f t="shared" si="442"/>
        <v/>
      </c>
      <c r="S417" s="1085">
        <f t="shared" si="443"/>
        <v>0</v>
      </c>
      <c r="T417" s="116"/>
      <c r="X417" s="801" t="str">
        <f t="shared" si="431"/>
        <v/>
      </c>
      <c r="Y417" s="786">
        <f t="shared" si="444"/>
        <v>0.6</v>
      </c>
      <c r="Z417" s="799" t="e">
        <f t="shared" si="445"/>
        <v>#VALUE!</v>
      </c>
      <c r="AA417" s="799" t="e">
        <f t="shared" si="446"/>
        <v>#VALUE!</v>
      </c>
      <c r="AB417" s="799" t="e">
        <f t="shared" si="447"/>
        <v>#VALUE!</v>
      </c>
      <c r="AC417" s="566" t="e">
        <f t="shared" si="432"/>
        <v>#VALUE!</v>
      </c>
      <c r="AD417" s="566">
        <f t="shared" si="433"/>
        <v>0</v>
      </c>
      <c r="AE417" s="800">
        <f>IF(H417&gt;8,tab!D$168,tab!D$171)</f>
        <v>0.5</v>
      </c>
      <c r="AF417" s="566">
        <f t="shared" si="434"/>
        <v>0</v>
      </c>
      <c r="AG417" s="801">
        <f t="shared" si="435"/>
        <v>0</v>
      </c>
      <c r="AH417" s="566"/>
    </row>
    <row r="418" spans="3:34" ht="13.15" customHeight="1" x14ac:dyDescent="0.2">
      <c r="C418" s="31"/>
      <c r="D418" s="117" t="str">
        <f t="shared" si="467"/>
        <v/>
      </c>
      <c r="E418" s="117" t="str">
        <f t="shared" si="467"/>
        <v/>
      </c>
      <c r="F418" s="33" t="str">
        <f t="shared" si="448"/>
        <v/>
      </c>
      <c r="G418" s="118" t="str">
        <f t="shared" si="436"/>
        <v/>
      </c>
      <c r="H418" s="33" t="str">
        <f t="shared" si="437"/>
        <v/>
      </c>
      <c r="I418" s="119" t="str">
        <f t="shared" si="428"/>
        <v/>
      </c>
      <c r="J418" s="120" t="str">
        <f t="shared" si="468"/>
        <v/>
      </c>
      <c r="K418" s="173"/>
      <c r="L418" s="1261">
        <f t="shared" ref="L418:M418" si="479">IF(L356="","",L356)</f>
        <v>0</v>
      </c>
      <c r="M418" s="1261">
        <f t="shared" si="479"/>
        <v>0</v>
      </c>
      <c r="N418" s="852" t="str">
        <f t="shared" si="439"/>
        <v/>
      </c>
      <c r="O418" s="843"/>
      <c r="P418" s="1279" t="str">
        <f t="shared" si="440"/>
        <v/>
      </c>
      <c r="Q418" s="1074" t="str">
        <f t="shared" si="441"/>
        <v/>
      </c>
      <c r="R418" s="814" t="str">
        <f t="shared" si="442"/>
        <v/>
      </c>
      <c r="S418" s="1085">
        <f t="shared" si="443"/>
        <v>0</v>
      </c>
      <c r="T418" s="116"/>
      <c r="X418" s="801" t="str">
        <f t="shared" si="431"/>
        <v/>
      </c>
      <c r="Y418" s="786">
        <f t="shared" si="444"/>
        <v>0.6</v>
      </c>
      <c r="Z418" s="799" t="e">
        <f t="shared" si="445"/>
        <v>#VALUE!</v>
      </c>
      <c r="AA418" s="799" t="e">
        <f t="shared" si="446"/>
        <v>#VALUE!</v>
      </c>
      <c r="AB418" s="799" t="e">
        <f t="shared" si="447"/>
        <v>#VALUE!</v>
      </c>
      <c r="AC418" s="566" t="e">
        <f t="shared" si="432"/>
        <v>#VALUE!</v>
      </c>
      <c r="AD418" s="566">
        <f t="shared" si="433"/>
        <v>0</v>
      </c>
      <c r="AE418" s="800">
        <f>IF(H418&gt;8,tab!D$168,tab!D$171)</f>
        <v>0.5</v>
      </c>
      <c r="AF418" s="566">
        <f t="shared" si="434"/>
        <v>0</v>
      </c>
      <c r="AG418" s="801">
        <f t="shared" si="435"/>
        <v>0</v>
      </c>
      <c r="AH418" s="566"/>
    </row>
    <row r="419" spans="3:34" ht="13.15" customHeight="1" x14ac:dyDescent="0.2">
      <c r="C419" s="31"/>
      <c r="D419" s="117" t="str">
        <f t="shared" si="467"/>
        <v/>
      </c>
      <c r="E419" s="117" t="str">
        <f t="shared" si="467"/>
        <v/>
      </c>
      <c r="F419" s="33" t="str">
        <f t="shared" si="448"/>
        <v/>
      </c>
      <c r="G419" s="118" t="str">
        <f t="shared" si="436"/>
        <v/>
      </c>
      <c r="H419" s="33" t="str">
        <f t="shared" si="437"/>
        <v/>
      </c>
      <c r="I419" s="119" t="str">
        <f t="shared" si="428"/>
        <v/>
      </c>
      <c r="J419" s="120" t="str">
        <f t="shared" si="468"/>
        <v/>
      </c>
      <c r="K419" s="173"/>
      <c r="L419" s="1261">
        <f t="shared" ref="L419:M419" si="480">IF(L357="","",L357)</f>
        <v>0</v>
      </c>
      <c r="M419" s="1261">
        <f t="shared" si="480"/>
        <v>0</v>
      </c>
      <c r="N419" s="852" t="str">
        <f t="shared" si="439"/>
        <v/>
      </c>
      <c r="O419" s="843"/>
      <c r="P419" s="1279" t="str">
        <f t="shared" si="440"/>
        <v/>
      </c>
      <c r="Q419" s="1074" t="str">
        <f t="shared" si="441"/>
        <v/>
      </c>
      <c r="R419" s="814" t="str">
        <f t="shared" si="442"/>
        <v/>
      </c>
      <c r="S419" s="1085">
        <f t="shared" si="443"/>
        <v>0</v>
      </c>
      <c r="T419" s="116"/>
      <c r="X419" s="801" t="str">
        <f t="shared" si="431"/>
        <v/>
      </c>
      <c r="Y419" s="786">
        <f t="shared" si="444"/>
        <v>0.6</v>
      </c>
      <c r="Z419" s="799" t="e">
        <f t="shared" si="445"/>
        <v>#VALUE!</v>
      </c>
      <c r="AA419" s="799" t="e">
        <f t="shared" si="446"/>
        <v>#VALUE!</v>
      </c>
      <c r="AB419" s="799" t="e">
        <f t="shared" si="447"/>
        <v>#VALUE!</v>
      </c>
      <c r="AC419" s="566" t="e">
        <f t="shared" si="432"/>
        <v>#VALUE!</v>
      </c>
      <c r="AD419" s="566">
        <f t="shared" si="433"/>
        <v>0</v>
      </c>
      <c r="AE419" s="800">
        <f>IF(H419&gt;8,tab!D$168,tab!D$171)</f>
        <v>0.5</v>
      </c>
      <c r="AF419" s="566">
        <f t="shared" si="434"/>
        <v>0</v>
      </c>
      <c r="AG419" s="801">
        <f t="shared" si="435"/>
        <v>0</v>
      </c>
      <c r="AH419" s="566"/>
    </row>
    <row r="420" spans="3:34" ht="13.15" customHeight="1" x14ac:dyDescent="0.2">
      <c r="C420" s="31"/>
      <c r="D420" s="117" t="str">
        <f t="shared" si="467"/>
        <v/>
      </c>
      <c r="E420" s="117" t="str">
        <f t="shared" si="467"/>
        <v/>
      </c>
      <c r="F420" s="33" t="str">
        <f t="shared" si="448"/>
        <v/>
      </c>
      <c r="G420" s="118" t="str">
        <f t="shared" si="436"/>
        <v/>
      </c>
      <c r="H420" s="33" t="str">
        <f t="shared" si="437"/>
        <v/>
      </c>
      <c r="I420" s="119" t="str">
        <f t="shared" ref="I420:I437" si="481">IF(E420="","",IF(I358+1&gt;VLOOKUP(H420,Schaal2016,22,FALSE),I358,I358+1))</f>
        <v/>
      </c>
      <c r="J420" s="120" t="str">
        <f t="shared" si="468"/>
        <v/>
      </c>
      <c r="K420" s="173"/>
      <c r="L420" s="1261">
        <f t="shared" ref="L420:M420" si="482">IF(L358="","",L358)</f>
        <v>0</v>
      </c>
      <c r="M420" s="1261">
        <f t="shared" si="482"/>
        <v>0</v>
      </c>
      <c r="N420" s="852" t="str">
        <f t="shared" si="439"/>
        <v/>
      </c>
      <c r="O420" s="843"/>
      <c r="P420" s="1279" t="str">
        <f t="shared" si="440"/>
        <v/>
      </c>
      <c r="Q420" s="1074" t="str">
        <f t="shared" si="441"/>
        <v/>
      </c>
      <c r="R420" s="814" t="str">
        <f t="shared" si="442"/>
        <v/>
      </c>
      <c r="S420" s="1085">
        <f t="shared" si="443"/>
        <v>0</v>
      </c>
      <c r="T420" s="116"/>
      <c r="X420" s="801" t="str">
        <f t="shared" ref="X420:X437" si="483">IF(H420="","",VLOOKUP(H420,Schaal2020,I420+1,FALSE))</f>
        <v/>
      </c>
      <c r="Y420" s="786">
        <f t="shared" si="444"/>
        <v>0.6</v>
      </c>
      <c r="Z420" s="799" t="e">
        <f t="shared" si="445"/>
        <v>#VALUE!</v>
      </c>
      <c r="AA420" s="799" t="e">
        <f t="shared" si="446"/>
        <v>#VALUE!</v>
      </c>
      <c r="AB420" s="799" t="e">
        <f t="shared" si="447"/>
        <v>#VALUE!</v>
      </c>
      <c r="AC420" s="566" t="e">
        <f t="shared" ref="AC420:AC437" si="484">N420+O420</f>
        <v>#VALUE!</v>
      </c>
      <c r="AD420" s="566">
        <f t="shared" ref="AD420:AD437" si="485">L420+M420</f>
        <v>0</v>
      </c>
      <c r="AE420" s="800">
        <f>IF(H420&gt;8,tab!D$168,tab!D$171)</f>
        <v>0.5</v>
      </c>
      <c r="AF420" s="566">
        <f t="shared" ref="AF420:AF437" si="486">IF(F420&lt;25,0,IF(F420=25,25,IF(F420&lt;40,0,IF(F420=40,40,IF(F420&gt;=40,0)))))</f>
        <v>0</v>
      </c>
      <c r="AG420" s="801">
        <f t="shared" ref="AG420:AG437" si="487">IF(AF420=25,(X420*1.08*(J420)/2),IF(AF420=40,(V420*1.08*(J420)),IF(AF420=0,0)))</f>
        <v>0</v>
      </c>
      <c r="AH420" s="566"/>
    </row>
    <row r="421" spans="3:34" ht="13.15" customHeight="1" x14ac:dyDescent="0.2">
      <c r="C421" s="31"/>
      <c r="D421" s="117" t="str">
        <f t="shared" si="467"/>
        <v/>
      </c>
      <c r="E421" s="117" t="str">
        <f t="shared" si="467"/>
        <v/>
      </c>
      <c r="F421" s="33" t="str">
        <f t="shared" si="448"/>
        <v/>
      </c>
      <c r="G421" s="118" t="str">
        <f t="shared" si="436"/>
        <v/>
      </c>
      <c r="H421" s="33" t="str">
        <f t="shared" si="437"/>
        <v/>
      </c>
      <c r="I421" s="119" t="str">
        <f t="shared" si="481"/>
        <v/>
      </c>
      <c r="J421" s="120" t="str">
        <f t="shared" si="468"/>
        <v/>
      </c>
      <c r="K421" s="173"/>
      <c r="L421" s="1261">
        <f t="shared" ref="L421:M421" si="488">IF(L359="","",L359)</f>
        <v>0</v>
      </c>
      <c r="M421" s="1261">
        <f t="shared" si="488"/>
        <v>0</v>
      </c>
      <c r="N421" s="852" t="str">
        <f t="shared" si="439"/>
        <v/>
      </c>
      <c r="O421" s="843"/>
      <c r="P421" s="1279" t="str">
        <f t="shared" si="440"/>
        <v/>
      </c>
      <c r="Q421" s="1074" t="str">
        <f t="shared" si="441"/>
        <v/>
      </c>
      <c r="R421" s="814" t="str">
        <f t="shared" si="442"/>
        <v/>
      </c>
      <c r="S421" s="1085">
        <f t="shared" si="443"/>
        <v>0</v>
      </c>
      <c r="T421" s="116"/>
      <c r="X421" s="801" t="str">
        <f t="shared" si="483"/>
        <v/>
      </c>
      <c r="Y421" s="786">
        <f t="shared" si="444"/>
        <v>0.6</v>
      </c>
      <c r="Z421" s="799" t="e">
        <f t="shared" si="445"/>
        <v>#VALUE!</v>
      </c>
      <c r="AA421" s="799" t="e">
        <f t="shared" si="446"/>
        <v>#VALUE!</v>
      </c>
      <c r="AB421" s="799" t="e">
        <f t="shared" si="447"/>
        <v>#VALUE!</v>
      </c>
      <c r="AC421" s="566" t="e">
        <f t="shared" si="484"/>
        <v>#VALUE!</v>
      </c>
      <c r="AD421" s="566">
        <f t="shared" si="485"/>
        <v>0</v>
      </c>
      <c r="AE421" s="800">
        <f>IF(H421&gt;8,tab!D$168,tab!D$171)</f>
        <v>0.5</v>
      </c>
      <c r="AF421" s="566">
        <f t="shared" si="486"/>
        <v>0</v>
      </c>
      <c r="AG421" s="801">
        <f t="shared" si="487"/>
        <v>0</v>
      </c>
      <c r="AH421" s="566"/>
    </row>
    <row r="422" spans="3:34" ht="13.15" customHeight="1" x14ac:dyDescent="0.2">
      <c r="C422" s="31"/>
      <c r="D422" s="117" t="str">
        <f t="shared" si="467"/>
        <v/>
      </c>
      <c r="E422" s="117" t="str">
        <f t="shared" si="467"/>
        <v/>
      </c>
      <c r="F422" s="33" t="str">
        <f t="shared" si="448"/>
        <v/>
      </c>
      <c r="G422" s="118" t="str">
        <f t="shared" si="436"/>
        <v/>
      </c>
      <c r="H422" s="33" t="str">
        <f t="shared" si="437"/>
        <v/>
      </c>
      <c r="I422" s="119" t="str">
        <f t="shared" si="481"/>
        <v/>
      </c>
      <c r="J422" s="120" t="str">
        <f t="shared" si="468"/>
        <v/>
      </c>
      <c r="K422" s="173"/>
      <c r="L422" s="1261">
        <f t="shared" ref="L422:M422" si="489">IF(L360="","",L360)</f>
        <v>0</v>
      </c>
      <c r="M422" s="1261">
        <f t="shared" si="489"/>
        <v>0</v>
      </c>
      <c r="N422" s="852" t="str">
        <f t="shared" si="439"/>
        <v/>
      </c>
      <c r="O422" s="843"/>
      <c r="P422" s="1279" t="str">
        <f t="shared" si="440"/>
        <v/>
      </c>
      <c r="Q422" s="1074" t="str">
        <f t="shared" si="441"/>
        <v/>
      </c>
      <c r="R422" s="814" t="str">
        <f t="shared" si="442"/>
        <v/>
      </c>
      <c r="S422" s="1085">
        <f t="shared" si="443"/>
        <v>0</v>
      </c>
      <c r="T422" s="116"/>
      <c r="X422" s="801" t="str">
        <f t="shared" si="483"/>
        <v/>
      </c>
      <c r="Y422" s="786">
        <f t="shared" si="444"/>
        <v>0.6</v>
      </c>
      <c r="Z422" s="799" t="e">
        <f t="shared" si="445"/>
        <v>#VALUE!</v>
      </c>
      <c r="AA422" s="799" t="e">
        <f t="shared" si="446"/>
        <v>#VALUE!</v>
      </c>
      <c r="AB422" s="799" t="e">
        <f t="shared" si="447"/>
        <v>#VALUE!</v>
      </c>
      <c r="AC422" s="566" t="e">
        <f t="shared" si="484"/>
        <v>#VALUE!</v>
      </c>
      <c r="AD422" s="566">
        <f t="shared" si="485"/>
        <v>0</v>
      </c>
      <c r="AE422" s="800">
        <f>IF(H422&gt;8,tab!D$168,tab!D$171)</f>
        <v>0.5</v>
      </c>
      <c r="AF422" s="566">
        <f t="shared" si="486"/>
        <v>0</v>
      </c>
      <c r="AG422" s="801">
        <f t="shared" si="487"/>
        <v>0</v>
      </c>
      <c r="AH422" s="566"/>
    </row>
    <row r="423" spans="3:34" ht="13.15" customHeight="1" x14ac:dyDescent="0.2">
      <c r="C423" s="31"/>
      <c r="D423" s="117" t="str">
        <f t="shared" si="467"/>
        <v/>
      </c>
      <c r="E423" s="117" t="str">
        <f t="shared" si="467"/>
        <v/>
      </c>
      <c r="F423" s="33" t="str">
        <f t="shared" si="448"/>
        <v/>
      </c>
      <c r="G423" s="118" t="str">
        <f t="shared" si="436"/>
        <v/>
      </c>
      <c r="H423" s="33" t="str">
        <f t="shared" si="437"/>
        <v/>
      </c>
      <c r="I423" s="119" t="str">
        <f t="shared" si="481"/>
        <v/>
      </c>
      <c r="J423" s="120" t="str">
        <f t="shared" si="468"/>
        <v/>
      </c>
      <c r="K423" s="173"/>
      <c r="L423" s="1261">
        <f t="shared" ref="L423:M423" si="490">IF(L361="","",L361)</f>
        <v>0</v>
      </c>
      <c r="M423" s="1261">
        <f t="shared" si="490"/>
        <v>0</v>
      </c>
      <c r="N423" s="852" t="str">
        <f t="shared" si="439"/>
        <v/>
      </c>
      <c r="O423" s="843"/>
      <c r="P423" s="1279" t="str">
        <f t="shared" si="440"/>
        <v/>
      </c>
      <c r="Q423" s="1074" t="str">
        <f t="shared" si="441"/>
        <v/>
      </c>
      <c r="R423" s="814" t="str">
        <f t="shared" si="442"/>
        <v/>
      </c>
      <c r="S423" s="1085">
        <f t="shared" si="443"/>
        <v>0</v>
      </c>
      <c r="T423" s="116"/>
      <c r="X423" s="801" t="str">
        <f t="shared" si="483"/>
        <v/>
      </c>
      <c r="Y423" s="786">
        <f t="shared" si="444"/>
        <v>0.6</v>
      </c>
      <c r="Z423" s="799" t="e">
        <f t="shared" si="445"/>
        <v>#VALUE!</v>
      </c>
      <c r="AA423" s="799" t="e">
        <f t="shared" si="446"/>
        <v>#VALUE!</v>
      </c>
      <c r="AB423" s="799" t="e">
        <f t="shared" si="447"/>
        <v>#VALUE!</v>
      </c>
      <c r="AC423" s="566" t="e">
        <f t="shared" si="484"/>
        <v>#VALUE!</v>
      </c>
      <c r="AD423" s="566">
        <f t="shared" si="485"/>
        <v>0</v>
      </c>
      <c r="AE423" s="800">
        <f>IF(H423&gt;8,tab!D$168,tab!D$171)</f>
        <v>0.5</v>
      </c>
      <c r="AF423" s="566">
        <f t="shared" si="486"/>
        <v>0</v>
      </c>
      <c r="AG423" s="801">
        <f t="shared" si="487"/>
        <v>0</v>
      </c>
      <c r="AH423" s="566"/>
    </row>
    <row r="424" spans="3:34" ht="13.15" customHeight="1" x14ac:dyDescent="0.2">
      <c r="C424" s="31"/>
      <c r="D424" s="117" t="str">
        <f t="shared" si="467"/>
        <v/>
      </c>
      <c r="E424" s="117" t="str">
        <f t="shared" si="467"/>
        <v/>
      </c>
      <c r="F424" s="33" t="str">
        <f t="shared" si="448"/>
        <v/>
      </c>
      <c r="G424" s="118" t="str">
        <f t="shared" si="436"/>
        <v/>
      </c>
      <c r="H424" s="33" t="str">
        <f t="shared" si="437"/>
        <v/>
      </c>
      <c r="I424" s="119" t="str">
        <f t="shared" si="481"/>
        <v/>
      </c>
      <c r="J424" s="120" t="str">
        <f t="shared" si="468"/>
        <v/>
      </c>
      <c r="K424" s="173"/>
      <c r="L424" s="1261">
        <f t="shared" ref="L424:M424" si="491">IF(L362="","",L362)</f>
        <v>0</v>
      </c>
      <c r="M424" s="1261">
        <f t="shared" si="491"/>
        <v>0</v>
      </c>
      <c r="N424" s="852" t="str">
        <f t="shared" si="439"/>
        <v/>
      </c>
      <c r="O424" s="843"/>
      <c r="P424" s="1279" t="str">
        <f t="shared" si="440"/>
        <v/>
      </c>
      <c r="Q424" s="1074" t="str">
        <f t="shared" si="441"/>
        <v/>
      </c>
      <c r="R424" s="814" t="str">
        <f t="shared" si="442"/>
        <v/>
      </c>
      <c r="S424" s="1085">
        <f t="shared" si="443"/>
        <v>0</v>
      </c>
      <c r="T424" s="116"/>
      <c r="X424" s="801" t="str">
        <f t="shared" si="483"/>
        <v/>
      </c>
      <c r="Y424" s="786">
        <f t="shared" si="444"/>
        <v>0.6</v>
      </c>
      <c r="Z424" s="799" t="e">
        <f t="shared" si="445"/>
        <v>#VALUE!</v>
      </c>
      <c r="AA424" s="799" t="e">
        <f t="shared" si="446"/>
        <v>#VALUE!</v>
      </c>
      <c r="AB424" s="799" t="e">
        <f t="shared" si="447"/>
        <v>#VALUE!</v>
      </c>
      <c r="AC424" s="566" t="e">
        <f t="shared" si="484"/>
        <v>#VALUE!</v>
      </c>
      <c r="AD424" s="566">
        <f t="shared" si="485"/>
        <v>0</v>
      </c>
      <c r="AE424" s="800">
        <f>IF(H424&gt;8,tab!D$168,tab!D$171)</f>
        <v>0.5</v>
      </c>
      <c r="AF424" s="566">
        <f t="shared" si="486"/>
        <v>0</v>
      </c>
      <c r="AG424" s="801">
        <f t="shared" si="487"/>
        <v>0</v>
      </c>
      <c r="AH424" s="566"/>
    </row>
    <row r="425" spans="3:34" ht="13.15" customHeight="1" x14ac:dyDescent="0.2">
      <c r="C425" s="31"/>
      <c r="D425" s="117" t="str">
        <f t="shared" si="467"/>
        <v/>
      </c>
      <c r="E425" s="117" t="str">
        <f t="shared" si="467"/>
        <v/>
      </c>
      <c r="F425" s="33" t="str">
        <f t="shared" si="448"/>
        <v/>
      </c>
      <c r="G425" s="118" t="str">
        <f t="shared" si="436"/>
        <v/>
      </c>
      <c r="H425" s="33" t="str">
        <f t="shared" si="437"/>
        <v/>
      </c>
      <c r="I425" s="119" t="str">
        <f t="shared" si="481"/>
        <v/>
      </c>
      <c r="J425" s="120" t="str">
        <f t="shared" si="468"/>
        <v/>
      </c>
      <c r="K425" s="173"/>
      <c r="L425" s="1261">
        <f t="shared" ref="L425:M425" si="492">IF(L363="","",L363)</f>
        <v>0</v>
      </c>
      <c r="M425" s="1261">
        <f t="shared" si="492"/>
        <v>0</v>
      </c>
      <c r="N425" s="852" t="str">
        <f t="shared" si="439"/>
        <v/>
      </c>
      <c r="O425" s="843"/>
      <c r="P425" s="1279" t="str">
        <f t="shared" si="440"/>
        <v/>
      </c>
      <c r="Q425" s="1074" t="str">
        <f t="shared" si="441"/>
        <v/>
      </c>
      <c r="R425" s="814" t="str">
        <f t="shared" si="442"/>
        <v/>
      </c>
      <c r="S425" s="1085">
        <f t="shared" si="443"/>
        <v>0</v>
      </c>
      <c r="T425" s="116"/>
      <c r="X425" s="801" t="str">
        <f t="shared" si="483"/>
        <v/>
      </c>
      <c r="Y425" s="786">
        <f t="shared" si="444"/>
        <v>0.6</v>
      </c>
      <c r="Z425" s="799" t="e">
        <f t="shared" si="445"/>
        <v>#VALUE!</v>
      </c>
      <c r="AA425" s="799" t="e">
        <f t="shared" si="446"/>
        <v>#VALUE!</v>
      </c>
      <c r="AB425" s="799" t="e">
        <f t="shared" si="447"/>
        <v>#VALUE!</v>
      </c>
      <c r="AC425" s="566" t="e">
        <f t="shared" si="484"/>
        <v>#VALUE!</v>
      </c>
      <c r="AD425" s="566">
        <f t="shared" si="485"/>
        <v>0</v>
      </c>
      <c r="AE425" s="800">
        <f>IF(H425&gt;8,tab!D$168,tab!D$171)</f>
        <v>0.5</v>
      </c>
      <c r="AF425" s="566">
        <f t="shared" si="486"/>
        <v>0</v>
      </c>
      <c r="AG425" s="801">
        <f t="shared" si="487"/>
        <v>0</v>
      </c>
      <c r="AH425" s="566"/>
    </row>
    <row r="426" spans="3:34" ht="13.15" customHeight="1" x14ac:dyDescent="0.2">
      <c r="C426" s="31"/>
      <c r="D426" s="117" t="str">
        <f t="shared" si="467"/>
        <v/>
      </c>
      <c r="E426" s="117" t="str">
        <f t="shared" si="467"/>
        <v/>
      </c>
      <c r="F426" s="33" t="str">
        <f t="shared" si="448"/>
        <v/>
      </c>
      <c r="G426" s="118" t="str">
        <f t="shared" si="436"/>
        <v/>
      </c>
      <c r="H426" s="33" t="str">
        <f t="shared" si="437"/>
        <v/>
      </c>
      <c r="I426" s="119" t="str">
        <f t="shared" si="481"/>
        <v/>
      </c>
      <c r="J426" s="120" t="str">
        <f t="shared" si="468"/>
        <v/>
      </c>
      <c r="K426" s="173"/>
      <c r="L426" s="1261">
        <f t="shared" ref="L426:M426" si="493">IF(L364="","",L364)</f>
        <v>0</v>
      </c>
      <c r="M426" s="1261">
        <f t="shared" si="493"/>
        <v>0</v>
      </c>
      <c r="N426" s="852" t="str">
        <f t="shared" si="439"/>
        <v/>
      </c>
      <c r="O426" s="843"/>
      <c r="P426" s="1279" t="str">
        <f t="shared" si="440"/>
        <v/>
      </c>
      <c r="Q426" s="1074" t="str">
        <f t="shared" si="441"/>
        <v/>
      </c>
      <c r="R426" s="814" t="str">
        <f t="shared" si="442"/>
        <v/>
      </c>
      <c r="S426" s="1085">
        <f t="shared" si="443"/>
        <v>0</v>
      </c>
      <c r="T426" s="116"/>
      <c r="X426" s="801" t="str">
        <f t="shared" si="483"/>
        <v/>
      </c>
      <c r="Y426" s="786">
        <f t="shared" si="444"/>
        <v>0.6</v>
      </c>
      <c r="Z426" s="799" t="e">
        <f t="shared" si="445"/>
        <v>#VALUE!</v>
      </c>
      <c r="AA426" s="799" t="e">
        <f t="shared" si="446"/>
        <v>#VALUE!</v>
      </c>
      <c r="AB426" s="799" t="e">
        <f t="shared" si="447"/>
        <v>#VALUE!</v>
      </c>
      <c r="AC426" s="566" t="e">
        <f t="shared" si="484"/>
        <v>#VALUE!</v>
      </c>
      <c r="AD426" s="566">
        <f t="shared" si="485"/>
        <v>0</v>
      </c>
      <c r="AE426" s="800">
        <f>IF(H426&gt;8,tab!D$168,tab!D$171)</f>
        <v>0.5</v>
      </c>
      <c r="AF426" s="566">
        <f t="shared" si="486"/>
        <v>0</v>
      </c>
      <c r="AG426" s="801">
        <f t="shared" si="487"/>
        <v>0</v>
      </c>
      <c r="AH426" s="566"/>
    </row>
    <row r="427" spans="3:34" ht="13.15" customHeight="1" x14ac:dyDescent="0.2">
      <c r="C427" s="31"/>
      <c r="D427" s="117" t="str">
        <f t="shared" si="467"/>
        <v/>
      </c>
      <c r="E427" s="117" t="str">
        <f t="shared" si="467"/>
        <v/>
      </c>
      <c r="F427" s="33" t="str">
        <f t="shared" si="448"/>
        <v/>
      </c>
      <c r="G427" s="118" t="str">
        <f t="shared" si="436"/>
        <v/>
      </c>
      <c r="H427" s="33" t="str">
        <f t="shared" si="437"/>
        <v/>
      </c>
      <c r="I427" s="119" t="str">
        <f t="shared" si="481"/>
        <v/>
      </c>
      <c r="J427" s="120" t="str">
        <f t="shared" si="468"/>
        <v/>
      </c>
      <c r="K427" s="173"/>
      <c r="L427" s="1261">
        <f t="shared" ref="L427:M427" si="494">IF(L365="","",L365)</f>
        <v>0</v>
      </c>
      <c r="M427" s="1261">
        <f t="shared" si="494"/>
        <v>0</v>
      </c>
      <c r="N427" s="852" t="str">
        <f t="shared" si="439"/>
        <v/>
      </c>
      <c r="O427" s="843"/>
      <c r="P427" s="1279" t="str">
        <f t="shared" si="440"/>
        <v/>
      </c>
      <c r="Q427" s="1074" t="str">
        <f t="shared" si="441"/>
        <v/>
      </c>
      <c r="R427" s="814" t="str">
        <f t="shared" si="442"/>
        <v/>
      </c>
      <c r="S427" s="1085">
        <f t="shared" si="443"/>
        <v>0</v>
      </c>
      <c r="T427" s="116"/>
      <c r="X427" s="801" t="str">
        <f t="shared" si="483"/>
        <v/>
      </c>
      <c r="Y427" s="786">
        <f t="shared" si="444"/>
        <v>0.6</v>
      </c>
      <c r="Z427" s="799" t="e">
        <f t="shared" si="445"/>
        <v>#VALUE!</v>
      </c>
      <c r="AA427" s="799" t="e">
        <f t="shared" si="446"/>
        <v>#VALUE!</v>
      </c>
      <c r="AB427" s="799" t="e">
        <f t="shared" si="447"/>
        <v>#VALUE!</v>
      </c>
      <c r="AC427" s="566" t="e">
        <f t="shared" si="484"/>
        <v>#VALUE!</v>
      </c>
      <c r="AD427" s="566">
        <f t="shared" si="485"/>
        <v>0</v>
      </c>
      <c r="AE427" s="800">
        <f>IF(H427&gt;8,tab!D$168,tab!D$171)</f>
        <v>0.5</v>
      </c>
      <c r="AF427" s="566">
        <f t="shared" si="486"/>
        <v>0</v>
      </c>
      <c r="AG427" s="801">
        <f t="shared" si="487"/>
        <v>0</v>
      </c>
      <c r="AH427" s="566"/>
    </row>
    <row r="428" spans="3:34" ht="13.15" customHeight="1" x14ac:dyDescent="0.2">
      <c r="C428" s="31"/>
      <c r="D428" s="117" t="str">
        <f t="shared" ref="D428:E437" si="495">IF(D366=0,"",D366)</f>
        <v/>
      </c>
      <c r="E428" s="117" t="str">
        <f t="shared" si="495"/>
        <v/>
      </c>
      <c r="F428" s="33" t="str">
        <f t="shared" si="448"/>
        <v/>
      </c>
      <c r="G428" s="118" t="str">
        <f t="shared" si="436"/>
        <v/>
      </c>
      <c r="H428" s="33" t="str">
        <f t="shared" si="437"/>
        <v/>
      </c>
      <c r="I428" s="119" t="str">
        <f t="shared" si="481"/>
        <v/>
      </c>
      <c r="J428" s="120" t="str">
        <f t="shared" ref="J428:J437" si="496">IF(J366="","",J366)</f>
        <v/>
      </c>
      <c r="K428" s="173"/>
      <c r="L428" s="1261">
        <f t="shared" ref="L428:M428" si="497">IF(L366="","",L366)</f>
        <v>0</v>
      </c>
      <c r="M428" s="1261">
        <f t="shared" si="497"/>
        <v>0</v>
      </c>
      <c r="N428" s="852" t="str">
        <f t="shared" si="439"/>
        <v/>
      </c>
      <c r="O428" s="843"/>
      <c r="P428" s="1279" t="str">
        <f t="shared" si="440"/>
        <v/>
      </c>
      <c r="Q428" s="1074" t="str">
        <f t="shared" si="441"/>
        <v/>
      </c>
      <c r="R428" s="814" t="str">
        <f t="shared" si="442"/>
        <v/>
      </c>
      <c r="S428" s="1085">
        <f t="shared" si="443"/>
        <v>0</v>
      </c>
      <c r="T428" s="116"/>
      <c r="X428" s="801" t="str">
        <f t="shared" si="483"/>
        <v/>
      </c>
      <c r="Y428" s="786">
        <f t="shared" si="444"/>
        <v>0.6</v>
      </c>
      <c r="Z428" s="799" t="e">
        <f t="shared" si="445"/>
        <v>#VALUE!</v>
      </c>
      <c r="AA428" s="799" t="e">
        <f t="shared" si="446"/>
        <v>#VALUE!</v>
      </c>
      <c r="AB428" s="799" t="e">
        <f t="shared" si="447"/>
        <v>#VALUE!</v>
      </c>
      <c r="AC428" s="566" t="e">
        <f t="shared" si="484"/>
        <v>#VALUE!</v>
      </c>
      <c r="AD428" s="566">
        <f t="shared" si="485"/>
        <v>0</v>
      </c>
      <c r="AE428" s="800">
        <f>IF(H428&gt;8,tab!D$168,tab!D$171)</f>
        <v>0.5</v>
      </c>
      <c r="AF428" s="566">
        <f t="shared" si="486"/>
        <v>0</v>
      </c>
      <c r="AG428" s="801">
        <f t="shared" si="487"/>
        <v>0</v>
      </c>
      <c r="AH428" s="566"/>
    </row>
    <row r="429" spans="3:34" ht="13.15" customHeight="1" x14ac:dyDescent="0.2">
      <c r="C429" s="31"/>
      <c r="D429" s="117" t="str">
        <f t="shared" si="495"/>
        <v/>
      </c>
      <c r="E429" s="117" t="str">
        <f t="shared" si="495"/>
        <v/>
      </c>
      <c r="F429" s="33" t="str">
        <f t="shared" si="448"/>
        <v/>
      </c>
      <c r="G429" s="118" t="str">
        <f t="shared" si="436"/>
        <v/>
      </c>
      <c r="H429" s="33" t="str">
        <f t="shared" si="437"/>
        <v/>
      </c>
      <c r="I429" s="119" t="str">
        <f t="shared" si="481"/>
        <v/>
      </c>
      <c r="J429" s="120" t="str">
        <f t="shared" si="496"/>
        <v/>
      </c>
      <c r="K429" s="173"/>
      <c r="L429" s="1261">
        <f t="shared" ref="L429:M429" si="498">IF(L367="","",L367)</f>
        <v>0</v>
      </c>
      <c r="M429" s="1261">
        <f t="shared" si="498"/>
        <v>0</v>
      </c>
      <c r="N429" s="852" t="str">
        <f t="shared" si="439"/>
        <v/>
      </c>
      <c r="O429" s="843"/>
      <c r="P429" s="1279" t="str">
        <f t="shared" si="440"/>
        <v/>
      </c>
      <c r="Q429" s="1074" t="str">
        <f t="shared" si="441"/>
        <v/>
      </c>
      <c r="R429" s="814" t="str">
        <f t="shared" si="442"/>
        <v/>
      </c>
      <c r="S429" s="1085">
        <f t="shared" si="443"/>
        <v>0</v>
      </c>
      <c r="T429" s="116"/>
      <c r="X429" s="801" t="str">
        <f t="shared" si="483"/>
        <v/>
      </c>
      <c r="Y429" s="786">
        <f t="shared" si="444"/>
        <v>0.6</v>
      </c>
      <c r="Z429" s="799" t="e">
        <f t="shared" si="445"/>
        <v>#VALUE!</v>
      </c>
      <c r="AA429" s="799" t="e">
        <f t="shared" si="446"/>
        <v>#VALUE!</v>
      </c>
      <c r="AB429" s="799" t="e">
        <f t="shared" si="447"/>
        <v>#VALUE!</v>
      </c>
      <c r="AC429" s="566" t="e">
        <f t="shared" si="484"/>
        <v>#VALUE!</v>
      </c>
      <c r="AD429" s="566">
        <f t="shared" si="485"/>
        <v>0</v>
      </c>
      <c r="AE429" s="800">
        <f>IF(H429&gt;8,tab!D$168,tab!D$171)</f>
        <v>0.5</v>
      </c>
      <c r="AF429" s="566">
        <f t="shared" si="486"/>
        <v>0</v>
      </c>
      <c r="AG429" s="801">
        <f t="shared" si="487"/>
        <v>0</v>
      </c>
      <c r="AH429" s="566"/>
    </row>
    <row r="430" spans="3:34" ht="13.15" customHeight="1" x14ac:dyDescent="0.2">
      <c r="C430" s="31"/>
      <c r="D430" s="117" t="str">
        <f t="shared" si="495"/>
        <v/>
      </c>
      <c r="E430" s="117" t="str">
        <f t="shared" si="495"/>
        <v/>
      </c>
      <c r="F430" s="33" t="str">
        <f t="shared" si="448"/>
        <v/>
      </c>
      <c r="G430" s="118" t="str">
        <f t="shared" si="436"/>
        <v/>
      </c>
      <c r="H430" s="33" t="str">
        <f t="shared" si="437"/>
        <v/>
      </c>
      <c r="I430" s="119" t="str">
        <f t="shared" si="481"/>
        <v/>
      </c>
      <c r="J430" s="120" t="str">
        <f t="shared" si="496"/>
        <v/>
      </c>
      <c r="K430" s="173"/>
      <c r="L430" s="1261">
        <f t="shared" ref="L430:M430" si="499">IF(L368="","",L368)</f>
        <v>0</v>
      </c>
      <c r="M430" s="1261">
        <f t="shared" si="499"/>
        <v>0</v>
      </c>
      <c r="N430" s="852" t="str">
        <f t="shared" si="439"/>
        <v/>
      </c>
      <c r="O430" s="843"/>
      <c r="P430" s="1279" t="str">
        <f t="shared" si="440"/>
        <v/>
      </c>
      <c r="Q430" s="1074" t="str">
        <f t="shared" si="441"/>
        <v/>
      </c>
      <c r="R430" s="814" t="str">
        <f t="shared" si="442"/>
        <v/>
      </c>
      <c r="S430" s="1085">
        <f t="shared" si="443"/>
        <v>0</v>
      </c>
      <c r="T430" s="116"/>
      <c r="X430" s="801" t="str">
        <f t="shared" si="483"/>
        <v/>
      </c>
      <c r="Y430" s="786">
        <f t="shared" si="444"/>
        <v>0.6</v>
      </c>
      <c r="Z430" s="799" t="e">
        <f t="shared" si="445"/>
        <v>#VALUE!</v>
      </c>
      <c r="AA430" s="799" t="e">
        <f t="shared" si="446"/>
        <v>#VALUE!</v>
      </c>
      <c r="AB430" s="799" t="e">
        <f t="shared" si="447"/>
        <v>#VALUE!</v>
      </c>
      <c r="AC430" s="566" t="e">
        <f t="shared" si="484"/>
        <v>#VALUE!</v>
      </c>
      <c r="AD430" s="566">
        <f t="shared" si="485"/>
        <v>0</v>
      </c>
      <c r="AE430" s="800">
        <f>IF(H430&gt;8,tab!D$168,tab!D$171)</f>
        <v>0.5</v>
      </c>
      <c r="AF430" s="566">
        <f t="shared" si="486"/>
        <v>0</v>
      </c>
      <c r="AG430" s="801">
        <f t="shared" si="487"/>
        <v>0</v>
      </c>
      <c r="AH430" s="566"/>
    </row>
    <row r="431" spans="3:34" ht="13.15" customHeight="1" x14ac:dyDescent="0.2">
      <c r="C431" s="31"/>
      <c r="D431" s="117" t="str">
        <f t="shared" si="495"/>
        <v/>
      </c>
      <c r="E431" s="117" t="str">
        <f t="shared" si="495"/>
        <v/>
      </c>
      <c r="F431" s="33" t="str">
        <f t="shared" si="448"/>
        <v/>
      </c>
      <c r="G431" s="118" t="str">
        <f t="shared" si="436"/>
        <v/>
      </c>
      <c r="H431" s="33" t="str">
        <f t="shared" si="437"/>
        <v/>
      </c>
      <c r="I431" s="119" t="str">
        <f t="shared" si="481"/>
        <v/>
      </c>
      <c r="J431" s="120" t="str">
        <f t="shared" si="496"/>
        <v/>
      </c>
      <c r="K431" s="173"/>
      <c r="L431" s="1261">
        <f t="shared" ref="L431:M431" si="500">IF(L369="","",L369)</f>
        <v>0</v>
      </c>
      <c r="M431" s="1261">
        <f t="shared" si="500"/>
        <v>0</v>
      </c>
      <c r="N431" s="852" t="str">
        <f t="shared" si="439"/>
        <v/>
      </c>
      <c r="O431" s="843"/>
      <c r="P431" s="1279" t="str">
        <f t="shared" si="440"/>
        <v/>
      </c>
      <c r="Q431" s="1074" t="str">
        <f t="shared" si="441"/>
        <v/>
      </c>
      <c r="R431" s="814" t="str">
        <f t="shared" si="442"/>
        <v/>
      </c>
      <c r="S431" s="1085">
        <f t="shared" si="443"/>
        <v>0</v>
      </c>
      <c r="T431" s="116"/>
      <c r="X431" s="801" t="str">
        <f t="shared" si="483"/>
        <v/>
      </c>
      <c r="Y431" s="786">
        <f t="shared" si="444"/>
        <v>0.6</v>
      </c>
      <c r="Z431" s="799" t="e">
        <f t="shared" si="445"/>
        <v>#VALUE!</v>
      </c>
      <c r="AA431" s="799" t="e">
        <f t="shared" si="446"/>
        <v>#VALUE!</v>
      </c>
      <c r="AB431" s="799" t="e">
        <f t="shared" si="447"/>
        <v>#VALUE!</v>
      </c>
      <c r="AC431" s="566" t="e">
        <f t="shared" si="484"/>
        <v>#VALUE!</v>
      </c>
      <c r="AD431" s="566">
        <f t="shared" si="485"/>
        <v>0</v>
      </c>
      <c r="AE431" s="800">
        <f>IF(H431&gt;8,tab!D$168,tab!D$171)</f>
        <v>0.5</v>
      </c>
      <c r="AF431" s="566">
        <f t="shared" si="486"/>
        <v>0</v>
      </c>
      <c r="AG431" s="801">
        <f t="shared" si="487"/>
        <v>0</v>
      </c>
      <c r="AH431" s="566"/>
    </row>
    <row r="432" spans="3:34" ht="13.15" customHeight="1" x14ac:dyDescent="0.2">
      <c r="C432" s="31"/>
      <c r="D432" s="117" t="str">
        <f t="shared" si="495"/>
        <v/>
      </c>
      <c r="E432" s="117" t="str">
        <f t="shared" si="495"/>
        <v/>
      </c>
      <c r="F432" s="33" t="str">
        <f t="shared" si="448"/>
        <v/>
      </c>
      <c r="G432" s="118" t="str">
        <f t="shared" si="436"/>
        <v/>
      </c>
      <c r="H432" s="33" t="str">
        <f t="shared" si="437"/>
        <v/>
      </c>
      <c r="I432" s="119" t="str">
        <f t="shared" si="481"/>
        <v/>
      </c>
      <c r="J432" s="120" t="str">
        <f t="shared" si="496"/>
        <v/>
      </c>
      <c r="K432" s="173"/>
      <c r="L432" s="1261">
        <f t="shared" ref="L432:M432" si="501">IF(L370="","",L370)</f>
        <v>0</v>
      </c>
      <c r="M432" s="1261">
        <f t="shared" si="501"/>
        <v>0</v>
      </c>
      <c r="N432" s="852" t="str">
        <f t="shared" si="439"/>
        <v/>
      </c>
      <c r="O432" s="843"/>
      <c r="P432" s="1279" t="str">
        <f t="shared" si="440"/>
        <v/>
      </c>
      <c r="Q432" s="1074" t="str">
        <f t="shared" si="441"/>
        <v/>
      </c>
      <c r="R432" s="814" t="str">
        <f t="shared" si="442"/>
        <v/>
      </c>
      <c r="S432" s="1085">
        <f t="shared" si="443"/>
        <v>0</v>
      </c>
      <c r="T432" s="116"/>
      <c r="X432" s="801" t="str">
        <f t="shared" si="483"/>
        <v/>
      </c>
      <c r="Y432" s="786">
        <f t="shared" si="444"/>
        <v>0.6</v>
      </c>
      <c r="Z432" s="799" t="e">
        <f t="shared" si="445"/>
        <v>#VALUE!</v>
      </c>
      <c r="AA432" s="799" t="e">
        <f t="shared" si="446"/>
        <v>#VALUE!</v>
      </c>
      <c r="AB432" s="799" t="e">
        <f t="shared" si="447"/>
        <v>#VALUE!</v>
      </c>
      <c r="AC432" s="566" t="e">
        <f t="shared" si="484"/>
        <v>#VALUE!</v>
      </c>
      <c r="AD432" s="566">
        <f t="shared" si="485"/>
        <v>0</v>
      </c>
      <c r="AE432" s="800">
        <f>IF(H432&gt;8,tab!D$168,tab!D$171)</f>
        <v>0.5</v>
      </c>
      <c r="AF432" s="566">
        <f t="shared" si="486"/>
        <v>0</v>
      </c>
      <c r="AG432" s="801">
        <f t="shared" si="487"/>
        <v>0</v>
      </c>
      <c r="AH432" s="566"/>
    </row>
    <row r="433" spans="3:34" ht="13.15" customHeight="1" x14ac:dyDescent="0.2">
      <c r="C433" s="31"/>
      <c r="D433" s="117" t="str">
        <f t="shared" si="495"/>
        <v/>
      </c>
      <c r="E433" s="117" t="str">
        <f t="shared" si="495"/>
        <v/>
      </c>
      <c r="F433" s="33" t="str">
        <f t="shared" si="448"/>
        <v/>
      </c>
      <c r="G433" s="118" t="str">
        <f t="shared" si="436"/>
        <v/>
      </c>
      <c r="H433" s="33" t="str">
        <f t="shared" si="437"/>
        <v/>
      </c>
      <c r="I433" s="119" t="str">
        <f t="shared" si="481"/>
        <v/>
      </c>
      <c r="J433" s="120" t="str">
        <f t="shared" si="496"/>
        <v/>
      </c>
      <c r="K433" s="173"/>
      <c r="L433" s="1261">
        <f t="shared" ref="L433:M433" si="502">IF(L371="","",L371)</f>
        <v>0</v>
      </c>
      <c r="M433" s="1261">
        <f t="shared" si="502"/>
        <v>0</v>
      </c>
      <c r="N433" s="852" t="str">
        <f t="shared" si="439"/>
        <v/>
      </c>
      <c r="O433" s="843"/>
      <c r="P433" s="1279" t="str">
        <f t="shared" si="440"/>
        <v/>
      </c>
      <c r="Q433" s="1074" t="str">
        <f t="shared" si="441"/>
        <v/>
      </c>
      <c r="R433" s="814" t="str">
        <f t="shared" si="442"/>
        <v/>
      </c>
      <c r="S433" s="1085">
        <f t="shared" si="443"/>
        <v>0</v>
      </c>
      <c r="T433" s="116"/>
      <c r="X433" s="801" t="str">
        <f t="shared" si="483"/>
        <v/>
      </c>
      <c r="Y433" s="786">
        <f t="shared" si="444"/>
        <v>0.6</v>
      </c>
      <c r="Z433" s="799" t="e">
        <f t="shared" si="445"/>
        <v>#VALUE!</v>
      </c>
      <c r="AA433" s="799" t="e">
        <f t="shared" si="446"/>
        <v>#VALUE!</v>
      </c>
      <c r="AB433" s="799" t="e">
        <f t="shared" si="447"/>
        <v>#VALUE!</v>
      </c>
      <c r="AC433" s="566" t="e">
        <f t="shared" si="484"/>
        <v>#VALUE!</v>
      </c>
      <c r="AD433" s="566">
        <f t="shared" si="485"/>
        <v>0</v>
      </c>
      <c r="AE433" s="800">
        <f>IF(H433&gt;8,tab!D$168,tab!D$171)</f>
        <v>0.5</v>
      </c>
      <c r="AF433" s="566">
        <f t="shared" si="486"/>
        <v>0</v>
      </c>
      <c r="AG433" s="801">
        <f t="shared" si="487"/>
        <v>0</v>
      </c>
      <c r="AH433" s="566"/>
    </row>
    <row r="434" spans="3:34" ht="13.15" customHeight="1" x14ac:dyDescent="0.2">
      <c r="C434" s="31"/>
      <c r="D434" s="117" t="str">
        <f t="shared" si="495"/>
        <v/>
      </c>
      <c r="E434" s="117" t="str">
        <f t="shared" si="495"/>
        <v/>
      </c>
      <c r="F434" s="33" t="str">
        <f t="shared" si="448"/>
        <v/>
      </c>
      <c r="G434" s="118" t="str">
        <f t="shared" si="436"/>
        <v/>
      </c>
      <c r="H434" s="33" t="str">
        <f t="shared" si="437"/>
        <v/>
      </c>
      <c r="I434" s="119" t="str">
        <f t="shared" si="481"/>
        <v/>
      </c>
      <c r="J434" s="120" t="str">
        <f t="shared" si="496"/>
        <v/>
      </c>
      <c r="K434" s="173"/>
      <c r="L434" s="1261">
        <f t="shared" ref="L434:M434" si="503">IF(L372="","",L372)</f>
        <v>0</v>
      </c>
      <c r="M434" s="1261">
        <f t="shared" si="503"/>
        <v>0</v>
      </c>
      <c r="N434" s="852" t="str">
        <f t="shared" si="439"/>
        <v/>
      </c>
      <c r="O434" s="843"/>
      <c r="P434" s="1279" t="str">
        <f t="shared" si="440"/>
        <v/>
      </c>
      <c r="Q434" s="1074" t="str">
        <f t="shared" si="441"/>
        <v/>
      </c>
      <c r="R434" s="814" t="str">
        <f t="shared" si="442"/>
        <v/>
      </c>
      <c r="S434" s="1085">
        <f t="shared" si="443"/>
        <v>0</v>
      </c>
      <c r="T434" s="116"/>
      <c r="X434" s="801" t="str">
        <f t="shared" si="483"/>
        <v/>
      </c>
      <c r="Y434" s="786">
        <f t="shared" si="444"/>
        <v>0.6</v>
      </c>
      <c r="Z434" s="799" t="e">
        <f t="shared" si="445"/>
        <v>#VALUE!</v>
      </c>
      <c r="AA434" s="799" t="e">
        <f t="shared" si="446"/>
        <v>#VALUE!</v>
      </c>
      <c r="AB434" s="799" t="e">
        <f t="shared" si="447"/>
        <v>#VALUE!</v>
      </c>
      <c r="AC434" s="566" t="e">
        <f t="shared" si="484"/>
        <v>#VALUE!</v>
      </c>
      <c r="AD434" s="566">
        <f t="shared" si="485"/>
        <v>0</v>
      </c>
      <c r="AE434" s="800">
        <f>IF(H434&gt;8,tab!D$168,tab!D$171)</f>
        <v>0.5</v>
      </c>
      <c r="AF434" s="566">
        <f t="shared" si="486"/>
        <v>0</v>
      </c>
      <c r="AG434" s="801">
        <f t="shared" si="487"/>
        <v>0</v>
      </c>
      <c r="AH434" s="566"/>
    </row>
    <row r="435" spans="3:34" ht="13.15" customHeight="1" x14ac:dyDescent="0.2">
      <c r="C435" s="31"/>
      <c r="D435" s="117" t="str">
        <f t="shared" si="495"/>
        <v/>
      </c>
      <c r="E435" s="117" t="str">
        <f t="shared" si="495"/>
        <v/>
      </c>
      <c r="F435" s="33" t="str">
        <f t="shared" si="448"/>
        <v/>
      </c>
      <c r="G435" s="118" t="str">
        <f t="shared" si="436"/>
        <v/>
      </c>
      <c r="H435" s="33" t="str">
        <f t="shared" si="437"/>
        <v/>
      </c>
      <c r="I435" s="119" t="str">
        <f t="shared" si="481"/>
        <v/>
      </c>
      <c r="J435" s="120" t="str">
        <f t="shared" si="496"/>
        <v/>
      </c>
      <c r="K435" s="173"/>
      <c r="L435" s="1261">
        <f t="shared" ref="L435:M435" si="504">IF(L373="","",L373)</f>
        <v>0</v>
      </c>
      <c r="M435" s="1261">
        <f t="shared" si="504"/>
        <v>0</v>
      </c>
      <c r="N435" s="852" t="str">
        <f t="shared" si="439"/>
        <v/>
      </c>
      <c r="O435" s="843"/>
      <c r="P435" s="1279" t="str">
        <f t="shared" si="440"/>
        <v/>
      </c>
      <c r="Q435" s="1074" t="str">
        <f t="shared" si="441"/>
        <v/>
      </c>
      <c r="R435" s="814" t="str">
        <f t="shared" si="442"/>
        <v/>
      </c>
      <c r="S435" s="1085">
        <f t="shared" si="443"/>
        <v>0</v>
      </c>
      <c r="T435" s="116"/>
      <c r="X435" s="801" t="str">
        <f t="shared" si="483"/>
        <v/>
      </c>
      <c r="Y435" s="786">
        <f t="shared" si="444"/>
        <v>0.6</v>
      </c>
      <c r="Z435" s="799" t="e">
        <f t="shared" si="445"/>
        <v>#VALUE!</v>
      </c>
      <c r="AA435" s="799" t="e">
        <f t="shared" si="446"/>
        <v>#VALUE!</v>
      </c>
      <c r="AB435" s="799" t="e">
        <f t="shared" si="447"/>
        <v>#VALUE!</v>
      </c>
      <c r="AC435" s="566" t="e">
        <f t="shared" si="484"/>
        <v>#VALUE!</v>
      </c>
      <c r="AD435" s="566">
        <f t="shared" si="485"/>
        <v>0</v>
      </c>
      <c r="AE435" s="800">
        <f>IF(H435&gt;8,tab!D$168,tab!D$171)</f>
        <v>0.5</v>
      </c>
      <c r="AF435" s="566">
        <f t="shared" si="486"/>
        <v>0</v>
      </c>
      <c r="AG435" s="801">
        <f t="shared" si="487"/>
        <v>0</v>
      </c>
      <c r="AH435" s="566"/>
    </row>
    <row r="436" spans="3:34" ht="13.15" customHeight="1" x14ac:dyDescent="0.2">
      <c r="C436" s="31"/>
      <c r="D436" s="117" t="str">
        <f t="shared" si="495"/>
        <v/>
      </c>
      <c r="E436" s="117" t="str">
        <f t="shared" si="495"/>
        <v/>
      </c>
      <c r="F436" s="33" t="str">
        <f t="shared" si="448"/>
        <v/>
      </c>
      <c r="G436" s="118" t="str">
        <f t="shared" si="436"/>
        <v/>
      </c>
      <c r="H436" s="33" t="str">
        <f t="shared" si="437"/>
        <v/>
      </c>
      <c r="I436" s="119" t="str">
        <f t="shared" si="481"/>
        <v/>
      </c>
      <c r="J436" s="120" t="str">
        <f t="shared" si="496"/>
        <v/>
      </c>
      <c r="K436" s="173"/>
      <c r="L436" s="1261">
        <f t="shared" ref="L436:M436" si="505">IF(L374="","",L374)</f>
        <v>0</v>
      </c>
      <c r="M436" s="1261">
        <f t="shared" si="505"/>
        <v>0</v>
      </c>
      <c r="N436" s="852" t="str">
        <f t="shared" si="439"/>
        <v/>
      </c>
      <c r="O436" s="843"/>
      <c r="P436" s="1279" t="str">
        <f t="shared" si="440"/>
        <v/>
      </c>
      <c r="Q436" s="1074" t="str">
        <f t="shared" si="441"/>
        <v/>
      </c>
      <c r="R436" s="814" t="str">
        <f t="shared" si="442"/>
        <v/>
      </c>
      <c r="S436" s="1085">
        <f t="shared" si="443"/>
        <v>0</v>
      </c>
      <c r="T436" s="116"/>
      <c r="X436" s="801" t="str">
        <f t="shared" si="483"/>
        <v/>
      </c>
      <c r="Y436" s="786">
        <f t="shared" si="444"/>
        <v>0.6</v>
      </c>
      <c r="Z436" s="799" t="e">
        <f t="shared" si="445"/>
        <v>#VALUE!</v>
      </c>
      <c r="AA436" s="799" t="e">
        <f t="shared" si="446"/>
        <v>#VALUE!</v>
      </c>
      <c r="AB436" s="799" t="e">
        <f t="shared" si="447"/>
        <v>#VALUE!</v>
      </c>
      <c r="AC436" s="566" t="e">
        <f t="shared" si="484"/>
        <v>#VALUE!</v>
      </c>
      <c r="AD436" s="566">
        <f t="shared" si="485"/>
        <v>0</v>
      </c>
      <c r="AE436" s="800">
        <f>IF(H436&gt;8,tab!D$168,tab!D$171)</f>
        <v>0.5</v>
      </c>
      <c r="AF436" s="566">
        <f t="shared" si="486"/>
        <v>0</v>
      </c>
      <c r="AG436" s="801">
        <f t="shared" si="487"/>
        <v>0</v>
      </c>
      <c r="AH436" s="566"/>
    </row>
    <row r="437" spans="3:34" ht="13.15" customHeight="1" x14ac:dyDescent="0.2">
      <c r="C437" s="31"/>
      <c r="D437" s="117" t="str">
        <f t="shared" si="495"/>
        <v/>
      </c>
      <c r="E437" s="117" t="str">
        <f t="shared" si="495"/>
        <v/>
      </c>
      <c r="F437" s="33" t="str">
        <f t="shared" si="448"/>
        <v/>
      </c>
      <c r="G437" s="118" t="str">
        <f t="shared" si="436"/>
        <v/>
      </c>
      <c r="H437" s="33" t="str">
        <f t="shared" si="437"/>
        <v/>
      </c>
      <c r="I437" s="119" t="str">
        <f t="shared" si="481"/>
        <v/>
      </c>
      <c r="J437" s="120" t="str">
        <f t="shared" si="496"/>
        <v/>
      </c>
      <c r="K437" s="173"/>
      <c r="L437" s="1261">
        <f t="shared" ref="L437:M437" si="506">IF(L375="","",L375)</f>
        <v>0</v>
      </c>
      <c r="M437" s="1261">
        <f t="shared" si="506"/>
        <v>0</v>
      </c>
      <c r="N437" s="852" t="str">
        <f t="shared" si="439"/>
        <v/>
      </c>
      <c r="O437" s="843"/>
      <c r="P437" s="1279" t="str">
        <f t="shared" si="440"/>
        <v/>
      </c>
      <c r="Q437" s="1074" t="str">
        <f t="shared" si="441"/>
        <v/>
      </c>
      <c r="R437" s="814" t="str">
        <f t="shared" si="442"/>
        <v/>
      </c>
      <c r="S437" s="1085">
        <f t="shared" si="443"/>
        <v>0</v>
      </c>
      <c r="T437" s="116"/>
      <c r="X437" s="801" t="str">
        <f t="shared" si="483"/>
        <v/>
      </c>
      <c r="Y437" s="786">
        <f t="shared" si="444"/>
        <v>0.6</v>
      </c>
      <c r="Z437" s="799" t="e">
        <f t="shared" si="445"/>
        <v>#VALUE!</v>
      </c>
      <c r="AA437" s="799" t="e">
        <f t="shared" si="446"/>
        <v>#VALUE!</v>
      </c>
      <c r="AB437" s="799" t="e">
        <f t="shared" si="447"/>
        <v>#VALUE!</v>
      </c>
      <c r="AC437" s="566" t="e">
        <f t="shared" si="484"/>
        <v>#VALUE!</v>
      </c>
      <c r="AD437" s="566">
        <f t="shared" si="485"/>
        <v>0</v>
      </c>
      <c r="AE437" s="800">
        <f>IF(H437&gt;8,tab!D$168,tab!D$171)</f>
        <v>0.5</v>
      </c>
      <c r="AF437" s="566">
        <f t="shared" si="486"/>
        <v>0</v>
      </c>
      <c r="AG437" s="801">
        <f t="shared" si="487"/>
        <v>0</v>
      </c>
      <c r="AH437" s="566"/>
    </row>
    <row r="438" spans="3:34" ht="13.15" customHeight="1" x14ac:dyDescent="0.2">
      <c r="C438" s="31"/>
      <c r="D438" s="28"/>
      <c r="E438" s="28"/>
      <c r="F438" s="28"/>
      <c r="G438" s="28"/>
      <c r="H438" s="30"/>
      <c r="I438" s="158"/>
      <c r="J438" s="815">
        <f>SUM(J388:J437)</f>
        <v>1</v>
      </c>
      <c r="K438" s="121"/>
      <c r="L438" s="850">
        <f>SUM(L388:L437)</f>
        <v>0</v>
      </c>
      <c r="M438" s="850">
        <f>SUM(M388:M437)</f>
        <v>0</v>
      </c>
      <c r="N438" s="516"/>
      <c r="O438" s="850">
        <f>SUM(O388:O437)</f>
        <v>0</v>
      </c>
      <c r="P438" s="851">
        <f>SUM(P388:P437)</f>
        <v>40</v>
      </c>
      <c r="Q438" s="1076">
        <f>SUM(Q388:Q437)</f>
        <v>59152.931645569624</v>
      </c>
      <c r="R438" s="1076">
        <f t="shared" ref="R438" si="507">SUM(R388:R437)</f>
        <v>1461.4683544303798</v>
      </c>
      <c r="S438" s="1076">
        <f t="shared" ref="S438" si="508">SUM(S388:S437)</f>
        <v>60614.400000000001</v>
      </c>
      <c r="T438" s="75"/>
      <c r="X438" s="566"/>
      <c r="Y438" s="566"/>
      <c r="AG438" s="801">
        <f>SUM(AG388:AG437)</f>
        <v>0</v>
      </c>
      <c r="AH438" s="566"/>
    </row>
    <row r="439" spans="3:34" ht="13.15" customHeight="1" x14ac:dyDescent="0.2"/>
    <row r="440" spans="3:34" ht="13.15" customHeight="1" x14ac:dyDescent="0.2"/>
    <row r="441" spans="3:34" ht="13.15" customHeight="1" x14ac:dyDescent="0.2"/>
    <row r="442" spans="3:34" ht="13.15" customHeight="1" x14ac:dyDescent="0.2"/>
    <row r="443" spans="3:34" ht="13.15" customHeight="1" x14ac:dyDescent="0.2"/>
    <row r="444" spans="3:34" ht="13.15" customHeight="1" x14ac:dyDescent="0.2"/>
    <row r="445" spans="3:34" ht="13.15" customHeight="1" x14ac:dyDescent="0.2"/>
    <row r="446" spans="3:34" ht="13.15" customHeight="1" x14ac:dyDescent="0.2"/>
    <row r="447" spans="3:34" ht="13.15" customHeight="1" x14ac:dyDescent="0.2"/>
    <row r="448" spans="3:34" ht="13.15" customHeight="1" x14ac:dyDescent="0.2"/>
    <row r="449" ht="13.15" customHeight="1" x14ac:dyDescent="0.2"/>
    <row r="450" ht="13.15" customHeight="1" x14ac:dyDescent="0.2"/>
    <row r="451" ht="13.15" customHeight="1" x14ac:dyDescent="0.2"/>
    <row r="452" ht="13.15" customHeight="1" x14ac:dyDescent="0.2"/>
    <row r="453" ht="13.15" customHeight="1" x14ac:dyDescent="0.2"/>
    <row r="454" ht="13.15" customHeight="1" x14ac:dyDescent="0.2"/>
    <row r="455" ht="13.15" customHeight="1" x14ac:dyDescent="0.2"/>
    <row r="456" ht="13.15" customHeight="1" x14ac:dyDescent="0.2"/>
    <row r="457" ht="13.15" customHeight="1" x14ac:dyDescent="0.2"/>
    <row r="458" ht="13.15" customHeight="1" x14ac:dyDescent="0.2"/>
    <row r="459" ht="13.15" customHeight="1" x14ac:dyDescent="0.2"/>
    <row r="460" ht="13.15" customHeight="1" x14ac:dyDescent="0.2"/>
    <row r="461" ht="13.15" customHeight="1" x14ac:dyDescent="0.2"/>
    <row r="462" ht="13.15" customHeight="1" x14ac:dyDescent="0.2"/>
    <row r="463" ht="13.15" customHeight="1" x14ac:dyDescent="0.2"/>
    <row r="464" ht="13.15" customHeight="1" x14ac:dyDescent="0.2"/>
    <row r="465" ht="13.15" customHeight="1" x14ac:dyDescent="0.2"/>
    <row r="466" ht="13.15" customHeight="1" x14ac:dyDescent="0.2"/>
    <row r="467" ht="13.15" customHeight="1" x14ac:dyDescent="0.2"/>
    <row r="468" ht="13.15" customHeight="1" x14ac:dyDescent="0.2"/>
    <row r="469" ht="13.15" customHeight="1" x14ac:dyDescent="0.2"/>
    <row r="470" ht="13.15" customHeight="1" x14ac:dyDescent="0.2"/>
    <row r="471" ht="13.15" customHeight="1" x14ac:dyDescent="0.2"/>
    <row r="472" ht="13.15" customHeight="1" x14ac:dyDescent="0.2"/>
    <row r="473" ht="13.15" customHeight="1" x14ac:dyDescent="0.2"/>
    <row r="474" ht="13.15" customHeight="1" x14ac:dyDescent="0.2"/>
    <row r="475" ht="13.15" customHeight="1" x14ac:dyDescent="0.2"/>
    <row r="476" ht="13.15" customHeight="1" x14ac:dyDescent="0.2"/>
  </sheetData>
  <sheetProtection algorithmName="SHA-512" hashValue="hab5IvGGr9Ic9DDvquTgoMnSoTodVdsRJTAQkxa0ATRrcz6Z+qjfNELqRcgCnNM2twObEJr4QhHQeHEXVpbmDg==" saltValue="ol9VgdbZsizrZEHLaGvpng==" spinCount="100000" sheet="1" objects="1" scenarios="1"/>
  <mergeCells count="7">
    <mergeCell ref="D12:J12"/>
    <mergeCell ref="D74:J74"/>
    <mergeCell ref="D136:J136"/>
    <mergeCell ref="D322:J322"/>
    <mergeCell ref="D384:J384"/>
    <mergeCell ref="D198:J198"/>
    <mergeCell ref="D260:J260"/>
  </mergeCells>
  <dataValidations count="2">
    <dataValidation type="list" allowBlank="1" showInputMessage="1" showErrorMessage="1" sqref="H18:H65">
      <formula1>"LIOa,LIOb,1,2,3,4,5,6,7,8,9,10,11,12,13,14,ID1,ID2,ID3"</formula1>
    </dataValidation>
    <dataValidation type="list" allowBlank="1" showInputMessage="1" showErrorMessage="1" sqref="H16:H17">
      <formula1>"LIOa,LIOb,1,2,3,4,5,6,7,8,9,10,11,12,13,14,15,16,ID1,ID2,ID3"</formula1>
    </dataValidation>
  </dataValidations>
  <pageMargins left="0.70866141732283472" right="0.70866141732283472" top="0.74803149606299213" bottom="0.74803149606299213" header="0.31496062992125984" footer="0.31496062992125984"/>
  <pageSetup paperSize="9" scale="43" orientation="portrait" r:id="rId1"/>
  <headerFooter>
    <oddHeader>&amp;L&amp;"Arial,Vet"&amp;F&amp;R&amp;"Arial,Vet"&amp;A</oddHeader>
    <oddFooter>&amp;L&amp;"Arial,Vet"keizer / goedhart&amp;C&amp;"Arial,Vet"pagina &amp;P&amp;R&amp;"Arial,Vet"&amp;D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3"/>
  <sheetViews>
    <sheetView zoomScale="85" zoomScaleNormal="85" workbookViewId="0">
      <selection activeCell="B2" sqref="B2"/>
    </sheetView>
  </sheetViews>
  <sheetFormatPr defaultColWidth="9.140625" defaultRowHeight="13.7" customHeight="1" x14ac:dyDescent="0.2"/>
  <cols>
    <col min="1" max="1" width="3.7109375" style="34" customWidth="1"/>
    <col min="2" max="3" width="2.7109375" style="34" customWidth="1"/>
    <col min="4" max="4" width="45.5703125" style="34" customWidth="1"/>
    <col min="5" max="5" width="2.7109375" style="34" customWidth="1"/>
    <col min="6" max="8" width="12.85546875" style="34" customWidth="1"/>
    <col min="9" max="9" width="12.85546875" style="73" customWidth="1"/>
    <col min="10" max="15" width="12.85546875" style="34" customWidth="1"/>
    <col min="16" max="17" width="2.7109375" style="34" customWidth="1"/>
    <col min="18" max="16384" width="9.140625" style="34"/>
  </cols>
  <sheetData>
    <row r="2" spans="2:17" ht="13.7" customHeight="1" x14ac:dyDescent="0.2">
      <c r="B2" s="9"/>
      <c r="C2" s="10"/>
      <c r="D2" s="10"/>
      <c r="E2" s="10"/>
      <c r="F2" s="10"/>
      <c r="G2" s="10"/>
      <c r="H2" s="10"/>
      <c r="I2" s="81"/>
      <c r="J2" s="10"/>
      <c r="K2" s="10"/>
      <c r="L2" s="10"/>
      <c r="M2" s="10"/>
      <c r="N2" s="10"/>
      <c r="O2" s="10"/>
      <c r="P2" s="10"/>
      <c r="Q2" s="12"/>
    </row>
    <row r="3" spans="2:17" ht="13.7" customHeight="1" x14ac:dyDescent="0.2">
      <c r="B3" s="18"/>
      <c r="C3" s="20"/>
      <c r="D3" s="20"/>
      <c r="E3" s="20"/>
      <c r="F3" s="20"/>
      <c r="G3" s="20"/>
      <c r="H3" s="20"/>
      <c r="I3" s="87"/>
      <c r="J3" s="20"/>
      <c r="K3" s="20"/>
      <c r="L3" s="20"/>
      <c r="M3" s="20"/>
      <c r="N3" s="20"/>
      <c r="O3" s="20"/>
      <c r="P3" s="20"/>
      <c r="Q3" s="22"/>
    </row>
    <row r="4" spans="2:17" s="185" customFormat="1" ht="18.600000000000001" customHeight="1" x14ac:dyDescent="0.3">
      <c r="B4" s="182"/>
      <c r="C4" s="363" t="s">
        <v>494</v>
      </c>
      <c r="D4" s="186"/>
      <c r="E4" s="17"/>
      <c r="F4" s="17"/>
      <c r="G4" s="17"/>
      <c r="H4" s="20"/>
      <c r="I4" s="20"/>
      <c r="J4" s="20"/>
      <c r="K4" s="17"/>
      <c r="L4" s="17"/>
      <c r="M4" s="17"/>
      <c r="N4" s="17"/>
      <c r="O4" s="17"/>
      <c r="P4" s="17"/>
      <c r="Q4" s="184"/>
    </row>
    <row r="5" spans="2:17" s="185" customFormat="1" ht="13.7" customHeight="1" x14ac:dyDescent="0.3">
      <c r="B5" s="182"/>
      <c r="C5" s="199" t="str">
        <f>geg!G9</f>
        <v>De Speciale school</v>
      </c>
      <c r="D5" s="183"/>
      <c r="E5" s="17"/>
      <c r="F5" s="17"/>
      <c r="G5" s="17"/>
      <c r="H5" s="20"/>
      <c r="I5" s="20"/>
      <c r="J5" s="20"/>
      <c r="K5" s="17"/>
      <c r="L5" s="17"/>
      <c r="M5" s="17"/>
      <c r="N5" s="17"/>
      <c r="O5" s="17"/>
      <c r="P5" s="17"/>
      <c r="Q5" s="184"/>
    </row>
    <row r="6" spans="2:17" s="185" customFormat="1" ht="13.7" customHeight="1" x14ac:dyDescent="0.3">
      <c r="B6" s="182"/>
      <c r="C6" s="530"/>
      <c r="D6" s="183"/>
      <c r="E6" s="17"/>
      <c r="F6" s="17"/>
      <c r="G6" s="17"/>
      <c r="H6" s="20"/>
      <c r="I6" s="20"/>
      <c r="J6" s="20"/>
      <c r="K6" s="17"/>
      <c r="L6" s="17"/>
      <c r="M6" s="17"/>
      <c r="N6" s="17"/>
      <c r="O6" s="17"/>
      <c r="P6" s="17"/>
      <c r="Q6" s="184"/>
    </row>
    <row r="7" spans="2:17" s="185" customFormat="1" ht="13.7" customHeight="1" x14ac:dyDescent="0.3">
      <c r="B7" s="182"/>
      <c r="C7" s="530"/>
      <c r="D7" s="183"/>
      <c r="E7" s="17"/>
      <c r="F7" s="17"/>
      <c r="G7" s="17"/>
      <c r="H7" s="20"/>
      <c r="I7" s="20"/>
      <c r="J7" s="20"/>
      <c r="K7" s="17"/>
      <c r="L7" s="17"/>
      <c r="M7" s="17"/>
      <c r="N7" s="17"/>
      <c r="O7" s="17"/>
      <c r="P7" s="17"/>
      <c r="Q7" s="184"/>
    </row>
    <row r="8" spans="2:17" s="185" customFormat="1" ht="13.7" customHeight="1" x14ac:dyDescent="0.3">
      <c r="B8" s="182"/>
      <c r="C8" s="1107" t="s">
        <v>158</v>
      </c>
      <c r="D8" s="1108"/>
      <c r="E8" s="1108"/>
      <c r="F8" s="1108"/>
      <c r="G8" s="1108"/>
      <c r="H8" s="658"/>
      <c r="I8" s="658"/>
      <c r="J8" s="658"/>
      <c r="K8" s="1108"/>
      <c r="L8" s="1108"/>
      <c r="M8" s="1108"/>
      <c r="N8" s="1108"/>
      <c r="O8" s="1108"/>
      <c r="P8" s="17"/>
      <c r="Q8" s="184"/>
    </row>
    <row r="9" spans="2:17" s="185" customFormat="1" ht="13.7" customHeight="1" x14ac:dyDescent="0.3">
      <c r="B9" s="182"/>
      <c r="C9" s="1109" t="s">
        <v>159</v>
      </c>
      <c r="D9" s="1108"/>
      <c r="E9" s="1108"/>
      <c r="F9" s="1108"/>
      <c r="G9" s="1108"/>
      <c r="H9" s="658"/>
      <c r="I9" s="658"/>
      <c r="J9" s="658"/>
      <c r="K9" s="1108"/>
      <c r="L9" s="1108"/>
      <c r="M9" s="1108"/>
      <c r="N9" s="1108"/>
      <c r="O9" s="1108"/>
      <c r="P9" s="17"/>
      <c r="Q9" s="184"/>
    </row>
    <row r="10" spans="2:17" s="185" customFormat="1" ht="13.7" customHeight="1" x14ac:dyDescent="0.3">
      <c r="B10" s="182"/>
      <c r="C10" s="1109" t="s">
        <v>160</v>
      </c>
      <c r="D10" s="1108"/>
      <c r="E10" s="1108"/>
      <c r="F10" s="1108"/>
      <c r="G10" s="1108"/>
      <c r="H10" s="658"/>
      <c r="I10" s="658"/>
      <c r="J10" s="658"/>
      <c r="K10" s="1108"/>
      <c r="L10" s="1108"/>
      <c r="M10" s="1108"/>
      <c r="N10" s="1108"/>
      <c r="O10" s="1108"/>
      <c r="P10" s="17"/>
      <c r="Q10" s="184"/>
    </row>
    <row r="11" spans="2:17" s="185" customFormat="1" ht="13.7" customHeight="1" x14ac:dyDescent="0.3">
      <c r="B11" s="182"/>
      <c r="C11" s="1110"/>
      <c r="D11" s="1110"/>
      <c r="E11" s="1108"/>
      <c r="F11" s="1108"/>
      <c r="G11" s="1108"/>
      <c r="H11" s="658"/>
      <c r="I11" s="658"/>
      <c r="J11" s="658"/>
      <c r="K11" s="1108"/>
      <c r="L11" s="1108"/>
      <c r="M11" s="1108"/>
      <c r="N11" s="1108"/>
      <c r="O11" s="1108"/>
      <c r="P11" s="17"/>
      <c r="Q11" s="184"/>
    </row>
    <row r="12" spans="2:17" ht="13.7" customHeight="1" x14ac:dyDescent="0.2">
      <c r="B12" s="187"/>
      <c r="C12" s="1111"/>
      <c r="D12" s="678"/>
      <c r="E12" s="658"/>
      <c r="F12" s="658"/>
      <c r="G12" s="1112"/>
      <c r="H12" s="658"/>
      <c r="I12" s="658"/>
      <c r="J12" s="658"/>
      <c r="K12" s="658"/>
      <c r="L12" s="658"/>
      <c r="M12" s="658"/>
      <c r="N12" s="658"/>
      <c r="O12" s="658"/>
      <c r="P12" s="20"/>
      <c r="Q12" s="22"/>
    </row>
    <row r="13" spans="2:17" ht="13.7" customHeight="1" x14ac:dyDescent="0.2">
      <c r="B13" s="227"/>
      <c r="C13" s="1081"/>
      <c r="D13" s="1113"/>
      <c r="E13" s="658"/>
      <c r="F13" s="1112"/>
      <c r="G13" s="1112">
        <f>tab!D4</f>
        <v>2018</v>
      </c>
      <c r="H13" s="1112">
        <f t="shared" ref="H13:O13" si="0">G13+1</f>
        <v>2019</v>
      </c>
      <c r="I13" s="1112">
        <f t="shared" si="0"/>
        <v>2020</v>
      </c>
      <c r="J13" s="1112">
        <f t="shared" si="0"/>
        <v>2021</v>
      </c>
      <c r="K13" s="1112">
        <f t="shared" si="0"/>
        <v>2022</v>
      </c>
      <c r="L13" s="1112">
        <f t="shared" si="0"/>
        <v>2023</v>
      </c>
      <c r="M13" s="1112">
        <f t="shared" si="0"/>
        <v>2024</v>
      </c>
      <c r="N13" s="1112">
        <f t="shared" si="0"/>
        <v>2025</v>
      </c>
      <c r="O13" s="1112">
        <f t="shared" si="0"/>
        <v>2026</v>
      </c>
      <c r="P13" s="20"/>
      <c r="Q13" s="22"/>
    </row>
    <row r="14" spans="2:17" ht="13.7" customHeight="1" x14ac:dyDescent="0.2">
      <c r="B14" s="187"/>
      <c r="C14" s="530"/>
      <c r="D14" s="99"/>
      <c r="E14" s="20"/>
      <c r="F14" s="20"/>
      <c r="G14" s="20"/>
      <c r="H14" s="20"/>
      <c r="I14" s="20"/>
      <c r="J14" s="20"/>
      <c r="K14" s="20"/>
      <c r="L14" s="20"/>
      <c r="M14" s="20"/>
      <c r="N14" s="20"/>
      <c r="O14" s="20"/>
      <c r="P14" s="20"/>
      <c r="Q14" s="22"/>
    </row>
    <row r="15" spans="2:17" ht="13.7" customHeight="1" x14ac:dyDescent="0.2">
      <c r="B15" s="18"/>
      <c r="C15" s="189"/>
      <c r="D15" s="154"/>
      <c r="F15" s="23"/>
      <c r="G15" s="24"/>
      <c r="H15" s="24"/>
      <c r="I15" s="24"/>
      <c r="J15" s="24"/>
      <c r="K15" s="106"/>
      <c r="L15" s="106"/>
      <c r="M15" s="106"/>
      <c r="N15" s="106"/>
      <c r="O15" s="106"/>
      <c r="P15" s="26"/>
      <c r="Q15" s="22"/>
    </row>
    <row r="16" spans="2:17" ht="13.7" customHeight="1" x14ac:dyDescent="0.2">
      <c r="B16" s="18"/>
      <c r="C16" s="190"/>
      <c r="D16" s="71" t="s">
        <v>161</v>
      </c>
      <c r="E16" s="191"/>
      <c r="F16" s="1386"/>
      <c r="G16" s="1385">
        <v>100000</v>
      </c>
      <c r="H16" s="1116">
        <f t="shared" ref="H16:O16" si="1">G19</f>
        <v>100000</v>
      </c>
      <c r="I16" s="1116">
        <f t="shared" si="1"/>
        <v>100000</v>
      </c>
      <c r="J16" s="1116">
        <f t="shared" si="1"/>
        <v>100000</v>
      </c>
      <c r="K16" s="1116">
        <f t="shared" si="1"/>
        <v>100000</v>
      </c>
      <c r="L16" s="1116">
        <f t="shared" si="1"/>
        <v>100000</v>
      </c>
      <c r="M16" s="1116">
        <f t="shared" si="1"/>
        <v>100000</v>
      </c>
      <c r="N16" s="1116">
        <f t="shared" si="1"/>
        <v>100000</v>
      </c>
      <c r="O16" s="1116">
        <f t="shared" si="1"/>
        <v>100000</v>
      </c>
      <c r="P16" s="6"/>
      <c r="Q16" s="22"/>
    </row>
    <row r="17" spans="2:17" ht="13.7" customHeight="1" x14ac:dyDescent="0.2">
      <c r="B17" s="18"/>
      <c r="C17" s="190"/>
      <c r="D17" s="71" t="s">
        <v>162</v>
      </c>
      <c r="E17" s="193"/>
      <c r="F17" s="1386"/>
      <c r="G17" s="194">
        <v>0</v>
      </c>
      <c r="H17" s="194">
        <v>0</v>
      </c>
      <c r="I17" s="194">
        <v>0</v>
      </c>
      <c r="J17" s="194">
        <v>0</v>
      </c>
      <c r="K17" s="194">
        <v>0</v>
      </c>
      <c r="L17" s="194">
        <v>0</v>
      </c>
      <c r="M17" s="194">
        <v>0</v>
      </c>
      <c r="N17" s="194">
        <v>0</v>
      </c>
      <c r="O17" s="194">
        <v>0</v>
      </c>
      <c r="P17" s="6"/>
      <c r="Q17" s="22"/>
    </row>
    <row r="18" spans="2:17" ht="13.7" customHeight="1" x14ac:dyDescent="0.2">
      <c r="B18" s="18"/>
      <c r="C18" s="190"/>
      <c r="D18" s="71" t="s">
        <v>163</v>
      </c>
      <c r="E18" s="191"/>
      <c r="F18" s="1386"/>
      <c r="G18" s="194">
        <v>0</v>
      </c>
      <c r="H18" s="194">
        <v>0</v>
      </c>
      <c r="I18" s="194">
        <v>0</v>
      </c>
      <c r="J18" s="194">
        <v>0</v>
      </c>
      <c r="K18" s="194">
        <v>0</v>
      </c>
      <c r="L18" s="194">
        <v>0</v>
      </c>
      <c r="M18" s="194">
        <v>0</v>
      </c>
      <c r="N18" s="194">
        <v>0</v>
      </c>
      <c r="O18" s="194">
        <v>0</v>
      </c>
      <c r="P18" s="6"/>
      <c r="Q18" s="22"/>
    </row>
    <row r="19" spans="2:17" ht="13.7" customHeight="1" x14ac:dyDescent="0.2">
      <c r="B19" s="18"/>
      <c r="C19" s="195"/>
      <c r="D19" s="62" t="s">
        <v>164</v>
      </c>
      <c r="E19" s="193"/>
      <c r="F19" s="1387"/>
      <c r="G19" s="1115">
        <f t="shared" ref="G19:O19" si="2">SUM(G16:G17)-G18</f>
        <v>100000</v>
      </c>
      <c r="H19" s="1115">
        <f t="shared" si="2"/>
        <v>100000</v>
      </c>
      <c r="I19" s="1115">
        <f t="shared" si="2"/>
        <v>100000</v>
      </c>
      <c r="J19" s="1115">
        <f t="shared" si="2"/>
        <v>100000</v>
      </c>
      <c r="K19" s="1115">
        <f t="shared" si="2"/>
        <v>100000</v>
      </c>
      <c r="L19" s="1115">
        <f t="shared" si="2"/>
        <v>100000</v>
      </c>
      <c r="M19" s="1115">
        <f t="shared" si="2"/>
        <v>100000</v>
      </c>
      <c r="N19" s="1115">
        <f t="shared" si="2"/>
        <v>100000</v>
      </c>
      <c r="O19" s="1115">
        <f t="shared" si="2"/>
        <v>100000</v>
      </c>
      <c r="P19" s="6"/>
      <c r="Q19" s="22"/>
    </row>
    <row r="20" spans="2:17" ht="13.7" customHeight="1" x14ac:dyDescent="0.2">
      <c r="B20" s="18"/>
      <c r="C20" s="73"/>
      <c r="F20" s="36"/>
      <c r="G20" s="196"/>
      <c r="H20" s="197"/>
      <c r="I20" s="196"/>
      <c r="J20" s="196"/>
      <c r="K20" s="196"/>
      <c r="L20" s="196"/>
      <c r="M20" s="196"/>
      <c r="N20" s="196"/>
      <c r="O20" s="196"/>
      <c r="P20" s="38"/>
      <c r="Q20" s="22"/>
    </row>
    <row r="21" spans="2:17" ht="13.7" customHeight="1" x14ac:dyDescent="0.2">
      <c r="B21" s="187"/>
      <c r="C21" s="530"/>
      <c r="D21" s="99"/>
      <c r="E21" s="20"/>
      <c r="F21" s="20"/>
      <c r="G21" s="20"/>
      <c r="H21" s="87"/>
      <c r="I21" s="20"/>
      <c r="J21" s="20"/>
      <c r="K21" s="20"/>
      <c r="L21" s="20"/>
      <c r="M21" s="20"/>
      <c r="N21" s="20"/>
      <c r="O21" s="20"/>
      <c r="P21" s="20"/>
      <c r="Q21" s="22"/>
    </row>
    <row r="22" spans="2:17" ht="13.7" customHeight="1" x14ac:dyDescent="0.2">
      <c r="B22" s="187"/>
      <c r="C22" s="530"/>
      <c r="D22" s="99"/>
      <c r="E22" s="20"/>
      <c r="F22" s="658"/>
      <c r="G22" s="658"/>
      <c r="H22" s="753"/>
      <c r="I22" s="658"/>
      <c r="J22" s="658"/>
      <c r="K22" s="658"/>
      <c r="L22" s="658"/>
      <c r="M22" s="658"/>
      <c r="N22" s="658"/>
      <c r="O22" s="658"/>
      <c r="P22" s="20"/>
      <c r="Q22" s="22"/>
    </row>
    <row r="23" spans="2:17" ht="13.7" customHeight="1" x14ac:dyDescent="0.2">
      <c r="B23" s="187"/>
      <c r="C23" s="198"/>
      <c r="D23" s="1102"/>
      <c r="E23" s="20"/>
      <c r="F23" s="1112">
        <f>1+O13</f>
        <v>2027</v>
      </c>
      <c r="G23" s="1112">
        <f t="shared" ref="G23:O23" si="3">F23+1</f>
        <v>2028</v>
      </c>
      <c r="H23" s="1112">
        <f t="shared" si="3"/>
        <v>2029</v>
      </c>
      <c r="I23" s="1112">
        <f t="shared" si="3"/>
        <v>2030</v>
      </c>
      <c r="J23" s="1112">
        <f t="shared" si="3"/>
        <v>2031</v>
      </c>
      <c r="K23" s="1112">
        <f t="shared" si="3"/>
        <v>2032</v>
      </c>
      <c r="L23" s="1112">
        <f t="shared" si="3"/>
        <v>2033</v>
      </c>
      <c r="M23" s="1112">
        <f t="shared" si="3"/>
        <v>2034</v>
      </c>
      <c r="N23" s="1112">
        <f t="shared" si="3"/>
        <v>2035</v>
      </c>
      <c r="O23" s="1112">
        <f t="shared" si="3"/>
        <v>2036</v>
      </c>
      <c r="P23" s="188"/>
      <c r="Q23" s="22"/>
    </row>
    <row r="24" spans="2:17" ht="13.7" customHeight="1" x14ac:dyDescent="0.2">
      <c r="B24" s="187"/>
      <c r="C24" s="530"/>
      <c r="D24" s="99"/>
      <c r="E24" s="20"/>
      <c r="F24" s="20"/>
      <c r="G24" s="20"/>
      <c r="H24" s="20"/>
      <c r="I24" s="20"/>
      <c r="J24" s="20"/>
      <c r="K24" s="20"/>
      <c r="L24" s="20"/>
      <c r="M24" s="20"/>
      <c r="N24" s="20"/>
      <c r="O24" s="20"/>
      <c r="P24" s="20"/>
      <c r="Q24" s="22"/>
    </row>
    <row r="25" spans="2:17" ht="13.7" customHeight="1" x14ac:dyDescent="0.2">
      <c r="B25" s="187"/>
      <c r="C25" s="189"/>
      <c r="D25" s="154"/>
      <c r="F25" s="23"/>
      <c r="G25" s="24"/>
      <c r="H25" s="24"/>
      <c r="I25" s="24"/>
      <c r="J25" s="24"/>
      <c r="K25" s="24"/>
      <c r="L25" s="24"/>
      <c r="M25" s="24"/>
      <c r="N25" s="24"/>
      <c r="O25" s="24"/>
      <c r="P25" s="26"/>
      <c r="Q25" s="22"/>
    </row>
    <row r="26" spans="2:17" ht="13.7" customHeight="1" x14ac:dyDescent="0.2">
      <c r="B26" s="187"/>
      <c r="C26" s="190"/>
      <c r="D26" s="71" t="s">
        <v>161</v>
      </c>
      <c r="E26" s="191"/>
      <c r="F26" s="1117">
        <f>O19</f>
        <v>100000</v>
      </c>
      <c r="G26" s="1116">
        <f t="shared" ref="G26:O26" si="4">F29</f>
        <v>100000</v>
      </c>
      <c r="H26" s="1116">
        <f t="shared" si="4"/>
        <v>100000</v>
      </c>
      <c r="I26" s="1116">
        <f t="shared" si="4"/>
        <v>100000</v>
      </c>
      <c r="J26" s="1116">
        <f t="shared" si="4"/>
        <v>100000</v>
      </c>
      <c r="K26" s="1116">
        <f t="shared" si="4"/>
        <v>100000</v>
      </c>
      <c r="L26" s="1116">
        <f t="shared" si="4"/>
        <v>100000</v>
      </c>
      <c r="M26" s="1116">
        <f t="shared" si="4"/>
        <v>100000</v>
      </c>
      <c r="N26" s="1116">
        <f t="shared" si="4"/>
        <v>100000</v>
      </c>
      <c r="O26" s="1116">
        <f t="shared" si="4"/>
        <v>100000</v>
      </c>
      <c r="P26" s="6"/>
      <c r="Q26" s="22"/>
    </row>
    <row r="27" spans="2:17" ht="13.7" customHeight="1" x14ac:dyDescent="0.2">
      <c r="B27" s="187"/>
      <c r="C27" s="190"/>
      <c r="D27" s="71" t="s">
        <v>162</v>
      </c>
      <c r="E27" s="193"/>
      <c r="F27" s="192">
        <v>0</v>
      </c>
      <c r="G27" s="194">
        <v>0</v>
      </c>
      <c r="H27" s="194">
        <v>0</v>
      </c>
      <c r="I27" s="194">
        <v>0</v>
      </c>
      <c r="J27" s="194">
        <v>0</v>
      </c>
      <c r="K27" s="194">
        <v>0</v>
      </c>
      <c r="L27" s="194">
        <v>0</v>
      </c>
      <c r="M27" s="194">
        <v>0</v>
      </c>
      <c r="N27" s="194">
        <v>0</v>
      </c>
      <c r="O27" s="194">
        <v>0</v>
      </c>
      <c r="P27" s="6"/>
      <c r="Q27" s="22"/>
    </row>
    <row r="28" spans="2:17" ht="13.7" customHeight="1" x14ac:dyDescent="0.2">
      <c r="B28" s="187"/>
      <c r="C28" s="190"/>
      <c r="D28" s="71" t="s">
        <v>163</v>
      </c>
      <c r="E28" s="191"/>
      <c r="F28" s="192">
        <v>0</v>
      </c>
      <c r="G28" s="194">
        <v>0</v>
      </c>
      <c r="H28" s="194">
        <v>0</v>
      </c>
      <c r="I28" s="194">
        <v>0</v>
      </c>
      <c r="J28" s="194">
        <v>0</v>
      </c>
      <c r="K28" s="194">
        <v>0</v>
      </c>
      <c r="L28" s="194">
        <v>0</v>
      </c>
      <c r="M28" s="194">
        <v>0</v>
      </c>
      <c r="N28" s="194">
        <v>0</v>
      </c>
      <c r="O28" s="194">
        <v>0</v>
      </c>
      <c r="P28" s="6"/>
      <c r="Q28" s="22"/>
    </row>
    <row r="29" spans="2:17" ht="13.7" customHeight="1" x14ac:dyDescent="0.2">
      <c r="B29" s="187"/>
      <c r="C29" s="195"/>
      <c r="D29" s="62" t="s">
        <v>164</v>
      </c>
      <c r="E29" s="193"/>
      <c r="F29" s="1114">
        <f t="shared" ref="F29:O29" si="5">SUM(F26:F27)-F28</f>
        <v>100000</v>
      </c>
      <c r="G29" s="1115">
        <f>SUM(G26:G27)-G28</f>
        <v>100000</v>
      </c>
      <c r="H29" s="1115">
        <f t="shared" si="5"/>
        <v>100000</v>
      </c>
      <c r="I29" s="1115">
        <f t="shared" si="5"/>
        <v>100000</v>
      </c>
      <c r="J29" s="1115">
        <f t="shared" si="5"/>
        <v>100000</v>
      </c>
      <c r="K29" s="1115">
        <f t="shared" si="5"/>
        <v>100000</v>
      </c>
      <c r="L29" s="1115">
        <f t="shared" si="5"/>
        <v>100000</v>
      </c>
      <c r="M29" s="1115">
        <f t="shared" si="5"/>
        <v>100000</v>
      </c>
      <c r="N29" s="1115">
        <f t="shared" si="5"/>
        <v>100000</v>
      </c>
      <c r="O29" s="1115">
        <f t="shared" si="5"/>
        <v>100000</v>
      </c>
      <c r="P29" s="6"/>
      <c r="Q29" s="22"/>
    </row>
    <row r="30" spans="2:17" ht="13.7" customHeight="1" x14ac:dyDescent="0.2">
      <c r="B30" s="187"/>
      <c r="C30" s="73"/>
      <c r="F30" s="36"/>
      <c r="G30" s="196"/>
      <c r="H30" s="196"/>
      <c r="I30" s="196"/>
      <c r="J30" s="196"/>
      <c r="K30" s="196"/>
      <c r="L30" s="196"/>
      <c r="M30" s="196"/>
      <c r="N30" s="196"/>
      <c r="O30" s="196"/>
      <c r="P30" s="38"/>
      <c r="Q30" s="22"/>
    </row>
    <row r="31" spans="2:17" ht="13.7" customHeight="1" x14ac:dyDescent="0.2">
      <c r="B31" s="187"/>
      <c r="C31" s="530"/>
      <c r="D31" s="99"/>
      <c r="E31" s="20"/>
      <c r="F31" s="20"/>
      <c r="G31" s="20"/>
      <c r="H31" s="20"/>
      <c r="I31" s="20"/>
      <c r="J31" s="20"/>
      <c r="K31" s="20"/>
      <c r="L31" s="20"/>
      <c r="M31" s="20"/>
      <c r="N31" s="20"/>
      <c r="O31" s="20"/>
      <c r="P31" s="20"/>
      <c r="Q31" s="22"/>
    </row>
    <row r="32" spans="2:17" s="7" customFormat="1" ht="13.7" customHeight="1" x14ac:dyDescent="0.25">
      <c r="B32" s="39"/>
      <c r="C32" s="40"/>
      <c r="D32" s="40"/>
      <c r="E32" s="40"/>
      <c r="F32" s="40"/>
      <c r="G32" s="40"/>
      <c r="H32" s="40"/>
      <c r="I32" s="40"/>
      <c r="J32" s="40"/>
      <c r="K32" s="40"/>
      <c r="L32" s="40"/>
      <c r="M32" s="40"/>
      <c r="N32" s="40"/>
      <c r="O32" s="40"/>
      <c r="P32" s="1103"/>
      <c r="Q32" s="43"/>
    </row>
    <row r="33" s="34" customFormat="1" ht="13.7" customHeight="1" collapsed="1" x14ac:dyDescent="0.2"/>
  </sheetData>
  <sheetProtection algorithmName="SHA-512" hashValue="Qg+xZgzfnEq9GoD5ph9YIkWpemX0CFGfU2RgIo/gvboNHJzRtqIIHXwsEZkVmPJ6eXRP2hzu3UyZL2XhcCXu+w==" saltValue="c+f/cijs7uN8hubYpQGAbg==" spinCount="100000" sheet="1" objects="1" scenarios="1"/>
  <pageMargins left="0.7" right="0.7" top="0.75" bottom="0.75" header="0.3" footer="0.3"/>
  <pageSetup paperSize="9" scale="65" orientation="landscape" r:id="rId1"/>
  <headerFooter>
    <oddHeader>&amp;L&amp;"Arial,Vet"&amp;F&amp;R&amp;"Arial,Vet"&amp;A</oddHeader>
    <oddFooter>&amp;L&amp;"Arial,Vet"keizer / goedhart&amp;C&amp;"Arial,Vet"pagina &amp;P&amp;R&amp;"Arial,Vet"&amp;D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J194"/>
  <sheetViews>
    <sheetView zoomScale="80" zoomScaleNormal="80" workbookViewId="0">
      <selection activeCell="B2" sqref="B2"/>
    </sheetView>
  </sheetViews>
  <sheetFormatPr defaultColWidth="9.140625" defaultRowHeight="12.75" x14ac:dyDescent="0.2"/>
  <cols>
    <col min="1" max="1" width="3.7109375" style="34" customWidth="1"/>
    <col min="2" max="3" width="2.7109375" style="34" customWidth="1"/>
    <col min="4" max="5" width="25.7109375" style="71" customWidth="1"/>
    <col min="6" max="10" width="10.7109375" style="8" customWidth="1"/>
    <col min="11" max="11" width="1" style="34" customWidth="1"/>
    <col min="12" max="12" width="12.7109375" style="34" hidden="1" customWidth="1"/>
    <col min="13" max="16" width="10.7109375" style="34" customWidth="1"/>
    <col min="17" max="17" width="1.7109375" style="34" customWidth="1"/>
    <col min="18" max="22" width="10.7109375" style="34" customWidth="1"/>
    <col min="23" max="25" width="10.7109375" style="34" hidden="1" customWidth="1"/>
    <col min="26" max="26" width="0.85546875" style="34" customWidth="1"/>
    <col min="27" max="31" width="10.7109375" style="34" customWidth="1"/>
    <col min="32" max="34" width="10.7109375" style="34" hidden="1" customWidth="1"/>
    <col min="35" max="36" width="2.7109375" style="34" customWidth="1"/>
    <col min="37" max="16384" width="9.140625" style="34"/>
  </cols>
  <sheetData>
    <row r="2" spans="2:36" x14ac:dyDescent="0.2">
      <c r="B2" s="9"/>
      <c r="C2" s="10"/>
      <c r="D2" s="59"/>
      <c r="E2" s="59"/>
      <c r="F2" s="11"/>
      <c r="G2" s="11"/>
      <c r="H2" s="11"/>
      <c r="I2" s="11"/>
      <c r="J2" s="11"/>
      <c r="K2" s="10"/>
      <c r="L2" s="10"/>
      <c r="M2" s="10"/>
      <c r="N2" s="10"/>
      <c r="O2" s="10"/>
      <c r="P2" s="10"/>
      <c r="Q2" s="10"/>
      <c r="R2" s="10"/>
      <c r="S2" s="10"/>
      <c r="T2" s="10"/>
      <c r="U2" s="10"/>
      <c r="V2" s="10"/>
      <c r="W2" s="10"/>
      <c r="X2" s="10"/>
      <c r="Y2" s="10"/>
      <c r="Z2" s="10"/>
      <c r="AA2" s="10"/>
      <c r="AB2" s="10"/>
      <c r="AC2" s="10"/>
      <c r="AD2" s="10"/>
      <c r="AE2" s="10"/>
      <c r="AF2" s="10"/>
      <c r="AG2" s="10"/>
      <c r="AH2" s="10"/>
      <c r="AI2" s="10"/>
      <c r="AJ2" s="12"/>
    </row>
    <row r="3" spans="2:36" x14ac:dyDescent="0.2">
      <c r="B3" s="18"/>
      <c r="C3" s="20"/>
      <c r="D3" s="60"/>
      <c r="E3" s="60"/>
      <c r="F3" s="21"/>
      <c r="G3" s="21"/>
      <c r="H3" s="21"/>
      <c r="I3" s="21"/>
      <c r="J3" s="21"/>
      <c r="K3" s="20"/>
      <c r="L3" s="20"/>
      <c r="M3" s="20"/>
      <c r="N3" s="20"/>
      <c r="O3" s="20"/>
      <c r="P3" s="20"/>
      <c r="Q3" s="20"/>
      <c r="R3" s="20"/>
      <c r="S3" s="20"/>
      <c r="T3" s="20"/>
      <c r="U3" s="20"/>
      <c r="V3" s="20"/>
      <c r="W3" s="20"/>
      <c r="X3" s="20"/>
      <c r="Y3" s="20"/>
      <c r="Z3" s="20"/>
      <c r="AA3" s="20"/>
      <c r="AB3" s="20"/>
      <c r="AC3" s="20"/>
      <c r="AD3" s="20"/>
      <c r="AE3" s="20"/>
      <c r="AF3" s="20"/>
      <c r="AG3" s="20"/>
      <c r="AH3" s="20"/>
      <c r="AI3" s="20"/>
      <c r="AJ3" s="22"/>
    </row>
    <row r="4" spans="2:36" s="1118" customFormat="1" ht="18" customHeight="1" x14ac:dyDescent="0.3">
      <c r="B4" s="182"/>
      <c r="C4" s="363" t="s">
        <v>166</v>
      </c>
      <c r="D4" s="186"/>
      <c r="E4" s="265"/>
      <c r="F4" s="264"/>
      <c r="G4" s="264"/>
      <c r="H4" s="264"/>
      <c r="I4" s="264"/>
      <c r="J4" s="264"/>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266"/>
    </row>
    <row r="5" spans="2:36" s="93" customFormat="1" ht="18" customHeight="1" x14ac:dyDescent="0.25">
      <c r="B5" s="94"/>
      <c r="C5" s="96" t="str">
        <f>geg!G9</f>
        <v>De Speciale school</v>
      </c>
      <c r="D5" s="19"/>
      <c r="E5" s="199"/>
      <c r="F5" s="97"/>
      <c r="G5" s="97"/>
      <c r="H5" s="97"/>
      <c r="I5" s="97"/>
      <c r="J5" s="97"/>
      <c r="K5" s="96"/>
      <c r="L5" s="96"/>
      <c r="M5" s="96"/>
      <c r="N5" s="96"/>
      <c r="O5" s="96"/>
      <c r="P5" s="96"/>
      <c r="Q5" s="96"/>
      <c r="R5" s="96"/>
      <c r="S5" s="96"/>
      <c r="T5" s="96"/>
      <c r="U5" s="96"/>
      <c r="V5" s="96"/>
      <c r="W5" s="96"/>
      <c r="X5" s="96"/>
      <c r="Y5" s="96"/>
      <c r="Z5" s="96"/>
      <c r="AA5" s="96"/>
      <c r="AB5" s="96"/>
      <c r="AC5" s="96"/>
      <c r="AD5" s="96"/>
      <c r="AE5" s="96"/>
      <c r="AF5" s="96"/>
      <c r="AG5" s="96"/>
      <c r="AH5" s="96"/>
      <c r="AI5" s="96"/>
      <c r="AJ5" s="98"/>
    </row>
    <row r="6" spans="2:36" ht="13.15" customHeight="1" x14ac:dyDescent="0.25">
      <c r="B6" s="18"/>
      <c r="C6" s="200"/>
      <c r="D6" s="60"/>
      <c r="E6" s="60"/>
      <c r="F6" s="21"/>
      <c r="G6" s="21"/>
      <c r="H6" s="21"/>
      <c r="I6" s="21"/>
      <c r="J6" s="21"/>
      <c r="K6" s="20"/>
      <c r="L6" s="20"/>
      <c r="M6" s="20"/>
      <c r="N6" s="20"/>
      <c r="O6" s="20"/>
      <c r="P6" s="20"/>
      <c r="Q6" s="20"/>
      <c r="R6" s="20"/>
      <c r="S6" s="20"/>
      <c r="T6" s="20"/>
      <c r="U6" s="20"/>
      <c r="V6" s="20"/>
      <c r="W6" s="20"/>
      <c r="X6" s="20"/>
      <c r="Y6" s="20"/>
      <c r="Z6" s="20"/>
      <c r="AA6" s="20"/>
      <c r="AB6" s="20"/>
      <c r="AC6" s="20"/>
      <c r="AD6" s="20"/>
      <c r="AE6" s="20"/>
      <c r="AF6" s="20"/>
      <c r="AG6" s="20"/>
      <c r="AH6" s="20"/>
      <c r="AI6" s="20"/>
      <c r="AJ6" s="22"/>
    </row>
    <row r="7" spans="2:36" ht="13.15" customHeight="1" x14ac:dyDescent="0.25">
      <c r="B7" s="18"/>
      <c r="C7" s="200"/>
      <c r="D7" s="60"/>
      <c r="E7" s="60"/>
      <c r="F7" s="21"/>
      <c r="G7" s="21"/>
      <c r="H7" s="21"/>
      <c r="I7" s="21"/>
      <c r="J7" s="21"/>
      <c r="K7" s="20"/>
      <c r="L7" s="20"/>
      <c r="M7" s="20"/>
      <c r="N7" s="20"/>
      <c r="O7" s="20"/>
      <c r="P7" s="20"/>
      <c r="Q7" s="20"/>
      <c r="R7" s="20"/>
      <c r="S7" s="20"/>
      <c r="T7" s="20"/>
      <c r="U7" s="20"/>
      <c r="V7" s="20"/>
      <c r="W7" s="20"/>
      <c r="X7" s="20"/>
      <c r="Y7" s="20"/>
      <c r="Z7" s="20"/>
      <c r="AA7" s="20"/>
      <c r="AB7" s="20"/>
      <c r="AC7" s="20"/>
      <c r="AD7" s="20"/>
      <c r="AE7" s="20"/>
      <c r="AF7" s="20"/>
      <c r="AG7" s="20"/>
      <c r="AH7" s="20"/>
      <c r="AI7" s="20"/>
      <c r="AJ7" s="22"/>
    </row>
    <row r="8" spans="2:36" s="171" customFormat="1" ht="13.15" customHeight="1" x14ac:dyDescent="0.2">
      <c r="B8" s="495"/>
      <c r="C8" s="201"/>
      <c r="D8" s="202" t="s">
        <v>167</v>
      </c>
      <c r="E8" s="202" t="s">
        <v>168</v>
      </c>
      <c r="F8" s="201" t="s">
        <v>169</v>
      </c>
      <c r="G8" s="201" t="s">
        <v>170</v>
      </c>
      <c r="H8" s="201" t="s">
        <v>171</v>
      </c>
      <c r="I8" s="201" t="s">
        <v>172</v>
      </c>
      <c r="J8" s="201" t="s">
        <v>173</v>
      </c>
      <c r="K8" s="201"/>
      <c r="L8" s="201" t="s">
        <v>174</v>
      </c>
      <c r="M8" s="201" t="s">
        <v>175</v>
      </c>
      <c r="N8" s="201" t="s">
        <v>176</v>
      </c>
      <c r="O8" s="203" t="s">
        <v>177</v>
      </c>
      <c r="P8" s="201" t="s">
        <v>178</v>
      </c>
      <c r="Q8" s="201"/>
      <c r="R8" s="201">
        <f>tab!D4</f>
        <v>2018</v>
      </c>
      <c r="S8" s="1119">
        <f t="shared" ref="S8:Y8" si="0">R8+1</f>
        <v>2019</v>
      </c>
      <c r="T8" s="1119">
        <f t="shared" si="0"/>
        <v>2020</v>
      </c>
      <c r="U8" s="1120">
        <f t="shared" si="0"/>
        <v>2021</v>
      </c>
      <c r="V8" s="1120">
        <f t="shared" si="0"/>
        <v>2022</v>
      </c>
      <c r="W8" s="1120">
        <f t="shared" si="0"/>
        <v>2023</v>
      </c>
      <c r="X8" s="1120">
        <f t="shared" si="0"/>
        <v>2024</v>
      </c>
      <c r="Y8" s="1120">
        <f t="shared" si="0"/>
        <v>2025</v>
      </c>
      <c r="Z8" s="201"/>
      <c r="AA8" s="201">
        <f t="shared" ref="AA8:AH8" si="1">R8</f>
        <v>2018</v>
      </c>
      <c r="AB8" s="201">
        <f t="shared" si="1"/>
        <v>2019</v>
      </c>
      <c r="AC8" s="201">
        <f t="shared" si="1"/>
        <v>2020</v>
      </c>
      <c r="AD8" s="201">
        <f t="shared" si="1"/>
        <v>2021</v>
      </c>
      <c r="AE8" s="201">
        <f t="shared" si="1"/>
        <v>2022</v>
      </c>
      <c r="AF8" s="201">
        <f t="shared" si="1"/>
        <v>2023</v>
      </c>
      <c r="AG8" s="201">
        <f t="shared" si="1"/>
        <v>2024</v>
      </c>
      <c r="AH8" s="201">
        <f t="shared" si="1"/>
        <v>2025</v>
      </c>
      <c r="AI8" s="201"/>
      <c r="AJ8" s="496"/>
    </row>
    <row r="9" spans="2:36" s="171" customFormat="1" ht="13.15" customHeight="1" x14ac:dyDescent="0.2">
      <c r="B9" s="495"/>
      <c r="C9" s="201"/>
      <c r="D9" s="202"/>
      <c r="E9" s="202"/>
      <c r="F9" s="201" t="s">
        <v>179</v>
      </c>
      <c r="G9" s="201" t="s">
        <v>180</v>
      </c>
      <c r="H9" s="201" t="s">
        <v>181</v>
      </c>
      <c r="I9" s="201" t="s">
        <v>182</v>
      </c>
      <c r="J9" s="201" t="s">
        <v>183</v>
      </c>
      <c r="K9" s="201"/>
      <c r="L9" s="201"/>
      <c r="M9" s="201" t="s">
        <v>184</v>
      </c>
      <c r="N9" s="201" t="s">
        <v>185</v>
      </c>
      <c r="O9" s="203" t="s">
        <v>176</v>
      </c>
      <c r="P9" s="203">
        <f>R8</f>
        <v>2018</v>
      </c>
      <c r="Q9" s="201"/>
      <c r="R9" s="201" t="s">
        <v>176</v>
      </c>
      <c r="S9" s="201" t="s">
        <v>176</v>
      </c>
      <c r="T9" s="201" t="s">
        <v>176</v>
      </c>
      <c r="U9" s="201" t="s">
        <v>176</v>
      </c>
      <c r="V9" s="201" t="s">
        <v>176</v>
      </c>
      <c r="W9" s="201" t="s">
        <v>176</v>
      </c>
      <c r="X9" s="201" t="s">
        <v>176</v>
      </c>
      <c r="Y9" s="201" t="s">
        <v>176</v>
      </c>
      <c r="Z9" s="201"/>
      <c r="AA9" s="201" t="s">
        <v>186</v>
      </c>
      <c r="AB9" s="201" t="s">
        <v>186</v>
      </c>
      <c r="AC9" s="201" t="s">
        <v>186</v>
      </c>
      <c r="AD9" s="201" t="s">
        <v>186</v>
      </c>
      <c r="AE9" s="201" t="s">
        <v>186</v>
      </c>
      <c r="AF9" s="201" t="s">
        <v>186</v>
      </c>
      <c r="AG9" s="201" t="s">
        <v>186</v>
      </c>
      <c r="AH9" s="201" t="s">
        <v>186</v>
      </c>
      <c r="AI9" s="201"/>
      <c r="AJ9" s="496"/>
    </row>
    <row r="10" spans="2:36" s="171" customFormat="1" ht="13.15" customHeight="1" x14ac:dyDescent="0.2">
      <c r="B10" s="495"/>
      <c r="C10" s="201"/>
      <c r="D10" s="202"/>
      <c r="E10" s="202"/>
      <c r="F10" s="201"/>
      <c r="G10" s="201"/>
      <c r="H10" s="201"/>
      <c r="I10" s="201"/>
      <c r="J10" s="201"/>
      <c r="K10" s="201"/>
      <c r="L10" s="201"/>
      <c r="M10" s="201"/>
      <c r="N10" s="201"/>
      <c r="O10" s="203"/>
      <c r="P10" s="203"/>
      <c r="Q10" s="201"/>
      <c r="R10" s="201"/>
      <c r="S10" s="201"/>
      <c r="T10" s="201"/>
      <c r="U10" s="201"/>
      <c r="V10" s="201"/>
      <c r="W10" s="201"/>
      <c r="X10" s="201"/>
      <c r="Y10" s="201"/>
      <c r="Z10" s="201"/>
      <c r="AA10" s="201"/>
      <c r="AB10" s="201"/>
      <c r="AC10" s="201"/>
      <c r="AD10" s="201"/>
      <c r="AE10" s="201"/>
      <c r="AF10" s="201"/>
      <c r="AG10" s="201"/>
      <c r="AH10" s="201"/>
      <c r="AI10" s="201"/>
      <c r="AJ10" s="496"/>
    </row>
    <row r="11" spans="2:36" s="171" customFormat="1" ht="13.15" customHeight="1" x14ac:dyDescent="0.2">
      <c r="B11" s="495"/>
      <c r="C11" s="204"/>
      <c r="D11" s="205"/>
      <c r="E11" s="205"/>
      <c r="F11" s="206"/>
      <c r="G11" s="206"/>
      <c r="H11" s="206"/>
      <c r="I11" s="206"/>
      <c r="J11" s="206"/>
      <c r="K11" s="206"/>
      <c r="L11" s="206"/>
      <c r="M11" s="206"/>
      <c r="N11" s="206"/>
      <c r="O11" s="207"/>
      <c r="P11" s="207"/>
      <c r="Q11" s="206"/>
      <c r="R11" s="206"/>
      <c r="S11" s="206"/>
      <c r="T11" s="206"/>
      <c r="U11" s="206"/>
      <c r="V11" s="206"/>
      <c r="W11" s="206"/>
      <c r="X11" s="206"/>
      <c r="Y11" s="206"/>
      <c r="Z11" s="206"/>
      <c r="AA11" s="206"/>
      <c r="AB11" s="206"/>
      <c r="AC11" s="206"/>
      <c r="AD11" s="206"/>
      <c r="AE11" s="206"/>
      <c r="AF11" s="208"/>
      <c r="AG11" s="208"/>
      <c r="AH11" s="208"/>
      <c r="AI11" s="208"/>
      <c r="AJ11" s="496"/>
    </row>
    <row r="12" spans="2:36" ht="13.15" customHeight="1" collapsed="1" x14ac:dyDescent="0.2">
      <c r="B12" s="18"/>
      <c r="C12" s="31"/>
      <c r="D12" s="1"/>
      <c r="E12" s="1"/>
      <c r="F12" s="32"/>
      <c r="G12" s="32"/>
      <c r="H12" s="32"/>
      <c r="I12" s="32"/>
      <c r="J12" s="32"/>
      <c r="K12" s="3"/>
      <c r="L12" s="3"/>
      <c r="M12" s="3"/>
      <c r="N12" s="3"/>
      <c r="O12" s="3"/>
      <c r="P12" s="816">
        <f>SUM(P14:P169)</f>
        <v>0</v>
      </c>
      <c r="Q12" s="3"/>
      <c r="R12" s="816">
        <f t="shared" ref="R12:Y12" si="2">SUM(R14:R169)</f>
        <v>5000</v>
      </c>
      <c r="S12" s="816">
        <f t="shared" si="2"/>
        <v>5000</v>
      </c>
      <c r="T12" s="816">
        <f t="shared" si="2"/>
        <v>5000</v>
      </c>
      <c r="U12" s="816">
        <f t="shared" si="2"/>
        <v>5000</v>
      </c>
      <c r="V12" s="816">
        <f t="shared" si="2"/>
        <v>5000</v>
      </c>
      <c r="W12" s="816">
        <f t="shared" si="2"/>
        <v>5000</v>
      </c>
      <c r="X12" s="816">
        <f t="shared" si="2"/>
        <v>5000</v>
      </c>
      <c r="Y12" s="816">
        <f t="shared" si="2"/>
        <v>5000</v>
      </c>
      <c r="Z12" s="206"/>
      <c r="AA12" s="816">
        <f t="shared" ref="AA12:AH12" si="3">SUM(AA14:AA169)</f>
        <v>75000</v>
      </c>
      <c r="AB12" s="816">
        <f t="shared" si="3"/>
        <v>0</v>
      </c>
      <c r="AC12" s="816">
        <f t="shared" si="3"/>
        <v>0</v>
      </c>
      <c r="AD12" s="816">
        <f t="shared" si="3"/>
        <v>0</v>
      </c>
      <c r="AE12" s="816">
        <f t="shared" si="3"/>
        <v>0</v>
      </c>
      <c r="AF12" s="816">
        <f t="shared" si="3"/>
        <v>0</v>
      </c>
      <c r="AG12" s="816">
        <f t="shared" si="3"/>
        <v>0</v>
      </c>
      <c r="AH12" s="816">
        <f t="shared" si="3"/>
        <v>0</v>
      </c>
      <c r="AI12" s="6"/>
      <c r="AJ12" s="22"/>
    </row>
    <row r="13" spans="2:36" s="171" customFormat="1" ht="13.15" customHeight="1" x14ac:dyDescent="0.2">
      <c r="B13" s="495"/>
      <c r="C13" s="209"/>
      <c r="D13" s="210"/>
      <c r="E13" s="210"/>
      <c r="F13" s="211"/>
      <c r="G13" s="211"/>
      <c r="H13" s="211"/>
      <c r="I13" s="211"/>
      <c r="J13" s="211"/>
      <c r="K13" s="211"/>
      <c r="L13" s="211"/>
      <c r="M13" s="211"/>
      <c r="N13" s="211"/>
      <c r="O13" s="212"/>
      <c r="P13" s="212"/>
      <c r="Q13" s="211"/>
      <c r="R13" s="211"/>
      <c r="S13" s="211"/>
      <c r="T13" s="211"/>
      <c r="U13" s="211"/>
      <c r="V13" s="211"/>
      <c r="W13" s="211"/>
      <c r="X13" s="211"/>
      <c r="Y13" s="211"/>
      <c r="Z13" s="211"/>
      <c r="AA13" s="32"/>
      <c r="AB13" s="32"/>
      <c r="AC13" s="32"/>
      <c r="AD13" s="32"/>
      <c r="AE13" s="32"/>
      <c r="AF13" s="157"/>
      <c r="AG13" s="157"/>
      <c r="AH13" s="157"/>
      <c r="AI13" s="213"/>
      <c r="AJ13" s="496"/>
    </row>
    <row r="14" spans="2:36" ht="13.15" customHeight="1" x14ac:dyDescent="0.2">
      <c r="B14" s="18"/>
      <c r="C14" s="31"/>
      <c r="D14" s="117" t="s">
        <v>627</v>
      </c>
      <c r="E14" s="117" t="s">
        <v>628</v>
      </c>
      <c r="F14" s="119"/>
      <c r="G14" s="33">
        <v>100</v>
      </c>
      <c r="H14" s="214">
        <v>750</v>
      </c>
      <c r="I14" s="33">
        <v>2018</v>
      </c>
      <c r="J14" s="33">
        <v>15</v>
      </c>
      <c r="K14" s="3"/>
      <c r="L14" s="32">
        <f>IF(J14="geen",9999999999,J14)</f>
        <v>15</v>
      </c>
      <c r="M14" s="814">
        <f t="shared" ref="M14:M77" si="4">G14*H14</f>
        <v>75000</v>
      </c>
      <c r="N14" s="814">
        <f t="shared" ref="N14:N77" si="5">IF(G14=0,0,(G14*H14)/L14)</f>
        <v>5000</v>
      </c>
      <c r="O14" s="1121">
        <f t="shared" ref="O14:O77" si="6">IF(L14=0,"-",(IF(L14&gt;3000,"-",I14+L14-1)))</f>
        <v>2032</v>
      </c>
      <c r="P14" s="814">
        <f t="shared" ref="P14:P77" si="7">IF(J14="geen",IF(I14&lt;$R$8,G14*H14,0),IF(I14&gt;=$R$8,0,IF((H14*G14-(R$8-I14)*N14)&lt;0,0,H14*G14-(R$8-I14)*N14)))</f>
        <v>0</v>
      </c>
      <c r="Q14" s="3"/>
      <c r="R14" s="814">
        <f t="shared" ref="R14:Y29" si="8">(IF(R$8&lt;$I14,0,IF($O14&lt;=R$8-1,0,$N14)))</f>
        <v>5000</v>
      </c>
      <c r="S14" s="814">
        <f t="shared" si="8"/>
        <v>5000</v>
      </c>
      <c r="T14" s="814">
        <f t="shared" si="8"/>
        <v>5000</v>
      </c>
      <c r="U14" s="814">
        <f t="shared" si="8"/>
        <v>5000</v>
      </c>
      <c r="V14" s="814">
        <f t="shared" si="8"/>
        <v>5000</v>
      </c>
      <c r="W14" s="814">
        <f t="shared" si="8"/>
        <v>5000</v>
      </c>
      <c r="X14" s="814">
        <f t="shared" si="8"/>
        <v>5000</v>
      </c>
      <c r="Y14" s="814">
        <f t="shared" si="8"/>
        <v>5000</v>
      </c>
      <c r="Z14" s="3"/>
      <c r="AA14" s="814">
        <f t="shared" ref="AA14:AH29" si="9">IF(AA$8=$I14,($G14*$H14),0)</f>
        <v>75000</v>
      </c>
      <c r="AB14" s="814">
        <f t="shared" si="9"/>
        <v>0</v>
      </c>
      <c r="AC14" s="814">
        <f t="shared" si="9"/>
        <v>0</v>
      </c>
      <c r="AD14" s="814">
        <f t="shared" si="9"/>
        <v>0</v>
      </c>
      <c r="AE14" s="814">
        <f t="shared" si="9"/>
        <v>0</v>
      </c>
      <c r="AF14" s="814">
        <f t="shared" si="9"/>
        <v>0</v>
      </c>
      <c r="AG14" s="814">
        <f t="shared" si="9"/>
        <v>0</v>
      </c>
      <c r="AH14" s="814">
        <f t="shared" si="9"/>
        <v>0</v>
      </c>
      <c r="AI14" s="6"/>
      <c r="AJ14" s="22"/>
    </row>
    <row r="15" spans="2:36" ht="13.15" customHeight="1" x14ac:dyDescent="0.2">
      <c r="B15" s="18"/>
      <c r="C15" s="31"/>
      <c r="D15" s="117"/>
      <c r="E15" s="117"/>
      <c r="F15" s="119"/>
      <c r="G15" s="33"/>
      <c r="H15" s="214"/>
      <c r="I15" s="33"/>
      <c r="J15" s="33"/>
      <c r="K15" s="3"/>
      <c r="L15" s="32">
        <f t="shared" ref="L15:L78" si="10">IF(J15="geen",9999999999,J15)</f>
        <v>0</v>
      </c>
      <c r="M15" s="814">
        <f t="shared" si="4"/>
        <v>0</v>
      </c>
      <c r="N15" s="814">
        <f t="shared" si="5"/>
        <v>0</v>
      </c>
      <c r="O15" s="1121" t="str">
        <f t="shared" si="6"/>
        <v>-</v>
      </c>
      <c r="P15" s="814">
        <f t="shared" si="7"/>
        <v>0</v>
      </c>
      <c r="Q15" s="3"/>
      <c r="R15" s="814">
        <f t="shared" si="8"/>
        <v>0</v>
      </c>
      <c r="S15" s="814">
        <f t="shared" si="8"/>
        <v>0</v>
      </c>
      <c r="T15" s="814">
        <f t="shared" si="8"/>
        <v>0</v>
      </c>
      <c r="U15" s="814">
        <f t="shared" si="8"/>
        <v>0</v>
      </c>
      <c r="V15" s="814">
        <f t="shared" si="8"/>
        <v>0</v>
      </c>
      <c r="W15" s="814">
        <f t="shared" si="8"/>
        <v>0</v>
      </c>
      <c r="X15" s="814">
        <f t="shared" si="8"/>
        <v>0</v>
      </c>
      <c r="Y15" s="814">
        <f t="shared" si="8"/>
        <v>0</v>
      </c>
      <c r="Z15" s="3"/>
      <c r="AA15" s="814">
        <f t="shared" si="9"/>
        <v>0</v>
      </c>
      <c r="AB15" s="814">
        <f t="shared" si="9"/>
        <v>0</v>
      </c>
      <c r="AC15" s="814">
        <f t="shared" si="9"/>
        <v>0</v>
      </c>
      <c r="AD15" s="814">
        <f t="shared" si="9"/>
        <v>0</v>
      </c>
      <c r="AE15" s="814">
        <f t="shared" si="9"/>
        <v>0</v>
      </c>
      <c r="AF15" s="814">
        <f t="shared" si="9"/>
        <v>0</v>
      </c>
      <c r="AG15" s="814">
        <f t="shared" si="9"/>
        <v>0</v>
      </c>
      <c r="AH15" s="814">
        <f t="shared" si="9"/>
        <v>0</v>
      </c>
      <c r="AI15" s="6"/>
      <c r="AJ15" s="22"/>
    </row>
    <row r="16" spans="2:36" ht="13.15" customHeight="1" x14ac:dyDescent="0.2">
      <c r="B16" s="18"/>
      <c r="C16" s="31"/>
      <c r="D16" s="117"/>
      <c r="E16" s="117"/>
      <c r="F16" s="119"/>
      <c r="G16" s="33"/>
      <c r="H16" s="214"/>
      <c r="I16" s="33"/>
      <c r="J16" s="33"/>
      <c r="K16" s="3"/>
      <c r="L16" s="32">
        <f t="shared" si="10"/>
        <v>0</v>
      </c>
      <c r="M16" s="814">
        <f t="shared" si="4"/>
        <v>0</v>
      </c>
      <c r="N16" s="814">
        <f t="shared" si="5"/>
        <v>0</v>
      </c>
      <c r="O16" s="1121" t="str">
        <f t="shared" si="6"/>
        <v>-</v>
      </c>
      <c r="P16" s="814">
        <f t="shared" si="7"/>
        <v>0</v>
      </c>
      <c r="Q16" s="3"/>
      <c r="R16" s="814">
        <f t="shared" si="8"/>
        <v>0</v>
      </c>
      <c r="S16" s="814">
        <f t="shared" si="8"/>
        <v>0</v>
      </c>
      <c r="T16" s="814">
        <f t="shared" si="8"/>
        <v>0</v>
      </c>
      <c r="U16" s="814">
        <f t="shared" si="8"/>
        <v>0</v>
      </c>
      <c r="V16" s="814">
        <f t="shared" si="8"/>
        <v>0</v>
      </c>
      <c r="W16" s="814">
        <f t="shared" si="8"/>
        <v>0</v>
      </c>
      <c r="X16" s="814">
        <f t="shared" si="8"/>
        <v>0</v>
      </c>
      <c r="Y16" s="814">
        <f t="shared" si="8"/>
        <v>0</v>
      </c>
      <c r="Z16" s="3"/>
      <c r="AA16" s="814">
        <f t="shared" si="9"/>
        <v>0</v>
      </c>
      <c r="AB16" s="814">
        <f t="shared" si="9"/>
        <v>0</v>
      </c>
      <c r="AC16" s="814">
        <f t="shared" si="9"/>
        <v>0</v>
      </c>
      <c r="AD16" s="814">
        <f t="shared" si="9"/>
        <v>0</v>
      </c>
      <c r="AE16" s="814">
        <f t="shared" si="9"/>
        <v>0</v>
      </c>
      <c r="AF16" s="814">
        <f t="shared" si="9"/>
        <v>0</v>
      </c>
      <c r="AG16" s="814">
        <f t="shared" si="9"/>
        <v>0</v>
      </c>
      <c r="AH16" s="814">
        <f t="shared" si="9"/>
        <v>0</v>
      </c>
      <c r="AI16" s="6"/>
      <c r="AJ16" s="22"/>
    </row>
    <row r="17" spans="2:36" ht="13.15" customHeight="1" x14ac:dyDescent="0.2">
      <c r="B17" s="18"/>
      <c r="C17" s="31"/>
      <c r="D17" s="117"/>
      <c r="E17" s="117"/>
      <c r="F17" s="119"/>
      <c r="G17" s="33"/>
      <c r="H17" s="214"/>
      <c r="I17" s="33"/>
      <c r="J17" s="33"/>
      <c r="K17" s="3"/>
      <c r="L17" s="32">
        <f t="shared" si="10"/>
        <v>0</v>
      </c>
      <c r="M17" s="814">
        <f t="shared" si="4"/>
        <v>0</v>
      </c>
      <c r="N17" s="814">
        <f t="shared" si="5"/>
        <v>0</v>
      </c>
      <c r="O17" s="1121" t="str">
        <f t="shared" si="6"/>
        <v>-</v>
      </c>
      <c r="P17" s="814">
        <f t="shared" si="7"/>
        <v>0</v>
      </c>
      <c r="Q17" s="3"/>
      <c r="R17" s="814">
        <f t="shared" si="8"/>
        <v>0</v>
      </c>
      <c r="S17" s="814">
        <f t="shared" si="8"/>
        <v>0</v>
      </c>
      <c r="T17" s="814">
        <f t="shared" si="8"/>
        <v>0</v>
      </c>
      <c r="U17" s="814">
        <f t="shared" si="8"/>
        <v>0</v>
      </c>
      <c r="V17" s="814">
        <f t="shared" si="8"/>
        <v>0</v>
      </c>
      <c r="W17" s="814">
        <f t="shared" si="8"/>
        <v>0</v>
      </c>
      <c r="X17" s="814">
        <f t="shared" si="8"/>
        <v>0</v>
      </c>
      <c r="Y17" s="814">
        <f t="shared" si="8"/>
        <v>0</v>
      </c>
      <c r="Z17" s="3"/>
      <c r="AA17" s="814">
        <f t="shared" si="9"/>
        <v>0</v>
      </c>
      <c r="AB17" s="814">
        <f t="shared" si="9"/>
        <v>0</v>
      </c>
      <c r="AC17" s="814">
        <f t="shared" si="9"/>
        <v>0</v>
      </c>
      <c r="AD17" s="814">
        <f t="shared" si="9"/>
        <v>0</v>
      </c>
      <c r="AE17" s="814">
        <f t="shared" si="9"/>
        <v>0</v>
      </c>
      <c r="AF17" s="814">
        <f t="shared" si="9"/>
        <v>0</v>
      </c>
      <c r="AG17" s="814">
        <f t="shared" si="9"/>
        <v>0</v>
      </c>
      <c r="AH17" s="814">
        <f t="shared" si="9"/>
        <v>0</v>
      </c>
      <c r="AI17" s="6"/>
      <c r="AJ17" s="22"/>
    </row>
    <row r="18" spans="2:36" ht="13.15" customHeight="1" x14ac:dyDescent="0.2">
      <c r="B18" s="18"/>
      <c r="C18" s="31"/>
      <c r="D18" s="117"/>
      <c r="E18" s="117"/>
      <c r="F18" s="119"/>
      <c r="G18" s="33"/>
      <c r="H18" s="214"/>
      <c r="I18" s="33"/>
      <c r="J18" s="33"/>
      <c r="K18" s="3"/>
      <c r="L18" s="32">
        <f t="shared" si="10"/>
        <v>0</v>
      </c>
      <c r="M18" s="814">
        <f t="shared" si="4"/>
        <v>0</v>
      </c>
      <c r="N18" s="814">
        <f t="shared" si="5"/>
        <v>0</v>
      </c>
      <c r="O18" s="1121" t="str">
        <f t="shared" si="6"/>
        <v>-</v>
      </c>
      <c r="P18" s="814">
        <f t="shared" si="7"/>
        <v>0</v>
      </c>
      <c r="Q18" s="3"/>
      <c r="R18" s="814">
        <f t="shared" si="8"/>
        <v>0</v>
      </c>
      <c r="S18" s="814">
        <f t="shared" si="8"/>
        <v>0</v>
      </c>
      <c r="T18" s="814">
        <f t="shared" si="8"/>
        <v>0</v>
      </c>
      <c r="U18" s="814">
        <f t="shared" si="8"/>
        <v>0</v>
      </c>
      <c r="V18" s="814">
        <f t="shared" si="8"/>
        <v>0</v>
      </c>
      <c r="W18" s="814">
        <f t="shared" si="8"/>
        <v>0</v>
      </c>
      <c r="X18" s="814">
        <f t="shared" si="8"/>
        <v>0</v>
      </c>
      <c r="Y18" s="814">
        <f t="shared" si="8"/>
        <v>0</v>
      </c>
      <c r="Z18" s="3"/>
      <c r="AA18" s="814">
        <f t="shared" si="9"/>
        <v>0</v>
      </c>
      <c r="AB18" s="814">
        <f t="shared" si="9"/>
        <v>0</v>
      </c>
      <c r="AC18" s="814">
        <f t="shared" si="9"/>
        <v>0</v>
      </c>
      <c r="AD18" s="814">
        <f t="shared" si="9"/>
        <v>0</v>
      </c>
      <c r="AE18" s="814">
        <f t="shared" si="9"/>
        <v>0</v>
      </c>
      <c r="AF18" s="814">
        <f t="shared" si="9"/>
        <v>0</v>
      </c>
      <c r="AG18" s="814">
        <f t="shared" si="9"/>
        <v>0</v>
      </c>
      <c r="AH18" s="814">
        <f t="shared" si="9"/>
        <v>0</v>
      </c>
      <c r="AI18" s="6"/>
      <c r="AJ18" s="22"/>
    </row>
    <row r="19" spans="2:36" ht="13.15" customHeight="1" x14ac:dyDescent="0.2">
      <c r="B19" s="18"/>
      <c r="C19" s="31"/>
      <c r="D19" s="117"/>
      <c r="E19" s="117"/>
      <c r="F19" s="119"/>
      <c r="G19" s="33"/>
      <c r="H19" s="214"/>
      <c r="I19" s="33"/>
      <c r="J19" s="33"/>
      <c r="K19" s="3"/>
      <c r="L19" s="32">
        <f t="shared" si="10"/>
        <v>0</v>
      </c>
      <c r="M19" s="814">
        <f t="shared" si="4"/>
        <v>0</v>
      </c>
      <c r="N19" s="814">
        <f t="shared" si="5"/>
        <v>0</v>
      </c>
      <c r="O19" s="1121" t="str">
        <f t="shared" si="6"/>
        <v>-</v>
      </c>
      <c r="P19" s="814">
        <f t="shared" si="7"/>
        <v>0</v>
      </c>
      <c r="Q19" s="3"/>
      <c r="R19" s="814">
        <f t="shared" si="8"/>
        <v>0</v>
      </c>
      <c r="S19" s="814">
        <f t="shared" si="8"/>
        <v>0</v>
      </c>
      <c r="T19" s="814">
        <f t="shared" si="8"/>
        <v>0</v>
      </c>
      <c r="U19" s="814">
        <f t="shared" si="8"/>
        <v>0</v>
      </c>
      <c r="V19" s="814">
        <f t="shared" si="8"/>
        <v>0</v>
      </c>
      <c r="W19" s="814">
        <f t="shared" si="8"/>
        <v>0</v>
      </c>
      <c r="X19" s="814">
        <f t="shared" si="8"/>
        <v>0</v>
      </c>
      <c r="Y19" s="814">
        <f t="shared" si="8"/>
        <v>0</v>
      </c>
      <c r="Z19" s="3"/>
      <c r="AA19" s="814">
        <f t="shared" si="9"/>
        <v>0</v>
      </c>
      <c r="AB19" s="814">
        <f t="shared" si="9"/>
        <v>0</v>
      </c>
      <c r="AC19" s="814">
        <f t="shared" si="9"/>
        <v>0</v>
      </c>
      <c r="AD19" s="814">
        <f t="shared" si="9"/>
        <v>0</v>
      </c>
      <c r="AE19" s="814">
        <f t="shared" si="9"/>
        <v>0</v>
      </c>
      <c r="AF19" s="814">
        <f t="shared" si="9"/>
        <v>0</v>
      </c>
      <c r="AG19" s="814">
        <f t="shared" si="9"/>
        <v>0</v>
      </c>
      <c r="AH19" s="814">
        <f t="shared" si="9"/>
        <v>0</v>
      </c>
      <c r="AI19" s="6"/>
      <c r="AJ19" s="22"/>
    </row>
    <row r="20" spans="2:36" ht="13.15" customHeight="1" x14ac:dyDescent="0.2">
      <c r="B20" s="18"/>
      <c r="C20" s="31"/>
      <c r="D20" s="117"/>
      <c r="E20" s="117"/>
      <c r="F20" s="119"/>
      <c r="G20" s="33"/>
      <c r="H20" s="214"/>
      <c r="I20" s="33"/>
      <c r="J20" s="33"/>
      <c r="K20" s="3"/>
      <c r="L20" s="32">
        <f t="shared" si="10"/>
        <v>0</v>
      </c>
      <c r="M20" s="814">
        <f t="shared" si="4"/>
        <v>0</v>
      </c>
      <c r="N20" s="814">
        <f t="shared" si="5"/>
        <v>0</v>
      </c>
      <c r="O20" s="1121" t="str">
        <f t="shared" si="6"/>
        <v>-</v>
      </c>
      <c r="P20" s="814">
        <f t="shared" si="7"/>
        <v>0</v>
      </c>
      <c r="Q20" s="3"/>
      <c r="R20" s="814">
        <f t="shared" si="8"/>
        <v>0</v>
      </c>
      <c r="S20" s="814">
        <f t="shared" si="8"/>
        <v>0</v>
      </c>
      <c r="T20" s="814">
        <f t="shared" si="8"/>
        <v>0</v>
      </c>
      <c r="U20" s="814">
        <f t="shared" si="8"/>
        <v>0</v>
      </c>
      <c r="V20" s="814">
        <f t="shared" si="8"/>
        <v>0</v>
      </c>
      <c r="W20" s="814">
        <f t="shared" si="8"/>
        <v>0</v>
      </c>
      <c r="X20" s="814">
        <f t="shared" si="8"/>
        <v>0</v>
      </c>
      <c r="Y20" s="814">
        <f t="shared" si="8"/>
        <v>0</v>
      </c>
      <c r="Z20" s="3"/>
      <c r="AA20" s="814">
        <f t="shared" si="9"/>
        <v>0</v>
      </c>
      <c r="AB20" s="814">
        <f t="shared" si="9"/>
        <v>0</v>
      </c>
      <c r="AC20" s="814">
        <f t="shared" si="9"/>
        <v>0</v>
      </c>
      <c r="AD20" s="814">
        <f t="shared" si="9"/>
        <v>0</v>
      </c>
      <c r="AE20" s="814">
        <f t="shared" si="9"/>
        <v>0</v>
      </c>
      <c r="AF20" s="814">
        <f t="shared" si="9"/>
        <v>0</v>
      </c>
      <c r="AG20" s="814">
        <f t="shared" si="9"/>
        <v>0</v>
      </c>
      <c r="AH20" s="814">
        <f t="shared" si="9"/>
        <v>0</v>
      </c>
      <c r="AI20" s="6"/>
      <c r="AJ20" s="22"/>
    </row>
    <row r="21" spans="2:36" ht="13.15" customHeight="1" x14ac:dyDescent="0.2">
      <c r="B21" s="18"/>
      <c r="C21" s="31"/>
      <c r="D21" s="117"/>
      <c r="E21" s="117"/>
      <c r="F21" s="119"/>
      <c r="G21" s="33"/>
      <c r="H21" s="214"/>
      <c r="I21" s="33"/>
      <c r="J21" s="33"/>
      <c r="K21" s="3"/>
      <c r="L21" s="32">
        <f t="shared" si="10"/>
        <v>0</v>
      </c>
      <c r="M21" s="814">
        <f t="shared" si="4"/>
        <v>0</v>
      </c>
      <c r="N21" s="814">
        <f t="shared" si="5"/>
        <v>0</v>
      </c>
      <c r="O21" s="1121" t="str">
        <f t="shared" si="6"/>
        <v>-</v>
      </c>
      <c r="P21" s="814">
        <f t="shared" si="7"/>
        <v>0</v>
      </c>
      <c r="Q21" s="3"/>
      <c r="R21" s="814">
        <f t="shared" si="8"/>
        <v>0</v>
      </c>
      <c r="S21" s="814">
        <f t="shared" si="8"/>
        <v>0</v>
      </c>
      <c r="T21" s="814">
        <f t="shared" si="8"/>
        <v>0</v>
      </c>
      <c r="U21" s="814">
        <f t="shared" si="8"/>
        <v>0</v>
      </c>
      <c r="V21" s="814">
        <f t="shared" si="8"/>
        <v>0</v>
      </c>
      <c r="W21" s="814">
        <f t="shared" si="8"/>
        <v>0</v>
      </c>
      <c r="X21" s="814">
        <f t="shared" si="8"/>
        <v>0</v>
      </c>
      <c r="Y21" s="814">
        <f t="shared" si="8"/>
        <v>0</v>
      </c>
      <c r="Z21" s="3"/>
      <c r="AA21" s="814">
        <f t="shared" si="9"/>
        <v>0</v>
      </c>
      <c r="AB21" s="814">
        <f t="shared" si="9"/>
        <v>0</v>
      </c>
      <c r="AC21" s="814">
        <f t="shared" si="9"/>
        <v>0</v>
      </c>
      <c r="AD21" s="814">
        <f t="shared" si="9"/>
        <v>0</v>
      </c>
      <c r="AE21" s="814">
        <f t="shared" si="9"/>
        <v>0</v>
      </c>
      <c r="AF21" s="814">
        <f t="shared" si="9"/>
        <v>0</v>
      </c>
      <c r="AG21" s="814">
        <f t="shared" si="9"/>
        <v>0</v>
      </c>
      <c r="AH21" s="814">
        <f t="shared" si="9"/>
        <v>0</v>
      </c>
      <c r="AI21" s="6"/>
      <c r="AJ21" s="22"/>
    </row>
    <row r="22" spans="2:36" ht="13.15" customHeight="1" x14ac:dyDescent="0.2">
      <c r="B22" s="18"/>
      <c r="C22" s="31"/>
      <c r="D22" s="117"/>
      <c r="E22" s="117"/>
      <c r="F22" s="119"/>
      <c r="G22" s="33"/>
      <c r="H22" s="214"/>
      <c r="I22" s="33"/>
      <c r="J22" s="33"/>
      <c r="K22" s="3"/>
      <c r="L22" s="32">
        <f t="shared" si="10"/>
        <v>0</v>
      </c>
      <c r="M22" s="814">
        <f t="shared" si="4"/>
        <v>0</v>
      </c>
      <c r="N22" s="814">
        <f t="shared" si="5"/>
        <v>0</v>
      </c>
      <c r="O22" s="1121" t="str">
        <f t="shared" si="6"/>
        <v>-</v>
      </c>
      <c r="P22" s="814">
        <f t="shared" si="7"/>
        <v>0</v>
      </c>
      <c r="Q22" s="3"/>
      <c r="R22" s="814">
        <f t="shared" si="8"/>
        <v>0</v>
      </c>
      <c r="S22" s="814">
        <f t="shared" si="8"/>
        <v>0</v>
      </c>
      <c r="T22" s="814">
        <f t="shared" si="8"/>
        <v>0</v>
      </c>
      <c r="U22" s="814">
        <f t="shared" si="8"/>
        <v>0</v>
      </c>
      <c r="V22" s="814">
        <f t="shared" si="8"/>
        <v>0</v>
      </c>
      <c r="W22" s="814">
        <f t="shared" si="8"/>
        <v>0</v>
      </c>
      <c r="X22" s="814">
        <f t="shared" si="8"/>
        <v>0</v>
      </c>
      <c r="Y22" s="814">
        <f t="shared" si="8"/>
        <v>0</v>
      </c>
      <c r="Z22" s="3"/>
      <c r="AA22" s="814">
        <f t="shared" si="9"/>
        <v>0</v>
      </c>
      <c r="AB22" s="814">
        <f t="shared" si="9"/>
        <v>0</v>
      </c>
      <c r="AC22" s="814">
        <f t="shared" si="9"/>
        <v>0</v>
      </c>
      <c r="AD22" s="814">
        <f t="shared" si="9"/>
        <v>0</v>
      </c>
      <c r="AE22" s="814">
        <f t="shared" si="9"/>
        <v>0</v>
      </c>
      <c r="AF22" s="814">
        <f t="shared" si="9"/>
        <v>0</v>
      </c>
      <c r="AG22" s="814">
        <f t="shared" si="9"/>
        <v>0</v>
      </c>
      <c r="AH22" s="814">
        <f t="shared" si="9"/>
        <v>0</v>
      </c>
      <c r="AI22" s="6"/>
      <c r="AJ22" s="22"/>
    </row>
    <row r="23" spans="2:36" ht="13.15" customHeight="1" x14ac:dyDescent="0.2">
      <c r="B23" s="18"/>
      <c r="C23" s="31"/>
      <c r="D23" s="117"/>
      <c r="E23" s="117"/>
      <c r="F23" s="119"/>
      <c r="G23" s="33"/>
      <c r="H23" s="214"/>
      <c r="I23" s="33"/>
      <c r="J23" s="33"/>
      <c r="K23" s="3"/>
      <c r="L23" s="32">
        <f t="shared" si="10"/>
        <v>0</v>
      </c>
      <c r="M23" s="814">
        <f t="shared" si="4"/>
        <v>0</v>
      </c>
      <c r="N23" s="814">
        <f t="shared" si="5"/>
        <v>0</v>
      </c>
      <c r="O23" s="1121" t="str">
        <f t="shared" si="6"/>
        <v>-</v>
      </c>
      <c r="P23" s="814">
        <f t="shared" si="7"/>
        <v>0</v>
      </c>
      <c r="Q23" s="3"/>
      <c r="R23" s="814">
        <f t="shared" si="8"/>
        <v>0</v>
      </c>
      <c r="S23" s="814">
        <f t="shared" si="8"/>
        <v>0</v>
      </c>
      <c r="T23" s="814">
        <f t="shared" si="8"/>
        <v>0</v>
      </c>
      <c r="U23" s="814">
        <f t="shared" si="8"/>
        <v>0</v>
      </c>
      <c r="V23" s="814">
        <f t="shared" si="8"/>
        <v>0</v>
      </c>
      <c r="W23" s="814">
        <f t="shared" si="8"/>
        <v>0</v>
      </c>
      <c r="X23" s="814">
        <f t="shared" si="8"/>
        <v>0</v>
      </c>
      <c r="Y23" s="814">
        <f t="shared" si="8"/>
        <v>0</v>
      </c>
      <c r="Z23" s="3"/>
      <c r="AA23" s="814">
        <f t="shared" si="9"/>
        <v>0</v>
      </c>
      <c r="AB23" s="814">
        <f t="shared" si="9"/>
        <v>0</v>
      </c>
      <c r="AC23" s="814">
        <f t="shared" si="9"/>
        <v>0</v>
      </c>
      <c r="AD23" s="814">
        <f t="shared" si="9"/>
        <v>0</v>
      </c>
      <c r="AE23" s="814">
        <f t="shared" si="9"/>
        <v>0</v>
      </c>
      <c r="AF23" s="814">
        <f t="shared" si="9"/>
        <v>0</v>
      </c>
      <c r="AG23" s="814">
        <f t="shared" si="9"/>
        <v>0</v>
      </c>
      <c r="AH23" s="814">
        <f t="shared" si="9"/>
        <v>0</v>
      </c>
      <c r="AI23" s="6"/>
      <c r="AJ23" s="22"/>
    </row>
    <row r="24" spans="2:36" ht="13.15" customHeight="1" x14ac:dyDescent="0.2">
      <c r="B24" s="18"/>
      <c r="C24" s="31"/>
      <c r="D24" s="117"/>
      <c r="E24" s="117"/>
      <c r="F24" s="119"/>
      <c r="G24" s="33"/>
      <c r="H24" s="214"/>
      <c r="I24" s="33"/>
      <c r="J24" s="33"/>
      <c r="K24" s="3"/>
      <c r="L24" s="32">
        <f t="shared" si="10"/>
        <v>0</v>
      </c>
      <c r="M24" s="814">
        <f t="shared" si="4"/>
        <v>0</v>
      </c>
      <c r="N24" s="814">
        <f t="shared" si="5"/>
        <v>0</v>
      </c>
      <c r="O24" s="1121" t="str">
        <f t="shared" si="6"/>
        <v>-</v>
      </c>
      <c r="P24" s="814">
        <f t="shared" si="7"/>
        <v>0</v>
      </c>
      <c r="Q24" s="3"/>
      <c r="R24" s="814">
        <f t="shared" si="8"/>
        <v>0</v>
      </c>
      <c r="S24" s="814">
        <f t="shared" si="8"/>
        <v>0</v>
      </c>
      <c r="T24" s="814">
        <f t="shared" si="8"/>
        <v>0</v>
      </c>
      <c r="U24" s="814">
        <f t="shared" si="8"/>
        <v>0</v>
      </c>
      <c r="V24" s="814">
        <f t="shared" si="8"/>
        <v>0</v>
      </c>
      <c r="W24" s="814">
        <f t="shared" si="8"/>
        <v>0</v>
      </c>
      <c r="X24" s="814">
        <f t="shared" si="8"/>
        <v>0</v>
      </c>
      <c r="Y24" s="814">
        <f t="shared" si="8"/>
        <v>0</v>
      </c>
      <c r="Z24" s="3"/>
      <c r="AA24" s="814">
        <f t="shared" si="9"/>
        <v>0</v>
      </c>
      <c r="AB24" s="814">
        <f t="shared" si="9"/>
        <v>0</v>
      </c>
      <c r="AC24" s="814">
        <f t="shared" si="9"/>
        <v>0</v>
      </c>
      <c r="AD24" s="814">
        <f t="shared" si="9"/>
        <v>0</v>
      </c>
      <c r="AE24" s="814">
        <f t="shared" si="9"/>
        <v>0</v>
      </c>
      <c r="AF24" s="814">
        <f t="shared" si="9"/>
        <v>0</v>
      </c>
      <c r="AG24" s="814">
        <f t="shared" si="9"/>
        <v>0</v>
      </c>
      <c r="AH24" s="814">
        <f t="shared" si="9"/>
        <v>0</v>
      </c>
      <c r="AI24" s="6"/>
      <c r="AJ24" s="22"/>
    </row>
    <row r="25" spans="2:36" ht="13.15" customHeight="1" x14ac:dyDescent="0.2">
      <c r="B25" s="18"/>
      <c r="C25" s="31"/>
      <c r="D25" s="117"/>
      <c r="E25" s="117"/>
      <c r="F25" s="119"/>
      <c r="G25" s="33"/>
      <c r="H25" s="214"/>
      <c r="I25" s="33"/>
      <c r="J25" s="33"/>
      <c r="K25" s="3"/>
      <c r="L25" s="32">
        <f t="shared" si="10"/>
        <v>0</v>
      </c>
      <c r="M25" s="814">
        <f t="shared" si="4"/>
        <v>0</v>
      </c>
      <c r="N25" s="814">
        <f t="shared" si="5"/>
        <v>0</v>
      </c>
      <c r="O25" s="1121" t="str">
        <f t="shared" si="6"/>
        <v>-</v>
      </c>
      <c r="P25" s="814">
        <f t="shared" si="7"/>
        <v>0</v>
      </c>
      <c r="Q25" s="3"/>
      <c r="R25" s="814">
        <f t="shared" si="8"/>
        <v>0</v>
      </c>
      <c r="S25" s="814">
        <f t="shared" si="8"/>
        <v>0</v>
      </c>
      <c r="T25" s="814">
        <f t="shared" si="8"/>
        <v>0</v>
      </c>
      <c r="U25" s="814">
        <f t="shared" si="8"/>
        <v>0</v>
      </c>
      <c r="V25" s="814">
        <f t="shared" si="8"/>
        <v>0</v>
      </c>
      <c r="W25" s="814">
        <f t="shared" si="8"/>
        <v>0</v>
      </c>
      <c r="X25" s="814">
        <f t="shared" si="8"/>
        <v>0</v>
      </c>
      <c r="Y25" s="814">
        <f t="shared" si="8"/>
        <v>0</v>
      </c>
      <c r="Z25" s="3"/>
      <c r="AA25" s="814">
        <f t="shared" si="9"/>
        <v>0</v>
      </c>
      <c r="AB25" s="814">
        <f t="shared" si="9"/>
        <v>0</v>
      </c>
      <c r="AC25" s="814">
        <f t="shared" si="9"/>
        <v>0</v>
      </c>
      <c r="AD25" s="814">
        <f t="shared" si="9"/>
        <v>0</v>
      </c>
      <c r="AE25" s="814">
        <f t="shared" si="9"/>
        <v>0</v>
      </c>
      <c r="AF25" s="814">
        <f t="shared" si="9"/>
        <v>0</v>
      </c>
      <c r="AG25" s="814">
        <f t="shared" si="9"/>
        <v>0</v>
      </c>
      <c r="AH25" s="814">
        <f t="shared" si="9"/>
        <v>0</v>
      </c>
      <c r="AI25" s="6"/>
      <c r="AJ25" s="22"/>
    </row>
    <row r="26" spans="2:36" ht="13.15" customHeight="1" x14ac:dyDescent="0.2">
      <c r="B26" s="18"/>
      <c r="C26" s="31"/>
      <c r="D26" s="117"/>
      <c r="E26" s="117"/>
      <c r="F26" s="119"/>
      <c r="G26" s="33"/>
      <c r="H26" s="214"/>
      <c r="I26" s="33"/>
      <c r="J26" s="33"/>
      <c r="K26" s="3"/>
      <c r="L26" s="32">
        <f t="shared" si="10"/>
        <v>0</v>
      </c>
      <c r="M26" s="814">
        <f t="shared" si="4"/>
        <v>0</v>
      </c>
      <c r="N26" s="814">
        <f t="shared" si="5"/>
        <v>0</v>
      </c>
      <c r="O26" s="1121" t="str">
        <f t="shared" si="6"/>
        <v>-</v>
      </c>
      <c r="P26" s="814">
        <f t="shared" si="7"/>
        <v>0</v>
      </c>
      <c r="Q26" s="3"/>
      <c r="R26" s="814">
        <f t="shared" si="8"/>
        <v>0</v>
      </c>
      <c r="S26" s="814">
        <f t="shared" si="8"/>
        <v>0</v>
      </c>
      <c r="T26" s="814">
        <f t="shared" si="8"/>
        <v>0</v>
      </c>
      <c r="U26" s="814">
        <f t="shared" si="8"/>
        <v>0</v>
      </c>
      <c r="V26" s="814">
        <f t="shared" si="8"/>
        <v>0</v>
      </c>
      <c r="W26" s="814">
        <f t="shared" si="8"/>
        <v>0</v>
      </c>
      <c r="X26" s="814">
        <f t="shared" si="8"/>
        <v>0</v>
      </c>
      <c r="Y26" s="814">
        <f t="shared" si="8"/>
        <v>0</v>
      </c>
      <c r="Z26" s="3"/>
      <c r="AA26" s="814">
        <f t="shared" si="9"/>
        <v>0</v>
      </c>
      <c r="AB26" s="814">
        <f t="shared" si="9"/>
        <v>0</v>
      </c>
      <c r="AC26" s="814">
        <f t="shared" si="9"/>
        <v>0</v>
      </c>
      <c r="AD26" s="814">
        <f t="shared" si="9"/>
        <v>0</v>
      </c>
      <c r="AE26" s="814">
        <f t="shared" si="9"/>
        <v>0</v>
      </c>
      <c r="AF26" s="814">
        <f t="shared" si="9"/>
        <v>0</v>
      </c>
      <c r="AG26" s="814">
        <f t="shared" si="9"/>
        <v>0</v>
      </c>
      <c r="AH26" s="814">
        <f t="shared" si="9"/>
        <v>0</v>
      </c>
      <c r="AI26" s="6"/>
      <c r="AJ26" s="22"/>
    </row>
    <row r="27" spans="2:36" ht="13.15" customHeight="1" x14ac:dyDescent="0.2">
      <c r="B27" s="18"/>
      <c r="C27" s="31"/>
      <c r="D27" s="117"/>
      <c r="E27" s="117"/>
      <c r="F27" s="119"/>
      <c r="G27" s="33"/>
      <c r="H27" s="214"/>
      <c r="I27" s="33"/>
      <c r="J27" s="33"/>
      <c r="K27" s="3"/>
      <c r="L27" s="32">
        <f t="shared" si="10"/>
        <v>0</v>
      </c>
      <c r="M27" s="814">
        <f t="shared" si="4"/>
        <v>0</v>
      </c>
      <c r="N27" s="814">
        <f t="shared" si="5"/>
        <v>0</v>
      </c>
      <c r="O27" s="1121" t="str">
        <f t="shared" si="6"/>
        <v>-</v>
      </c>
      <c r="P27" s="814">
        <f t="shared" si="7"/>
        <v>0</v>
      </c>
      <c r="Q27" s="3"/>
      <c r="R27" s="814">
        <f t="shared" si="8"/>
        <v>0</v>
      </c>
      <c r="S27" s="814">
        <f t="shared" si="8"/>
        <v>0</v>
      </c>
      <c r="T27" s="814">
        <f t="shared" si="8"/>
        <v>0</v>
      </c>
      <c r="U27" s="814">
        <f t="shared" si="8"/>
        <v>0</v>
      </c>
      <c r="V27" s="814">
        <f t="shared" si="8"/>
        <v>0</v>
      </c>
      <c r="W27" s="814">
        <f t="shared" si="8"/>
        <v>0</v>
      </c>
      <c r="X27" s="814">
        <f t="shared" si="8"/>
        <v>0</v>
      </c>
      <c r="Y27" s="814">
        <f t="shared" si="8"/>
        <v>0</v>
      </c>
      <c r="Z27" s="3"/>
      <c r="AA27" s="814">
        <f t="shared" si="9"/>
        <v>0</v>
      </c>
      <c r="AB27" s="814">
        <f t="shared" si="9"/>
        <v>0</v>
      </c>
      <c r="AC27" s="814">
        <f t="shared" si="9"/>
        <v>0</v>
      </c>
      <c r="AD27" s="814">
        <f t="shared" si="9"/>
        <v>0</v>
      </c>
      <c r="AE27" s="814">
        <f t="shared" si="9"/>
        <v>0</v>
      </c>
      <c r="AF27" s="814">
        <f t="shared" si="9"/>
        <v>0</v>
      </c>
      <c r="AG27" s="814">
        <f t="shared" si="9"/>
        <v>0</v>
      </c>
      <c r="AH27" s="814">
        <f t="shared" si="9"/>
        <v>0</v>
      </c>
      <c r="AI27" s="6"/>
      <c r="AJ27" s="22"/>
    </row>
    <row r="28" spans="2:36" ht="13.15" customHeight="1" x14ac:dyDescent="0.2">
      <c r="B28" s="18"/>
      <c r="C28" s="31"/>
      <c r="D28" s="117"/>
      <c r="E28" s="117"/>
      <c r="F28" s="119"/>
      <c r="G28" s="33"/>
      <c r="H28" s="214"/>
      <c r="I28" s="33"/>
      <c r="J28" s="33"/>
      <c r="K28" s="3"/>
      <c r="L28" s="32">
        <f t="shared" si="10"/>
        <v>0</v>
      </c>
      <c r="M28" s="814">
        <f t="shared" si="4"/>
        <v>0</v>
      </c>
      <c r="N28" s="814">
        <f t="shared" si="5"/>
        <v>0</v>
      </c>
      <c r="O28" s="1121" t="str">
        <f t="shared" si="6"/>
        <v>-</v>
      </c>
      <c r="P28" s="814">
        <f t="shared" si="7"/>
        <v>0</v>
      </c>
      <c r="Q28" s="3"/>
      <c r="R28" s="814">
        <f t="shared" si="8"/>
        <v>0</v>
      </c>
      <c r="S28" s="814">
        <f t="shared" si="8"/>
        <v>0</v>
      </c>
      <c r="T28" s="814">
        <f t="shared" si="8"/>
        <v>0</v>
      </c>
      <c r="U28" s="814">
        <f t="shared" si="8"/>
        <v>0</v>
      </c>
      <c r="V28" s="814">
        <f t="shared" si="8"/>
        <v>0</v>
      </c>
      <c r="W28" s="814">
        <f t="shared" si="8"/>
        <v>0</v>
      </c>
      <c r="X28" s="814">
        <f t="shared" si="8"/>
        <v>0</v>
      </c>
      <c r="Y28" s="814">
        <f t="shared" si="8"/>
        <v>0</v>
      </c>
      <c r="Z28" s="3"/>
      <c r="AA28" s="814">
        <f t="shared" si="9"/>
        <v>0</v>
      </c>
      <c r="AB28" s="814">
        <f t="shared" si="9"/>
        <v>0</v>
      </c>
      <c r="AC28" s="814">
        <f t="shared" si="9"/>
        <v>0</v>
      </c>
      <c r="AD28" s="814">
        <f t="shared" si="9"/>
        <v>0</v>
      </c>
      <c r="AE28" s="814">
        <f t="shared" si="9"/>
        <v>0</v>
      </c>
      <c r="AF28" s="814">
        <f t="shared" si="9"/>
        <v>0</v>
      </c>
      <c r="AG28" s="814">
        <f t="shared" si="9"/>
        <v>0</v>
      </c>
      <c r="AH28" s="814">
        <f t="shared" si="9"/>
        <v>0</v>
      </c>
      <c r="AI28" s="6"/>
      <c r="AJ28" s="22"/>
    </row>
    <row r="29" spans="2:36" ht="13.15" customHeight="1" x14ac:dyDescent="0.2">
      <c r="B29" s="18"/>
      <c r="C29" s="31"/>
      <c r="D29" s="117"/>
      <c r="E29" s="117"/>
      <c r="F29" s="119"/>
      <c r="G29" s="33"/>
      <c r="H29" s="214"/>
      <c r="I29" s="33"/>
      <c r="J29" s="33"/>
      <c r="K29" s="3"/>
      <c r="L29" s="32">
        <f t="shared" si="10"/>
        <v>0</v>
      </c>
      <c r="M29" s="814">
        <f t="shared" si="4"/>
        <v>0</v>
      </c>
      <c r="N29" s="814">
        <f t="shared" si="5"/>
        <v>0</v>
      </c>
      <c r="O29" s="1121" t="str">
        <f t="shared" si="6"/>
        <v>-</v>
      </c>
      <c r="P29" s="814">
        <f t="shared" si="7"/>
        <v>0</v>
      </c>
      <c r="Q29" s="3"/>
      <c r="R29" s="814">
        <f t="shared" si="8"/>
        <v>0</v>
      </c>
      <c r="S29" s="814">
        <f t="shared" si="8"/>
        <v>0</v>
      </c>
      <c r="T29" s="814">
        <f t="shared" si="8"/>
        <v>0</v>
      </c>
      <c r="U29" s="814">
        <f t="shared" si="8"/>
        <v>0</v>
      </c>
      <c r="V29" s="814">
        <f t="shared" si="8"/>
        <v>0</v>
      </c>
      <c r="W29" s="814">
        <f t="shared" si="8"/>
        <v>0</v>
      </c>
      <c r="X29" s="814">
        <f t="shared" si="8"/>
        <v>0</v>
      </c>
      <c r="Y29" s="814">
        <f t="shared" si="8"/>
        <v>0</v>
      </c>
      <c r="Z29" s="3"/>
      <c r="AA29" s="814">
        <f t="shared" si="9"/>
        <v>0</v>
      </c>
      <c r="AB29" s="814">
        <f t="shared" si="9"/>
        <v>0</v>
      </c>
      <c r="AC29" s="814">
        <f t="shared" si="9"/>
        <v>0</v>
      </c>
      <c r="AD29" s="814">
        <f t="shared" si="9"/>
        <v>0</v>
      </c>
      <c r="AE29" s="814">
        <f t="shared" si="9"/>
        <v>0</v>
      </c>
      <c r="AF29" s="814">
        <f t="shared" si="9"/>
        <v>0</v>
      </c>
      <c r="AG29" s="814">
        <f t="shared" si="9"/>
        <v>0</v>
      </c>
      <c r="AH29" s="814">
        <f t="shared" si="9"/>
        <v>0</v>
      </c>
      <c r="AI29" s="6"/>
      <c r="AJ29" s="22"/>
    </row>
    <row r="30" spans="2:36" ht="13.15" customHeight="1" x14ac:dyDescent="0.2">
      <c r="B30" s="18"/>
      <c r="C30" s="31"/>
      <c r="D30" s="117"/>
      <c r="E30" s="117"/>
      <c r="F30" s="119"/>
      <c r="G30" s="33"/>
      <c r="H30" s="214"/>
      <c r="I30" s="33"/>
      <c r="J30" s="33"/>
      <c r="K30" s="3"/>
      <c r="L30" s="32">
        <f t="shared" si="10"/>
        <v>0</v>
      </c>
      <c r="M30" s="814">
        <f t="shared" si="4"/>
        <v>0</v>
      </c>
      <c r="N30" s="814">
        <f t="shared" si="5"/>
        <v>0</v>
      </c>
      <c r="O30" s="1121" t="str">
        <f t="shared" si="6"/>
        <v>-</v>
      </c>
      <c r="P30" s="814">
        <f t="shared" si="7"/>
        <v>0</v>
      </c>
      <c r="Q30" s="3"/>
      <c r="R30" s="814">
        <f t="shared" ref="R30:Y45" si="11">(IF(R$8&lt;$I30,0,IF($O30&lt;=R$8-1,0,$N30)))</f>
        <v>0</v>
      </c>
      <c r="S30" s="814">
        <f t="shared" si="11"/>
        <v>0</v>
      </c>
      <c r="T30" s="814">
        <f t="shared" si="11"/>
        <v>0</v>
      </c>
      <c r="U30" s="814">
        <f t="shared" si="11"/>
        <v>0</v>
      </c>
      <c r="V30" s="814">
        <f t="shared" si="11"/>
        <v>0</v>
      </c>
      <c r="W30" s="814">
        <f t="shared" si="11"/>
        <v>0</v>
      </c>
      <c r="X30" s="814">
        <f t="shared" si="11"/>
        <v>0</v>
      </c>
      <c r="Y30" s="814">
        <f t="shared" si="11"/>
        <v>0</v>
      </c>
      <c r="Z30" s="3"/>
      <c r="AA30" s="814">
        <f t="shared" ref="AA30:AH45" si="12">IF(AA$8=$I30,($G30*$H30),0)</f>
        <v>0</v>
      </c>
      <c r="AB30" s="814">
        <f t="shared" si="12"/>
        <v>0</v>
      </c>
      <c r="AC30" s="814">
        <f t="shared" si="12"/>
        <v>0</v>
      </c>
      <c r="AD30" s="814">
        <f t="shared" si="12"/>
        <v>0</v>
      </c>
      <c r="AE30" s="814">
        <f t="shared" si="12"/>
        <v>0</v>
      </c>
      <c r="AF30" s="814">
        <f t="shared" si="12"/>
        <v>0</v>
      </c>
      <c r="AG30" s="814">
        <f t="shared" si="12"/>
        <v>0</v>
      </c>
      <c r="AH30" s="814">
        <f t="shared" si="12"/>
        <v>0</v>
      </c>
      <c r="AI30" s="6"/>
      <c r="AJ30" s="22"/>
    </row>
    <row r="31" spans="2:36" ht="13.15" customHeight="1" x14ac:dyDescent="0.2">
      <c r="B31" s="18"/>
      <c r="C31" s="31"/>
      <c r="D31" s="117"/>
      <c r="E31" s="117"/>
      <c r="F31" s="119"/>
      <c r="G31" s="33"/>
      <c r="H31" s="214"/>
      <c r="I31" s="33"/>
      <c r="J31" s="33"/>
      <c r="K31" s="3"/>
      <c r="L31" s="32">
        <f t="shared" si="10"/>
        <v>0</v>
      </c>
      <c r="M31" s="814">
        <f t="shared" si="4"/>
        <v>0</v>
      </c>
      <c r="N31" s="814">
        <f t="shared" si="5"/>
        <v>0</v>
      </c>
      <c r="O31" s="1121" t="str">
        <f t="shared" si="6"/>
        <v>-</v>
      </c>
      <c r="P31" s="814">
        <f t="shared" si="7"/>
        <v>0</v>
      </c>
      <c r="Q31" s="3"/>
      <c r="R31" s="814">
        <f t="shared" si="11"/>
        <v>0</v>
      </c>
      <c r="S31" s="814">
        <f t="shared" si="11"/>
        <v>0</v>
      </c>
      <c r="T31" s="814">
        <f t="shared" si="11"/>
        <v>0</v>
      </c>
      <c r="U31" s="814">
        <f t="shared" si="11"/>
        <v>0</v>
      </c>
      <c r="V31" s="814">
        <f t="shared" si="11"/>
        <v>0</v>
      </c>
      <c r="W31" s="814">
        <f t="shared" si="11"/>
        <v>0</v>
      </c>
      <c r="X31" s="814">
        <f t="shared" si="11"/>
        <v>0</v>
      </c>
      <c r="Y31" s="814">
        <f t="shared" si="11"/>
        <v>0</v>
      </c>
      <c r="Z31" s="3"/>
      <c r="AA31" s="814">
        <f t="shared" si="12"/>
        <v>0</v>
      </c>
      <c r="AB31" s="814">
        <f t="shared" si="12"/>
        <v>0</v>
      </c>
      <c r="AC31" s="814">
        <f t="shared" si="12"/>
        <v>0</v>
      </c>
      <c r="AD31" s="814">
        <f t="shared" si="12"/>
        <v>0</v>
      </c>
      <c r="AE31" s="814">
        <f t="shared" si="12"/>
        <v>0</v>
      </c>
      <c r="AF31" s="814">
        <f t="shared" si="12"/>
        <v>0</v>
      </c>
      <c r="AG31" s="814">
        <f t="shared" si="12"/>
        <v>0</v>
      </c>
      <c r="AH31" s="814">
        <f t="shared" si="12"/>
        <v>0</v>
      </c>
      <c r="AI31" s="6"/>
      <c r="AJ31" s="22"/>
    </row>
    <row r="32" spans="2:36" ht="13.15" customHeight="1" x14ac:dyDescent="0.2">
      <c r="B32" s="18"/>
      <c r="C32" s="31"/>
      <c r="D32" s="117"/>
      <c r="E32" s="117"/>
      <c r="F32" s="119"/>
      <c r="G32" s="33"/>
      <c r="H32" s="214"/>
      <c r="I32" s="33"/>
      <c r="J32" s="33"/>
      <c r="K32" s="3"/>
      <c r="L32" s="32">
        <f t="shared" si="10"/>
        <v>0</v>
      </c>
      <c r="M32" s="814">
        <f t="shared" si="4"/>
        <v>0</v>
      </c>
      <c r="N32" s="814">
        <f t="shared" si="5"/>
        <v>0</v>
      </c>
      <c r="O32" s="1121" t="str">
        <f t="shared" si="6"/>
        <v>-</v>
      </c>
      <c r="P32" s="814">
        <f t="shared" si="7"/>
        <v>0</v>
      </c>
      <c r="Q32" s="3"/>
      <c r="R32" s="814">
        <f t="shared" si="11"/>
        <v>0</v>
      </c>
      <c r="S32" s="814">
        <f t="shared" si="11"/>
        <v>0</v>
      </c>
      <c r="T32" s="814">
        <f t="shared" si="11"/>
        <v>0</v>
      </c>
      <c r="U32" s="814">
        <f t="shared" si="11"/>
        <v>0</v>
      </c>
      <c r="V32" s="814">
        <f t="shared" si="11"/>
        <v>0</v>
      </c>
      <c r="W32" s="814">
        <f t="shared" si="11"/>
        <v>0</v>
      </c>
      <c r="X32" s="814">
        <f t="shared" si="11"/>
        <v>0</v>
      </c>
      <c r="Y32" s="814">
        <f t="shared" si="11"/>
        <v>0</v>
      </c>
      <c r="Z32" s="3"/>
      <c r="AA32" s="814">
        <f t="shared" si="12"/>
        <v>0</v>
      </c>
      <c r="AB32" s="814">
        <f t="shared" si="12"/>
        <v>0</v>
      </c>
      <c r="AC32" s="814">
        <f t="shared" si="12"/>
        <v>0</v>
      </c>
      <c r="AD32" s="814">
        <f t="shared" si="12"/>
        <v>0</v>
      </c>
      <c r="AE32" s="814">
        <f t="shared" si="12"/>
        <v>0</v>
      </c>
      <c r="AF32" s="814">
        <f t="shared" si="12"/>
        <v>0</v>
      </c>
      <c r="AG32" s="814">
        <f t="shared" si="12"/>
        <v>0</v>
      </c>
      <c r="AH32" s="814">
        <f t="shared" si="12"/>
        <v>0</v>
      </c>
      <c r="AI32" s="6"/>
      <c r="AJ32" s="22"/>
    </row>
    <row r="33" spans="2:36" ht="13.15" customHeight="1" x14ac:dyDescent="0.2">
      <c r="B33" s="18"/>
      <c r="C33" s="31"/>
      <c r="D33" s="117"/>
      <c r="E33" s="117"/>
      <c r="F33" s="119"/>
      <c r="G33" s="33"/>
      <c r="H33" s="214"/>
      <c r="I33" s="33"/>
      <c r="J33" s="33"/>
      <c r="K33" s="3"/>
      <c r="L33" s="32">
        <f t="shared" si="10"/>
        <v>0</v>
      </c>
      <c r="M33" s="814">
        <f t="shared" si="4"/>
        <v>0</v>
      </c>
      <c r="N33" s="814">
        <f t="shared" si="5"/>
        <v>0</v>
      </c>
      <c r="O33" s="1121" t="str">
        <f t="shared" si="6"/>
        <v>-</v>
      </c>
      <c r="P33" s="814">
        <f t="shared" si="7"/>
        <v>0</v>
      </c>
      <c r="Q33" s="3"/>
      <c r="R33" s="814">
        <f t="shared" si="11"/>
        <v>0</v>
      </c>
      <c r="S33" s="814">
        <f t="shared" si="11"/>
        <v>0</v>
      </c>
      <c r="T33" s="814">
        <f t="shared" si="11"/>
        <v>0</v>
      </c>
      <c r="U33" s="814">
        <f t="shared" si="11"/>
        <v>0</v>
      </c>
      <c r="V33" s="814">
        <f t="shared" si="11"/>
        <v>0</v>
      </c>
      <c r="W33" s="814">
        <f t="shared" si="11"/>
        <v>0</v>
      </c>
      <c r="X33" s="814">
        <f t="shared" si="11"/>
        <v>0</v>
      </c>
      <c r="Y33" s="814">
        <f t="shared" si="11"/>
        <v>0</v>
      </c>
      <c r="Z33" s="3"/>
      <c r="AA33" s="814">
        <f t="shared" si="12"/>
        <v>0</v>
      </c>
      <c r="AB33" s="814">
        <f t="shared" si="12"/>
        <v>0</v>
      </c>
      <c r="AC33" s="814">
        <f t="shared" si="12"/>
        <v>0</v>
      </c>
      <c r="AD33" s="814">
        <f t="shared" si="12"/>
        <v>0</v>
      </c>
      <c r="AE33" s="814">
        <f t="shared" si="12"/>
        <v>0</v>
      </c>
      <c r="AF33" s="814">
        <f t="shared" si="12"/>
        <v>0</v>
      </c>
      <c r="AG33" s="814">
        <f t="shared" si="12"/>
        <v>0</v>
      </c>
      <c r="AH33" s="814">
        <f t="shared" si="12"/>
        <v>0</v>
      </c>
      <c r="AI33" s="6"/>
      <c r="AJ33" s="22"/>
    </row>
    <row r="34" spans="2:36" ht="13.15" customHeight="1" x14ac:dyDescent="0.2">
      <c r="B34" s="18"/>
      <c r="C34" s="31"/>
      <c r="D34" s="117"/>
      <c r="E34" s="117"/>
      <c r="F34" s="119"/>
      <c r="G34" s="33"/>
      <c r="H34" s="214"/>
      <c r="I34" s="33"/>
      <c r="J34" s="33"/>
      <c r="K34" s="3"/>
      <c r="L34" s="32">
        <f t="shared" si="10"/>
        <v>0</v>
      </c>
      <c r="M34" s="814">
        <f t="shared" si="4"/>
        <v>0</v>
      </c>
      <c r="N34" s="814">
        <f t="shared" si="5"/>
        <v>0</v>
      </c>
      <c r="O34" s="1121" t="str">
        <f t="shared" si="6"/>
        <v>-</v>
      </c>
      <c r="P34" s="814">
        <f t="shared" si="7"/>
        <v>0</v>
      </c>
      <c r="Q34" s="3"/>
      <c r="R34" s="814">
        <f t="shared" si="11"/>
        <v>0</v>
      </c>
      <c r="S34" s="814">
        <f t="shared" si="11"/>
        <v>0</v>
      </c>
      <c r="T34" s="814">
        <f t="shared" si="11"/>
        <v>0</v>
      </c>
      <c r="U34" s="814">
        <f t="shared" si="11"/>
        <v>0</v>
      </c>
      <c r="V34" s="814">
        <f t="shared" si="11"/>
        <v>0</v>
      </c>
      <c r="W34" s="814">
        <f t="shared" si="11"/>
        <v>0</v>
      </c>
      <c r="X34" s="814">
        <f t="shared" si="11"/>
        <v>0</v>
      </c>
      <c r="Y34" s="814">
        <f t="shared" si="11"/>
        <v>0</v>
      </c>
      <c r="Z34" s="3"/>
      <c r="AA34" s="814">
        <f t="shared" si="12"/>
        <v>0</v>
      </c>
      <c r="AB34" s="814">
        <f t="shared" si="12"/>
        <v>0</v>
      </c>
      <c r="AC34" s="814">
        <f t="shared" si="12"/>
        <v>0</v>
      </c>
      <c r="AD34" s="814">
        <f t="shared" si="12"/>
        <v>0</v>
      </c>
      <c r="AE34" s="814">
        <f t="shared" si="12"/>
        <v>0</v>
      </c>
      <c r="AF34" s="814">
        <f t="shared" si="12"/>
        <v>0</v>
      </c>
      <c r="AG34" s="814">
        <f t="shared" si="12"/>
        <v>0</v>
      </c>
      <c r="AH34" s="814">
        <f t="shared" si="12"/>
        <v>0</v>
      </c>
      <c r="AI34" s="6"/>
      <c r="AJ34" s="22"/>
    </row>
    <row r="35" spans="2:36" ht="13.15" customHeight="1" x14ac:dyDescent="0.2">
      <c r="B35" s="18"/>
      <c r="C35" s="31"/>
      <c r="D35" s="117"/>
      <c r="E35" s="117"/>
      <c r="F35" s="119"/>
      <c r="G35" s="33"/>
      <c r="H35" s="214"/>
      <c r="I35" s="33"/>
      <c r="J35" s="33"/>
      <c r="K35" s="3"/>
      <c r="L35" s="32">
        <f t="shared" si="10"/>
        <v>0</v>
      </c>
      <c r="M35" s="814">
        <f t="shared" si="4"/>
        <v>0</v>
      </c>
      <c r="N35" s="814">
        <f t="shared" si="5"/>
        <v>0</v>
      </c>
      <c r="O35" s="1121" t="str">
        <f t="shared" si="6"/>
        <v>-</v>
      </c>
      <c r="P35" s="814">
        <f t="shared" si="7"/>
        <v>0</v>
      </c>
      <c r="Q35" s="3"/>
      <c r="R35" s="814">
        <f t="shared" si="11"/>
        <v>0</v>
      </c>
      <c r="S35" s="814">
        <f t="shared" si="11"/>
        <v>0</v>
      </c>
      <c r="T35" s="814">
        <f t="shared" si="11"/>
        <v>0</v>
      </c>
      <c r="U35" s="814">
        <f t="shared" si="11"/>
        <v>0</v>
      </c>
      <c r="V35" s="814">
        <f t="shared" si="11"/>
        <v>0</v>
      </c>
      <c r="W35" s="814">
        <f t="shared" si="11"/>
        <v>0</v>
      </c>
      <c r="X35" s="814">
        <f t="shared" si="11"/>
        <v>0</v>
      </c>
      <c r="Y35" s="814">
        <f t="shared" si="11"/>
        <v>0</v>
      </c>
      <c r="Z35" s="3"/>
      <c r="AA35" s="814">
        <f t="shared" si="12"/>
        <v>0</v>
      </c>
      <c r="AB35" s="814">
        <f t="shared" si="12"/>
        <v>0</v>
      </c>
      <c r="AC35" s="814">
        <f t="shared" si="12"/>
        <v>0</v>
      </c>
      <c r="AD35" s="814">
        <f t="shared" si="12"/>
        <v>0</v>
      </c>
      <c r="AE35" s="814">
        <f t="shared" si="12"/>
        <v>0</v>
      </c>
      <c r="AF35" s="814">
        <f t="shared" si="12"/>
        <v>0</v>
      </c>
      <c r="AG35" s="814">
        <f t="shared" si="12"/>
        <v>0</v>
      </c>
      <c r="AH35" s="814">
        <f t="shared" si="12"/>
        <v>0</v>
      </c>
      <c r="AI35" s="6"/>
      <c r="AJ35" s="22"/>
    </row>
    <row r="36" spans="2:36" ht="13.15" customHeight="1" x14ac:dyDescent="0.2">
      <c r="B36" s="18"/>
      <c r="C36" s="31"/>
      <c r="D36" s="117"/>
      <c r="E36" s="117"/>
      <c r="F36" s="119"/>
      <c r="G36" s="33"/>
      <c r="H36" s="214"/>
      <c r="I36" s="33"/>
      <c r="J36" s="33"/>
      <c r="K36" s="3"/>
      <c r="L36" s="32">
        <f t="shared" si="10"/>
        <v>0</v>
      </c>
      <c r="M36" s="814">
        <f t="shared" si="4"/>
        <v>0</v>
      </c>
      <c r="N36" s="814">
        <f t="shared" si="5"/>
        <v>0</v>
      </c>
      <c r="O36" s="1121" t="str">
        <f t="shared" si="6"/>
        <v>-</v>
      </c>
      <c r="P36" s="814">
        <f t="shared" si="7"/>
        <v>0</v>
      </c>
      <c r="Q36" s="3"/>
      <c r="R36" s="814">
        <f t="shared" si="11"/>
        <v>0</v>
      </c>
      <c r="S36" s="814">
        <f t="shared" si="11"/>
        <v>0</v>
      </c>
      <c r="T36" s="814">
        <f t="shared" si="11"/>
        <v>0</v>
      </c>
      <c r="U36" s="814">
        <f t="shared" si="11"/>
        <v>0</v>
      </c>
      <c r="V36" s="814">
        <f t="shared" si="11"/>
        <v>0</v>
      </c>
      <c r="W36" s="814">
        <f t="shared" si="11"/>
        <v>0</v>
      </c>
      <c r="X36" s="814">
        <f t="shared" si="11"/>
        <v>0</v>
      </c>
      <c r="Y36" s="814">
        <f t="shared" si="11"/>
        <v>0</v>
      </c>
      <c r="Z36" s="3"/>
      <c r="AA36" s="814">
        <f t="shared" si="12"/>
        <v>0</v>
      </c>
      <c r="AB36" s="814">
        <f t="shared" si="12"/>
        <v>0</v>
      </c>
      <c r="AC36" s="814">
        <f t="shared" si="12"/>
        <v>0</v>
      </c>
      <c r="AD36" s="814">
        <f t="shared" si="12"/>
        <v>0</v>
      </c>
      <c r="AE36" s="814">
        <f t="shared" si="12"/>
        <v>0</v>
      </c>
      <c r="AF36" s="814">
        <f t="shared" si="12"/>
        <v>0</v>
      </c>
      <c r="AG36" s="814">
        <f t="shared" si="12"/>
        <v>0</v>
      </c>
      <c r="AH36" s="814">
        <f t="shared" si="12"/>
        <v>0</v>
      </c>
      <c r="AI36" s="6"/>
      <c r="AJ36" s="22"/>
    </row>
    <row r="37" spans="2:36" ht="13.15" customHeight="1" x14ac:dyDescent="0.2">
      <c r="B37" s="18"/>
      <c r="C37" s="31"/>
      <c r="D37" s="117"/>
      <c r="E37" s="117"/>
      <c r="F37" s="119"/>
      <c r="G37" s="33"/>
      <c r="H37" s="214"/>
      <c r="I37" s="33"/>
      <c r="J37" s="33"/>
      <c r="K37" s="3"/>
      <c r="L37" s="32">
        <f t="shared" si="10"/>
        <v>0</v>
      </c>
      <c r="M37" s="814">
        <f t="shared" si="4"/>
        <v>0</v>
      </c>
      <c r="N37" s="814">
        <f t="shared" si="5"/>
        <v>0</v>
      </c>
      <c r="O37" s="1121" t="str">
        <f t="shared" si="6"/>
        <v>-</v>
      </c>
      <c r="P37" s="814">
        <f t="shared" si="7"/>
        <v>0</v>
      </c>
      <c r="Q37" s="3"/>
      <c r="R37" s="814">
        <f t="shared" si="11"/>
        <v>0</v>
      </c>
      <c r="S37" s="814">
        <f t="shared" si="11"/>
        <v>0</v>
      </c>
      <c r="T37" s="814">
        <f t="shared" si="11"/>
        <v>0</v>
      </c>
      <c r="U37" s="814">
        <f t="shared" si="11"/>
        <v>0</v>
      </c>
      <c r="V37" s="814">
        <f t="shared" si="11"/>
        <v>0</v>
      </c>
      <c r="W37" s="814">
        <f t="shared" si="11"/>
        <v>0</v>
      </c>
      <c r="X37" s="814">
        <f t="shared" si="11"/>
        <v>0</v>
      </c>
      <c r="Y37" s="814">
        <f t="shared" si="11"/>
        <v>0</v>
      </c>
      <c r="Z37" s="3"/>
      <c r="AA37" s="814">
        <f t="shared" si="12"/>
        <v>0</v>
      </c>
      <c r="AB37" s="814">
        <f t="shared" si="12"/>
        <v>0</v>
      </c>
      <c r="AC37" s="814">
        <f t="shared" si="12"/>
        <v>0</v>
      </c>
      <c r="AD37" s="814">
        <f t="shared" si="12"/>
        <v>0</v>
      </c>
      <c r="AE37" s="814">
        <f t="shared" si="12"/>
        <v>0</v>
      </c>
      <c r="AF37" s="814">
        <f t="shared" si="12"/>
        <v>0</v>
      </c>
      <c r="AG37" s="814">
        <f t="shared" si="12"/>
        <v>0</v>
      </c>
      <c r="AH37" s="814">
        <f t="shared" si="12"/>
        <v>0</v>
      </c>
      <c r="AI37" s="6"/>
      <c r="AJ37" s="22"/>
    </row>
    <row r="38" spans="2:36" ht="13.15" customHeight="1" x14ac:dyDescent="0.2">
      <c r="B38" s="18"/>
      <c r="C38" s="31"/>
      <c r="D38" s="117"/>
      <c r="E38" s="117"/>
      <c r="F38" s="119"/>
      <c r="G38" s="33"/>
      <c r="H38" s="214"/>
      <c r="I38" s="33"/>
      <c r="J38" s="33"/>
      <c r="K38" s="3"/>
      <c r="L38" s="32">
        <f t="shared" si="10"/>
        <v>0</v>
      </c>
      <c r="M38" s="814">
        <f t="shared" si="4"/>
        <v>0</v>
      </c>
      <c r="N38" s="814">
        <f t="shared" si="5"/>
        <v>0</v>
      </c>
      <c r="O38" s="1121" t="str">
        <f t="shared" si="6"/>
        <v>-</v>
      </c>
      <c r="P38" s="814">
        <f t="shared" si="7"/>
        <v>0</v>
      </c>
      <c r="Q38" s="3"/>
      <c r="R38" s="814">
        <f t="shared" si="11"/>
        <v>0</v>
      </c>
      <c r="S38" s="814">
        <f t="shared" si="11"/>
        <v>0</v>
      </c>
      <c r="T38" s="814">
        <f t="shared" si="11"/>
        <v>0</v>
      </c>
      <c r="U38" s="814">
        <f t="shared" si="11"/>
        <v>0</v>
      </c>
      <c r="V38" s="814">
        <f t="shared" si="11"/>
        <v>0</v>
      </c>
      <c r="W38" s="814">
        <f t="shared" si="11"/>
        <v>0</v>
      </c>
      <c r="X38" s="814">
        <f t="shared" si="11"/>
        <v>0</v>
      </c>
      <c r="Y38" s="814">
        <f t="shared" si="11"/>
        <v>0</v>
      </c>
      <c r="Z38" s="3"/>
      <c r="AA38" s="814">
        <f t="shared" si="12"/>
        <v>0</v>
      </c>
      <c r="AB38" s="814">
        <f t="shared" si="12"/>
        <v>0</v>
      </c>
      <c r="AC38" s="814">
        <f t="shared" si="12"/>
        <v>0</v>
      </c>
      <c r="AD38" s="814">
        <f t="shared" si="12"/>
        <v>0</v>
      </c>
      <c r="AE38" s="814">
        <f t="shared" si="12"/>
        <v>0</v>
      </c>
      <c r="AF38" s="814">
        <f t="shared" si="12"/>
        <v>0</v>
      </c>
      <c r="AG38" s="814">
        <f t="shared" si="12"/>
        <v>0</v>
      </c>
      <c r="AH38" s="814">
        <f t="shared" si="12"/>
        <v>0</v>
      </c>
      <c r="AI38" s="6"/>
      <c r="AJ38" s="22"/>
    </row>
    <row r="39" spans="2:36" ht="13.15" customHeight="1" x14ac:dyDescent="0.2">
      <c r="B39" s="18"/>
      <c r="C39" s="31"/>
      <c r="D39" s="117"/>
      <c r="E39" s="117"/>
      <c r="F39" s="119"/>
      <c r="G39" s="33"/>
      <c r="H39" s="214"/>
      <c r="I39" s="33"/>
      <c r="J39" s="33"/>
      <c r="K39" s="3"/>
      <c r="L39" s="32">
        <f t="shared" si="10"/>
        <v>0</v>
      </c>
      <c r="M39" s="814">
        <f t="shared" si="4"/>
        <v>0</v>
      </c>
      <c r="N39" s="814">
        <f t="shared" si="5"/>
        <v>0</v>
      </c>
      <c r="O39" s="1121" t="str">
        <f t="shared" si="6"/>
        <v>-</v>
      </c>
      <c r="P39" s="814">
        <f t="shared" si="7"/>
        <v>0</v>
      </c>
      <c r="Q39" s="3"/>
      <c r="R39" s="814">
        <f t="shared" si="11"/>
        <v>0</v>
      </c>
      <c r="S39" s="814">
        <f t="shared" si="11"/>
        <v>0</v>
      </c>
      <c r="T39" s="814">
        <f t="shared" si="11"/>
        <v>0</v>
      </c>
      <c r="U39" s="814">
        <f t="shared" si="11"/>
        <v>0</v>
      </c>
      <c r="V39" s="814">
        <f t="shared" si="11"/>
        <v>0</v>
      </c>
      <c r="W39" s="814">
        <f t="shared" si="11"/>
        <v>0</v>
      </c>
      <c r="X39" s="814">
        <f t="shared" si="11"/>
        <v>0</v>
      </c>
      <c r="Y39" s="814">
        <f t="shared" si="11"/>
        <v>0</v>
      </c>
      <c r="Z39" s="3"/>
      <c r="AA39" s="814">
        <f t="shared" si="12"/>
        <v>0</v>
      </c>
      <c r="AB39" s="814">
        <f t="shared" si="12"/>
        <v>0</v>
      </c>
      <c r="AC39" s="814">
        <f t="shared" si="12"/>
        <v>0</v>
      </c>
      <c r="AD39" s="814">
        <f t="shared" si="12"/>
        <v>0</v>
      </c>
      <c r="AE39" s="814">
        <f t="shared" si="12"/>
        <v>0</v>
      </c>
      <c r="AF39" s="814">
        <f t="shared" si="12"/>
        <v>0</v>
      </c>
      <c r="AG39" s="814">
        <f t="shared" si="12"/>
        <v>0</v>
      </c>
      <c r="AH39" s="814">
        <f t="shared" si="12"/>
        <v>0</v>
      </c>
      <c r="AI39" s="6"/>
      <c r="AJ39" s="22"/>
    </row>
    <row r="40" spans="2:36" ht="13.15" customHeight="1" x14ac:dyDescent="0.2">
      <c r="B40" s="18"/>
      <c r="C40" s="31"/>
      <c r="D40" s="117"/>
      <c r="E40" s="117"/>
      <c r="F40" s="119"/>
      <c r="G40" s="33"/>
      <c r="H40" s="214"/>
      <c r="I40" s="33"/>
      <c r="J40" s="33"/>
      <c r="K40" s="3"/>
      <c r="L40" s="32">
        <f t="shared" si="10"/>
        <v>0</v>
      </c>
      <c r="M40" s="814">
        <f t="shared" si="4"/>
        <v>0</v>
      </c>
      <c r="N40" s="814">
        <f t="shared" si="5"/>
        <v>0</v>
      </c>
      <c r="O40" s="1121" t="str">
        <f t="shared" si="6"/>
        <v>-</v>
      </c>
      <c r="P40" s="814">
        <f t="shared" si="7"/>
        <v>0</v>
      </c>
      <c r="Q40" s="3"/>
      <c r="R40" s="814">
        <f t="shared" si="11"/>
        <v>0</v>
      </c>
      <c r="S40" s="814">
        <f t="shared" si="11"/>
        <v>0</v>
      </c>
      <c r="T40" s="814">
        <f t="shared" si="11"/>
        <v>0</v>
      </c>
      <c r="U40" s="814">
        <f t="shared" si="11"/>
        <v>0</v>
      </c>
      <c r="V40" s="814">
        <f t="shared" si="11"/>
        <v>0</v>
      </c>
      <c r="W40" s="814">
        <f t="shared" si="11"/>
        <v>0</v>
      </c>
      <c r="X40" s="814">
        <f t="shared" si="11"/>
        <v>0</v>
      </c>
      <c r="Y40" s="814">
        <f t="shared" si="11"/>
        <v>0</v>
      </c>
      <c r="Z40" s="3"/>
      <c r="AA40" s="814">
        <f t="shared" si="12"/>
        <v>0</v>
      </c>
      <c r="AB40" s="814">
        <f t="shared" si="12"/>
        <v>0</v>
      </c>
      <c r="AC40" s="814">
        <f t="shared" si="12"/>
        <v>0</v>
      </c>
      <c r="AD40" s="814">
        <f t="shared" si="12"/>
        <v>0</v>
      </c>
      <c r="AE40" s="814">
        <f t="shared" si="12"/>
        <v>0</v>
      </c>
      <c r="AF40" s="814">
        <f t="shared" si="12"/>
        <v>0</v>
      </c>
      <c r="AG40" s="814">
        <f t="shared" si="12"/>
        <v>0</v>
      </c>
      <c r="AH40" s="814">
        <f t="shared" si="12"/>
        <v>0</v>
      </c>
      <c r="AI40" s="6"/>
      <c r="AJ40" s="22"/>
    </row>
    <row r="41" spans="2:36" ht="13.15" customHeight="1" x14ac:dyDescent="0.2">
      <c r="B41" s="18"/>
      <c r="C41" s="31"/>
      <c r="D41" s="117"/>
      <c r="E41" s="117"/>
      <c r="F41" s="119"/>
      <c r="G41" s="33"/>
      <c r="H41" s="214"/>
      <c r="I41" s="33"/>
      <c r="J41" s="33"/>
      <c r="K41" s="3"/>
      <c r="L41" s="32">
        <f t="shared" si="10"/>
        <v>0</v>
      </c>
      <c r="M41" s="814">
        <f t="shared" si="4"/>
        <v>0</v>
      </c>
      <c r="N41" s="814">
        <f t="shared" si="5"/>
        <v>0</v>
      </c>
      <c r="O41" s="1121" t="str">
        <f t="shared" si="6"/>
        <v>-</v>
      </c>
      <c r="P41" s="814">
        <f t="shared" si="7"/>
        <v>0</v>
      </c>
      <c r="Q41" s="3"/>
      <c r="R41" s="814">
        <f t="shared" si="11"/>
        <v>0</v>
      </c>
      <c r="S41" s="814">
        <f t="shared" si="11"/>
        <v>0</v>
      </c>
      <c r="T41" s="814">
        <f t="shared" si="11"/>
        <v>0</v>
      </c>
      <c r="U41" s="814">
        <f t="shared" si="11"/>
        <v>0</v>
      </c>
      <c r="V41" s="814">
        <f t="shared" si="11"/>
        <v>0</v>
      </c>
      <c r="W41" s="814">
        <f t="shared" si="11"/>
        <v>0</v>
      </c>
      <c r="X41" s="814">
        <f t="shared" si="11"/>
        <v>0</v>
      </c>
      <c r="Y41" s="814">
        <f t="shared" si="11"/>
        <v>0</v>
      </c>
      <c r="Z41" s="3"/>
      <c r="AA41" s="814">
        <f t="shared" si="12"/>
        <v>0</v>
      </c>
      <c r="AB41" s="814">
        <f t="shared" si="12"/>
        <v>0</v>
      </c>
      <c r="AC41" s="814">
        <f t="shared" si="12"/>
        <v>0</v>
      </c>
      <c r="AD41" s="814">
        <f t="shared" si="12"/>
        <v>0</v>
      </c>
      <c r="AE41" s="814">
        <f t="shared" si="12"/>
        <v>0</v>
      </c>
      <c r="AF41" s="814">
        <f t="shared" si="12"/>
        <v>0</v>
      </c>
      <c r="AG41" s="814">
        <f t="shared" si="12"/>
        <v>0</v>
      </c>
      <c r="AH41" s="814">
        <f t="shared" si="12"/>
        <v>0</v>
      </c>
      <c r="AI41" s="6"/>
      <c r="AJ41" s="22"/>
    </row>
    <row r="42" spans="2:36" ht="13.15" customHeight="1" x14ac:dyDescent="0.2">
      <c r="B42" s="18"/>
      <c r="C42" s="31"/>
      <c r="D42" s="117"/>
      <c r="E42" s="117"/>
      <c r="F42" s="119"/>
      <c r="G42" s="33"/>
      <c r="H42" s="214"/>
      <c r="I42" s="33"/>
      <c r="J42" s="33"/>
      <c r="K42" s="3"/>
      <c r="L42" s="32">
        <f t="shared" si="10"/>
        <v>0</v>
      </c>
      <c r="M42" s="814">
        <f t="shared" si="4"/>
        <v>0</v>
      </c>
      <c r="N42" s="814">
        <f t="shared" si="5"/>
        <v>0</v>
      </c>
      <c r="O42" s="1121" t="str">
        <f t="shared" si="6"/>
        <v>-</v>
      </c>
      <c r="P42" s="814">
        <f t="shared" si="7"/>
        <v>0</v>
      </c>
      <c r="Q42" s="3"/>
      <c r="R42" s="814">
        <f t="shared" si="11"/>
        <v>0</v>
      </c>
      <c r="S42" s="814">
        <f t="shared" si="11"/>
        <v>0</v>
      </c>
      <c r="T42" s="814">
        <f t="shared" si="11"/>
        <v>0</v>
      </c>
      <c r="U42" s="814">
        <f t="shared" si="11"/>
        <v>0</v>
      </c>
      <c r="V42" s="814">
        <f t="shared" si="11"/>
        <v>0</v>
      </c>
      <c r="W42" s="814">
        <f t="shared" si="11"/>
        <v>0</v>
      </c>
      <c r="X42" s="814">
        <f t="shared" si="11"/>
        <v>0</v>
      </c>
      <c r="Y42" s="814">
        <f t="shared" si="11"/>
        <v>0</v>
      </c>
      <c r="Z42" s="3"/>
      <c r="AA42" s="814">
        <f t="shared" si="12"/>
        <v>0</v>
      </c>
      <c r="AB42" s="814">
        <f t="shared" si="12"/>
        <v>0</v>
      </c>
      <c r="AC42" s="814">
        <f t="shared" si="12"/>
        <v>0</v>
      </c>
      <c r="AD42" s="814">
        <f t="shared" si="12"/>
        <v>0</v>
      </c>
      <c r="AE42" s="814">
        <f t="shared" si="12"/>
        <v>0</v>
      </c>
      <c r="AF42" s="814">
        <f t="shared" si="12"/>
        <v>0</v>
      </c>
      <c r="AG42" s="814">
        <f t="shared" si="12"/>
        <v>0</v>
      </c>
      <c r="AH42" s="814">
        <f t="shared" si="12"/>
        <v>0</v>
      </c>
      <c r="AI42" s="6"/>
      <c r="AJ42" s="22"/>
    </row>
    <row r="43" spans="2:36" ht="13.15" customHeight="1" x14ac:dyDescent="0.2">
      <c r="B43" s="18"/>
      <c r="C43" s="31"/>
      <c r="D43" s="117"/>
      <c r="E43" s="117"/>
      <c r="F43" s="119"/>
      <c r="G43" s="33"/>
      <c r="H43" s="214"/>
      <c r="I43" s="33"/>
      <c r="J43" s="33"/>
      <c r="K43" s="3"/>
      <c r="L43" s="32">
        <f t="shared" si="10"/>
        <v>0</v>
      </c>
      <c r="M43" s="814">
        <f t="shared" si="4"/>
        <v>0</v>
      </c>
      <c r="N43" s="814">
        <f t="shared" si="5"/>
        <v>0</v>
      </c>
      <c r="O43" s="1121" t="str">
        <f t="shared" si="6"/>
        <v>-</v>
      </c>
      <c r="P43" s="814">
        <f t="shared" si="7"/>
        <v>0</v>
      </c>
      <c r="Q43" s="3"/>
      <c r="R43" s="814">
        <f t="shared" si="11"/>
        <v>0</v>
      </c>
      <c r="S43" s="814">
        <f t="shared" si="11"/>
        <v>0</v>
      </c>
      <c r="T43" s="814">
        <f t="shared" si="11"/>
        <v>0</v>
      </c>
      <c r="U43" s="814">
        <f t="shared" si="11"/>
        <v>0</v>
      </c>
      <c r="V43" s="814">
        <f t="shared" si="11"/>
        <v>0</v>
      </c>
      <c r="W43" s="814">
        <f t="shared" si="11"/>
        <v>0</v>
      </c>
      <c r="X43" s="814">
        <f t="shared" si="11"/>
        <v>0</v>
      </c>
      <c r="Y43" s="814">
        <f t="shared" si="11"/>
        <v>0</v>
      </c>
      <c r="Z43" s="3"/>
      <c r="AA43" s="814">
        <f t="shared" si="12"/>
        <v>0</v>
      </c>
      <c r="AB43" s="814">
        <f t="shared" si="12"/>
        <v>0</v>
      </c>
      <c r="AC43" s="814">
        <f t="shared" si="12"/>
        <v>0</v>
      </c>
      <c r="AD43" s="814">
        <f t="shared" si="12"/>
        <v>0</v>
      </c>
      <c r="AE43" s="814">
        <f t="shared" si="12"/>
        <v>0</v>
      </c>
      <c r="AF43" s="814">
        <f t="shared" si="12"/>
        <v>0</v>
      </c>
      <c r="AG43" s="814">
        <f t="shared" si="12"/>
        <v>0</v>
      </c>
      <c r="AH43" s="814">
        <f t="shared" si="12"/>
        <v>0</v>
      </c>
      <c r="AI43" s="6"/>
      <c r="AJ43" s="22"/>
    </row>
    <row r="44" spans="2:36" ht="13.15" customHeight="1" x14ac:dyDescent="0.2">
      <c r="B44" s="18"/>
      <c r="C44" s="31"/>
      <c r="D44" s="117"/>
      <c r="E44" s="117"/>
      <c r="F44" s="119"/>
      <c r="G44" s="33"/>
      <c r="H44" s="214"/>
      <c r="I44" s="33"/>
      <c r="J44" s="33"/>
      <c r="K44" s="3"/>
      <c r="L44" s="32">
        <f t="shared" si="10"/>
        <v>0</v>
      </c>
      <c r="M44" s="814">
        <f t="shared" si="4"/>
        <v>0</v>
      </c>
      <c r="N44" s="814">
        <f t="shared" si="5"/>
        <v>0</v>
      </c>
      <c r="O44" s="1121" t="str">
        <f t="shared" si="6"/>
        <v>-</v>
      </c>
      <c r="P44" s="814">
        <f t="shared" si="7"/>
        <v>0</v>
      </c>
      <c r="Q44" s="3"/>
      <c r="R44" s="814">
        <f t="shared" si="11"/>
        <v>0</v>
      </c>
      <c r="S44" s="814">
        <f t="shared" si="11"/>
        <v>0</v>
      </c>
      <c r="T44" s="814">
        <f t="shared" si="11"/>
        <v>0</v>
      </c>
      <c r="U44" s="814">
        <f t="shared" si="11"/>
        <v>0</v>
      </c>
      <c r="V44" s="814">
        <f t="shared" si="11"/>
        <v>0</v>
      </c>
      <c r="W44" s="814">
        <f t="shared" si="11"/>
        <v>0</v>
      </c>
      <c r="X44" s="814">
        <f t="shared" si="11"/>
        <v>0</v>
      </c>
      <c r="Y44" s="814">
        <f t="shared" si="11"/>
        <v>0</v>
      </c>
      <c r="Z44" s="3"/>
      <c r="AA44" s="814">
        <f t="shared" si="12"/>
        <v>0</v>
      </c>
      <c r="AB44" s="814">
        <f t="shared" si="12"/>
        <v>0</v>
      </c>
      <c r="AC44" s="814">
        <f t="shared" si="12"/>
        <v>0</v>
      </c>
      <c r="AD44" s="814">
        <f t="shared" si="12"/>
        <v>0</v>
      </c>
      <c r="AE44" s="814">
        <f t="shared" si="12"/>
        <v>0</v>
      </c>
      <c r="AF44" s="814">
        <f t="shared" si="12"/>
        <v>0</v>
      </c>
      <c r="AG44" s="814">
        <f t="shared" si="12"/>
        <v>0</v>
      </c>
      <c r="AH44" s="814">
        <f t="shared" si="12"/>
        <v>0</v>
      </c>
      <c r="AI44" s="6"/>
      <c r="AJ44" s="22"/>
    </row>
    <row r="45" spans="2:36" ht="13.15" customHeight="1" x14ac:dyDescent="0.2">
      <c r="B45" s="18"/>
      <c r="C45" s="31"/>
      <c r="D45" s="117"/>
      <c r="E45" s="117"/>
      <c r="F45" s="119"/>
      <c r="G45" s="33"/>
      <c r="H45" s="214"/>
      <c r="I45" s="33"/>
      <c r="J45" s="33"/>
      <c r="K45" s="3"/>
      <c r="L45" s="32">
        <f t="shared" si="10"/>
        <v>0</v>
      </c>
      <c r="M45" s="814">
        <f t="shared" si="4"/>
        <v>0</v>
      </c>
      <c r="N45" s="814">
        <f t="shared" si="5"/>
        <v>0</v>
      </c>
      <c r="O45" s="1121" t="str">
        <f t="shared" si="6"/>
        <v>-</v>
      </c>
      <c r="P45" s="814">
        <f t="shared" si="7"/>
        <v>0</v>
      </c>
      <c r="Q45" s="3"/>
      <c r="R45" s="814">
        <f t="shared" si="11"/>
        <v>0</v>
      </c>
      <c r="S45" s="814">
        <f t="shared" si="11"/>
        <v>0</v>
      </c>
      <c r="T45" s="814">
        <f t="shared" si="11"/>
        <v>0</v>
      </c>
      <c r="U45" s="814">
        <f t="shared" si="11"/>
        <v>0</v>
      </c>
      <c r="V45" s="814">
        <f t="shared" si="11"/>
        <v>0</v>
      </c>
      <c r="W45" s="814">
        <f t="shared" si="11"/>
        <v>0</v>
      </c>
      <c r="X45" s="814">
        <f t="shared" si="11"/>
        <v>0</v>
      </c>
      <c r="Y45" s="814">
        <f t="shared" si="11"/>
        <v>0</v>
      </c>
      <c r="Z45" s="3"/>
      <c r="AA45" s="814">
        <f t="shared" si="12"/>
        <v>0</v>
      </c>
      <c r="AB45" s="814">
        <f t="shared" si="12"/>
        <v>0</v>
      </c>
      <c r="AC45" s="814">
        <f t="shared" si="12"/>
        <v>0</v>
      </c>
      <c r="AD45" s="814">
        <f t="shared" si="12"/>
        <v>0</v>
      </c>
      <c r="AE45" s="814">
        <f t="shared" si="12"/>
        <v>0</v>
      </c>
      <c r="AF45" s="814">
        <f t="shared" si="12"/>
        <v>0</v>
      </c>
      <c r="AG45" s="814">
        <f t="shared" si="12"/>
        <v>0</v>
      </c>
      <c r="AH45" s="814">
        <f t="shared" si="12"/>
        <v>0</v>
      </c>
      <c r="AI45" s="6"/>
      <c r="AJ45" s="22"/>
    </row>
    <row r="46" spans="2:36" ht="13.15" customHeight="1" x14ac:dyDescent="0.2">
      <c r="B46" s="18"/>
      <c r="C46" s="31"/>
      <c r="D46" s="117"/>
      <c r="E46" s="117"/>
      <c r="F46" s="119"/>
      <c r="G46" s="33"/>
      <c r="H46" s="214"/>
      <c r="I46" s="33"/>
      <c r="J46" s="33"/>
      <c r="K46" s="3"/>
      <c r="L46" s="32">
        <f t="shared" si="10"/>
        <v>0</v>
      </c>
      <c r="M46" s="814">
        <f t="shared" si="4"/>
        <v>0</v>
      </c>
      <c r="N46" s="814">
        <f t="shared" si="5"/>
        <v>0</v>
      </c>
      <c r="O46" s="1121" t="str">
        <f t="shared" si="6"/>
        <v>-</v>
      </c>
      <c r="P46" s="814">
        <f t="shared" si="7"/>
        <v>0</v>
      </c>
      <c r="Q46" s="3"/>
      <c r="R46" s="814">
        <f t="shared" ref="R46:Y61" si="13">(IF(R$8&lt;$I46,0,IF($O46&lt;=R$8-1,0,$N46)))</f>
        <v>0</v>
      </c>
      <c r="S46" s="814">
        <f t="shared" si="13"/>
        <v>0</v>
      </c>
      <c r="T46" s="814">
        <f t="shared" si="13"/>
        <v>0</v>
      </c>
      <c r="U46" s="814">
        <f t="shared" si="13"/>
        <v>0</v>
      </c>
      <c r="V46" s="814">
        <f t="shared" si="13"/>
        <v>0</v>
      </c>
      <c r="W46" s="814">
        <f t="shared" si="13"/>
        <v>0</v>
      </c>
      <c r="X46" s="814">
        <f t="shared" si="13"/>
        <v>0</v>
      </c>
      <c r="Y46" s="814">
        <f t="shared" si="13"/>
        <v>0</v>
      </c>
      <c r="Z46" s="3"/>
      <c r="AA46" s="814">
        <f t="shared" ref="AA46:AH61" si="14">IF(AA$8=$I46,($G46*$H46),0)</f>
        <v>0</v>
      </c>
      <c r="AB46" s="814">
        <f t="shared" si="14"/>
        <v>0</v>
      </c>
      <c r="AC46" s="814">
        <f t="shared" si="14"/>
        <v>0</v>
      </c>
      <c r="AD46" s="814">
        <f t="shared" si="14"/>
        <v>0</v>
      </c>
      <c r="AE46" s="814">
        <f t="shared" si="14"/>
        <v>0</v>
      </c>
      <c r="AF46" s="814">
        <f t="shared" si="14"/>
        <v>0</v>
      </c>
      <c r="AG46" s="814">
        <f t="shared" si="14"/>
        <v>0</v>
      </c>
      <c r="AH46" s="814">
        <f t="shared" si="14"/>
        <v>0</v>
      </c>
      <c r="AI46" s="6"/>
      <c r="AJ46" s="22"/>
    </row>
    <row r="47" spans="2:36" ht="13.15" customHeight="1" x14ac:dyDescent="0.2">
      <c r="B47" s="18"/>
      <c r="C47" s="31"/>
      <c r="D47" s="117"/>
      <c r="E47" s="117"/>
      <c r="F47" s="119"/>
      <c r="G47" s="33"/>
      <c r="H47" s="214"/>
      <c r="I47" s="33"/>
      <c r="J47" s="33"/>
      <c r="K47" s="3"/>
      <c r="L47" s="32">
        <f t="shared" si="10"/>
        <v>0</v>
      </c>
      <c r="M47" s="814">
        <f t="shared" si="4"/>
        <v>0</v>
      </c>
      <c r="N47" s="814">
        <f t="shared" si="5"/>
        <v>0</v>
      </c>
      <c r="O47" s="1121" t="str">
        <f t="shared" si="6"/>
        <v>-</v>
      </c>
      <c r="P47" s="814">
        <f t="shared" si="7"/>
        <v>0</v>
      </c>
      <c r="Q47" s="3"/>
      <c r="R47" s="814">
        <f t="shared" si="13"/>
        <v>0</v>
      </c>
      <c r="S47" s="814">
        <f t="shared" si="13"/>
        <v>0</v>
      </c>
      <c r="T47" s="814">
        <f t="shared" si="13"/>
        <v>0</v>
      </c>
      <c r="U47" s="814">
        <f t="shared" si="13"/>
        <v>0</v>
      </c>
      <c r="V47" s="814">
        <f t="shared" si="13"/>
        <v>0</v>
      </c>
      <c r="W47" s="814">
        <f t="shared" si="13"/>
        <v>0</v>
      </c>
      <c r="X47" s="814">
        <f t="shared" si="13"/>
        <v>0</v>
      </c>
      <c r="Y47" s="814">
        <f t="shared" si="13"/>
        <v>0</v>
      </c>
      <c r="Z47" s="3"/>
      <c r="AA47" s="814">
        <f t="shared" si="14"/>
        <v>0</v>
      </c>
      <c r="AB47" s="814">
        <f t="shared" si="14"/>
        <v>0</v>
      </c>
      <c r="AC47" s="814">
        <f t="shared" si="14"/>
        <v>0</v>
      </c>
      <c r="AD47" s="814">
        <f t="shared" si="14"/>
        <v>0</v>
      </c>
      <c r="AE47" s="814">
        <f t="shared" si="14"/>
        <v>0</v>
      </c>
      <c r="AF47" s="814">
        <f t="shared" si="14"/>
        <v>0</v>
      </c>
      <c r="AG47" s="814">
        <f t="shared" si="14"/>
        <v>0</v>
      </c>
      <c r="AH47" s="814">
        <f t="shared" si="14"/>
        <v>0</v>
      </c>
      <c r="AI47" s="6"/>
      <c r="AJ47" s="22"/>
    </row>
    <row r="48" spans="2:36" ht="13.15" customHeight="1" x14ac:dyDescent="0.2">
      <c r="B48" s="18"/>
      <c r="C48" s="31"/>
      <c r="D48" s="117"/>
      <c r="E48" s="117"/>
      <c r="F48" s="119"/>
      <c r="G48" s="33"/>
      <c r="H48" s="214"/>
      <c r="I48" s="33"/>
      <c r="J48" s="33"/>
      <c r="K48" s="3"/>
      <c r="L48" s="32">
        <f t="shared" si="10"/>
        <v>0</v>
      </c>
      <c r="M48" s="814">
        <f t="shared" si="4"/>
        <v>0</v>
      </c>
      <c r="N48" s="814">
        <f t="shared" si="5"/>
        <v>0</v>
      </c>
      <c r="O48" s="1121" t="str">
        <f t="shared" si="6"/>
        <v>-</v>
      </c>
      <c r="P48" s="814">
        <f t="shared" si="7"/>
        <v>0</v>
      </c>
      <c r="Q48" s="3"/>
      <c r="R48" s="814">
        <f t="shared" si="13"/>
        <v>0</v>
      </c>
      <c r="S48" s="814">
        <f t="shared" si="13"/>
        <v>0</v>
      </c>
      <c r="T48" s="814">
        <f t="shared" si="13"/>
        <v>0</v>
      </c>
      <c r="U48" s="814">
        <f t="shared" si="13"/>
        <v>0</v>
      </c>
      <c r="V48" s="814">
        <f t="shared" si="13"/>
        <v>0</v>
      </c>
      <c r="W48" s="814">
        <f t="shared" si="13"/>
        <v>0</v>
      </c>
      <c r="X48" s="814">
        <f t="shared" si="13"/>
        <v>0</v>
      </c>
      <c r="Y48" s="814">
        <f t="shared" si="13"/>
        <v>0</v>
      </c>
      <c r="Z48" s="3"/>
      <c r="AA48" s="814">
        <f t="shared" si="14"/>
        <v>0</v>
      </c>
      <c r="AB48" s="814">
        <f t="shared" si="14"/>
        <v>0</v>
      </c>
      <c r="AC48" s="814">
        <f t="shared" si="14"/>
        <v>0</v>
      </c>
      <c r="AD48" s="814">
        <f t="shared" si="14"/>
        <v>0</v>
      </c>
      <c r="AE48" s="814">
        <f t="shared" si="14"/>
        <v>0</v>
      </c>
      <c r="AF48" s="814">
        <f t="shared" si="14"/>
        <v>0</v>
      </c>
      <c r="AG48" s="814">
        <f t="shared" si="14"/>
        <v>0</v>
      </c>
      <c r="AH48" s="814">
        <f t="shared" si="14"/>
        <v>0</v>
      </c>
      <c r="AI48" s="6"/>
      <c r="AJ48" s="22"/>
    </row>
    <row r="49" spans="2:36" ht="13.15" customHeight="1" x14ac:dyDescent="0.2">
      <c r="B49" s="18"/>
      <c r="C49" s="31"/>
      <c r="D49" s="117"/>
      <c r="E49" s="117"/>
      <c r="F49" s="119"/>
      <c r="G49" s="33"/>
      <c r="H49" s="214"/>
      <c r="I49" s="33"/>
      <c r="J49" s="33"/>
      <c r="K49" s="3"/>
      <c r="L49" s="32">
        <f t="shared" si="10"/>
        <v>0</v>
      </c>
      <c r="M49" s="814">
        <f t="shared" si="4"/>
        <v>0</v>
      </c>
      <c r="N49" s="814">
        <f t="shared" si="5"/>
        <v>0</v>
      </c>
      <c r="O49" s="1121" t="str">
        <f t="shared" si="6"/>
        <v>-</v>
      </c>
      <c r="P49" s="814">
        <f t="shared" si="7"/>
        <v>0</v>
      </c>
      <c r="Q49" s="3"/>
      <c r="R49" s="814">
        <f t="shared" si="13"/>
        <v>0</v>
      </c>
      <c r="S49" s="814">
        <f t="shared" si="13"/>
        <v>0</v>
      </c>
      <c r="T49" s="814">
        <f t="shared" si="13"/>
        <v>0</v>
      </c>
      <c r="U49" s="814">
        <f t="shared" si="13"/>
        <v>0</v>
      </c>
      <c r="V49" s="814">
        <f t="shared" si="13"/>
        <v>0</v>
      </c>
      <c r="W49" s="814">
        <f t="shared" si="13"/>
        <v>0</v>
      </c>
      <c r="X49" s="814">
        <f t="shared" si="13"/>
        <v>0</v>
      </c>
      <c r="Y49" s="814">
        <f t="shared" si="13"/>
        <v>0</v>
      </c>
      <c r="Z49" s="3"/>
      <c r="AA49" s="814">
        <f t="shared" si="14"/>
        <v>0</v>
      </c>
      <c r="AB49" s="814">
        <f t="shared" si="14"/>
        <v>0</v>
      </c>
      <c r="AC49" s="814">
        <f t="shared" si="14"/>
        <v>0</v>
      </c>
      <c r="AD49" s="814">
        <f t="shared" si="14"/>
        <v>0</v>
      </c>
      <c r="AE49" s="814">
        <f t="shared" si="14"/>
        <v>0</v>
      </c>
      <c r="AF49" s="814">
        <f t="shared" si="14"/>
        <v>0</v>
      </c>
      <c r="AG49" s="814">
        <f t="shared" si="14"/>
        <v>0</v>
      </c>
      <c r="AH49" s="814">
        <f t="shared" si="14"/>
        <v>0</v>
      </c>
      <c r="AI49" s="6"/>
      <c r="AJ49" s="22"/>
    </row>
    <row r="50" spans="2:36" ht="13.15" customHeight="1" x14ac:dyDescent="0.2">
      <c r="B50" s="18"/>
      <c r="C50" s="31"/>
      <c r="D50" s="117"/>
      <c r="E50" s="117"/>
      <c r="F50" s="119"/>
      <c r="G50" s="33"/>
      <c r="H50" s="214"/>
      <c r="I50" s="33"/>
      <c r="J50" s="33"/>
      <c r="K50" s="3"/>
      <c r="L50" s="32">
        <f t="shared" si="10"/>
        <v>0</v>
      </c>
      <c r="M50" s="814">
        <f t="shared" si="4"/>
        <v>0</v>
      </c>
      <c r="N50" s="814">
        <f t="shared" si="5"/>
        <v>0</v>
      </c>
      <c r="O50" s="1121" t="str">
        <f t="shared" si="6"/>
        <v>-</v>
      </c>
      <c r="P50" s="814">
        <f t="shared" si="7"/>
        <v>0</v>
      </c>
      <c r="Q50" s="3"/>
      <c r="R50" s="814">
        <f t="shared" si="13"/>
        <v>0</v>
      </c>
      <c r="S50" s="814">
        <f t="shared" si="13"/>
        <v>0</v>
      </c>
      <c r="T50" s="814">
        <f t="shared" si="13"/>
        <v>0</v>
      </c>
      <c r="U50" s="814">
        <f t="shared" si="13"/>
        <v>0</v>
      </c>
      <c r="V50" s="814">
        <f t="shared" si="13"/>
        <v>0</v>
      </c>
      <c r="W50" s="814">
        <f t="shared" si="13"/>
        <v>0</v>
      </c>
      <c r="X50" s="814">
        <f t="shared" si="13"/>
        <v>0</v>
      </c>
      <c r="Y50" s="814">
        <f t="shared" si="13"/>
        <v>0</v>
      </c>
      <c r="Z50" s="3"/>
      <c r="AA50" s="814">
        <f t="shared" si="14"/>
        <v>0</v>
      </c>
      <c r="AB50" s="814">
        <f t="shared" si="14"/>
        <v>0</v>
      </c>
      <c r="AC50" s="814">
        <f t="shared" si="14"/>
        <v>0</v>
      </c>
      <c r="AD50" s="814">
        <f t="shared" si="14"/>
        <v>0</v>
      </c>
      <c r="AE50" s="814">
        <f t="shared" si="14"/>
        <v>0</v>
      </c>
      <c r="AF50" s="814">
        <f t="shared" si="14"/>
        <v>0</v>
      </c>
      <c r="AG50" s="814">
        <f t="shared" si="14"/>
        <v>0</v>
      </c>
      <c r="AH50" s="814">
        <f t="shared" si="14"/>
        <v>0</v>
      </c>
      <c r="AI50" s="6"/>
      <c r="AJ50" s="22"/>
    </row>
    <row r="51" spans="2:36" ht="13.15" customHeight="1" x14ac:dyDescent="0.2">
      <c r="B51" s="18"/>
      <c r="C51" s="31"/>
      <c r="D51" s="117"/>
      <c r="E51" s="117"/>
      <c r="F51" s="119"/>
      <c r="G51" s="33"/>
      <c r="H51" s="214"/>
      <c r="I51" s="33"/>
      <c r="J51" s="33"/>
      <c r="K51" s="3"/>
      <c r="L51" s="32">
        <f t="shared" si="10"/>
        <v>0</v>
      </c>
      <c r="M51" s="814">
        <f t="shared" si="4"/>
        <v>0</v>
      </c>
      <c r="N51" s="814">
        <f t="shared" si="5"/>
        <v>0</v>
      </c>
      <c r="O51" s="1121" t="str">
        <f t="shared" si="6"/>
        <v>-</v>
      </c>
      <c r="P51" s="814">
        <f t="shared" si="7"/>
        <v>0</v>
      </c>
      <c r="Q51" s="3"/>
      <c r="R51" s="814">
        <f t="shared" si="13"/>
        <v>0</v>
      </c>
      <c r="S51" s="814">
        <f t="shared" si="13"/>
        <v>0</v>
      </c>
      <c r="T51" s="814">
        <f t="shared" si="13"/>
        <v>0</v>
      </c>
      <c r="U51" s="814">
        <f t="shared" si="13"/>
        <v>0</v>
      </c>
      <c r="V51" s="814">
        <f t="shared" si="13"/>
        <v>0</v>
      </c>
      <c r="W51" s="814">
        <f t="shared" si="13"/>
        <v>0</v>
      </c>
      <c r="X51" s="814">
        <f t="shared" si="13"/>
        <v>0</v>
      </c>
      <c r="Y51" s="814">
        <f t="shared" si="13"/>
        <v>0</v>
      </c>
      <c r="Z51" s="3"/>
      <c r="AA51" s="814">
        <f t="shared" si="14"/>
        <v>0</v>
      </c>
      <c r="AB51" s="814">
        <f t="shared" si="14"/>
        <v>0</v>
      </c>
      <c r="AC51" s="814">
        <f t="shared" si="14"/>
        <v>0</v>
      </c>
      <c r="AD51" s="814">
        <f t="shared" si="14"/>
        <v>0</v>
      </c>
      <c r="AE51" s="814">
        <f t="shared" si="14"/>
        <v>0</v>
      </c>
      <c r="AF51" s="814">
        <f t="shared" si="14"/>
        <v>0</v>
      </c>
      <c r="AG51" s="814">
        <f t="shared" si="14"/>
        <v>0</v>
      </c>
      <c r="AH51" s="814">
        <f t="shared" si="14"/>
        <v>0</v>
      </c>
      <c r="AI51" s="6"/>
      <c r="AJ51" s="22"/>
    </row>
    <row r="52" spans="2:36" ht="13.15" customHeight="1" x14ac:dyDescent="0.2">
      <c r="B52" s="18"/>
      <c r="C52" s="31"/>
      <c r="D52" s="117"/>
      <c r="E52" s="117"/>
      <c r="F52" s="119"/>
      <c r="G52" s="33"/>
      <c r="H52" s="214"/>
      <c r="I52" s="33"/>
      <c r="J52" s="33"/>
      <c r="K52" s="3"/>
      <c r="L52" s="32">
        <f t="shared" si="10"/>
        <v>0</v>
      </c>
      <c r="M52" s="814">
        <f t="shared" si="4"/>
        <v>0</v>
      </c>
      <c r="N52" s="814">
        <f t="shared" si="5"/>
        <v>0</v>
      </c>
      <c r="O52" s="1121" t="str">
        <f t="shared" si="6"/>
        <v>-</v>
      </c>
      <c r="P52" s="814">
        <f t="shared" si="7"/>
        <v>0</v>
      </c>
      <c r="Q52" s="3"/>
      <c r="R52" s="814">
        <f t="shared" si="13"/>
        <v>0</v>
      </c>
      <c r="S52" s="814">
        <f t="shared" si="13"/>
        <v>0</v>
      </c>
      <c r="T52" s="814">
        <f t="shared" si="13"/>
        <v>0</v>
      </c>
      <c r="U52" s="814">
        <f t="shared" si="13"/>
        <v>0</v>
      </c>
      <c r="V52" s="814">
        <f t="shared" si="13"/>
        <v>0</v>
      </c>
      <c r="W52" s="814">
        <f t="shared" si="13"/>
        <v>0</v>
      </c>
      <c r="X52" s="814">
        <f t="shared" si="13"/>
        <v>0</v>
      </c>
      <c r="Y52" s="814">
        <f t="shared" si="13"/>
        <v>0</v>
      </c>
      <c r="Z52" s="3"/>
      <c r="AA52" s="814">
        <f t="shared" si="14"/>
        <v>0</v>
      </c>
      <c r="AB52" s="814">
        <f t="shared" si="14"/>
        <v>0</v>
      </c>
      <c r="AC52" s="814">
        <f t="shared" si="14"/>
        <v>0</v>
      </c>
      <c r="AD52" s="814">
        <f t="shared" si="14"/>
        <v>0</v>
      </c>
      <c r="AE52" s="814">
        <f t="shared" si="14"/>
        <v>0</v>
      </c>
      <c r="AF52" s="814">
        <f t="shared" si="14"/>
        <v>0</v>
      </c>
      <c r="AG52" s="814">
        <f t="shared" si="14"/>
        <v>0</v>
      </c>
      <c r="AH52" s="814">
        <f t="shared" si="14"/>
        <v>0</v>
      </c>
      <c r="AI52" s="6"/>
      <c r="AJ52" s="22"/>
    </row>
    <row r="53" spans="2:36" ht="13.15" customHeight="1" x14ac:dyDescent="0.2">
      <c r="B53" s="18"/>
      <c r="C53" s="31"/>
      <c r="D53" s="117"/>
      <c r="E53" s="117"/>
      <c r="F53" s="119"/>
      <c r="G53" s="33"/>
      <c r="H53" s="214"/>
      <c r="I53" s="33"/>
      <c r="J53" s="33"/>
      <c r="K53" s="3"/>
      <c r="L53" s="32">
        <f t="shared" si="10"/>
        <v>0</v>
      </c>
      <c r="M53" s="814">
        <f t="shared" si="4"/>
        <v>0</v>
      </c>
      <c r="N53" s="814">
        <f t="shared" si="5"/>
        <v>0</v>
      </c>
      <c r="O53" s="1121" t="str">
        <f t="shared" si="6"/>
        <v>-</v>
      </c>
      <c r="P53" s="814">
        <f t="shared" si="7"/>
        <v>0</v>
      </c>
      <c r="Q53" s="3"/>
      <c r="R53" s="814">
        <f t="shared" si="13"/>
        <v>0</v>
      </c>
      <c r="S53" s="814">
        <f t="shared" si="13"/>
        <v>0</v>
      </c>
      <c r="T53" s="814">
        <f t="shared" si="13"/>
        <v>0</v>
      </c>
      <c r="U53" s="814">
        <f t="shared" si="13"/>
        <v>0</v>
      </c>
      <c r="V53" s="814">
        <f t="shared" si="13"/>
        <v>0</v>
      </c>
      <c r="W53" s="814">
        <f t="shared" si="13"/>
        <v>0</v>
      </c>
      <c r="X53" s="814">
        <f t="shared" si="13"/>
        <v>0</v>
      </c>
      <c r="Y53" s="814">
        <f t="shared" si="13"/>
        <v>0</v>
      </c>
      <c r="Z53" s="3"/>
      <c r="AA53" s="814">
        <f t="shared" si="14"/>
        <v>0</v>
      </c>
      <c r="AB53" s="814">
        <f t="shared" si="14"/>
        <v>0</v>
      </c>
      <c r="AC53" s="814">
        <f t="shared" si="14"/>
        <v>0</v>
      </c>
      <c r="AD53" s="814">
        <f t="shared" si="14"/>
        <v>0</v>
      </c>
      <c r="AE53" s="814">
        <f t="shared" si="14"/>
        <v>0</v>
      </c>
      <c r="AF53" s="814">
        <f t="shared" si="14"/>
        <v>0</v>
      </c>
      <c r="AG53" s="814">
        <f t="shared" si="14"/>
        <v>0</v>
      </c>
      <c r="AH53" s="814">
        <f t="shared" si="14"/>
        <v>0</v>
      </c>
      <c r="AI53" s="6"/>
      <c r="AJ53" s="22"/>
    </row>
    <row r="54" spans="2:36" ht="13.15" customHeight="1" x14ac:dyDescent="0.2">
      <c r="B54" s="18"/>
      <c r="C54" s="31"/>
      <c r="D54" s="117"/>
      <c r="E54" s="117"/>
      <c r="F54" s="119"/>
      <c r="G54" s="33"/>
      <c r="H54" s="214"/>
      <c r="I54" s="33"/>
      <c r="J54" s="33"/>
      <c r="K54" s="3"/>
      <c r="L54" s="32">
        <f t="shared" si="10"/>
        <v>0</v>
      </c>
      <c r="M54" s="814">
        <f t="shared" si="4"/>
        <v>0</v>
      </c>
      <c r="N54" s="814">
        <f t="shared" si="5"/>
        <v>0</v>
      </c>
      <c r="O54" s="1121" t="str">
        <f t="shared" si="6"/>
        <v>-</v>
      </c>
      <c r="P54" s="814">
        <f t="shared" si="7"/>
        <v>0</v>
      </c>
      <c r="Q54" s="3"/>
      <c r="R54" s="814">
        <f t="shared" si="13"/>
        <v>0</v>
      </c>
      <c r="S54" s="814">
        <f t="shared" si="13"/>
        <v>0</v>
      </c>
      <c r="T54" s="814">
        <f t="shared" si="13"/>
        <v>0</v>
      </c>
      <c r="U54" s="814">
        <f t="shared" si="13"/>
        <v>0</v>
      </c>
      <c r="V54" s="814">
        <f t="shared" si="13"/>
        <v>0</v>
      </c>
      <c r="W54" s="814">
        <f t="shared" si="13"/>
        <v>0</v>
      </c>
      <c r="X54" s="814">
        <f t="shared" si="13"/>
        <v>0</v>
      </c>
      <c r="Y54" s="814">
        <f t="shared" si="13"/>
        <v>0</v>
      </c>
      <c r="Z54" s="3"/>
      <c r="AA54" s="814">
        <f t="shared" si="14"/>
        <v>0</v>
      </c>
      <c r="AB54" s="814">
        <f t="shared" si="14"/>
        <v>0</v>
      </c>
      <c r="AC54" s="814">
        <f t="shared" si="14"/>
        <v>0</v>
      </c>
      <c r="AD54" s="814">
        <f t="shared" si="14"/>
        <v>0</v>
      </c>
      <c r="AE54" s="814">
        <f t="shared" si="14"/>
        <v>0</v>
      </c>
      <c r="AF54" s="814">
        <f t="shared" si="14"/>
        <v>0</v>
      </c>
      <c r="AG54" s="814">
        <f t="shared" si="14"/>
        <v>0</v>
      </c>
      <c r="AH54" s="814">
        <f t="shared" si="14"/>
        <v>0</v>
      </c>
      <c r="AI54" s="6"/>
      <c r="AJ54" s="22"/>
    </row>
    <row r="55" spans="2:36" ht="13.15" customHeight="1" x14ac:dyDescent="0.2">
      <c r="B55" s="18"/>
      <c r="C55" s="31"/>
      <c r="D55" s="117"/>
      <c r="E55" s="117"/>
      <c r="F55" s="119"/>
      <c r="G55" s="33"/>
      <c r="H55" s="214"/>
      <c r="I55" s="33"/>
      <c r="J55" s="33"/>
      <c r="K55" s="3"/>
      <c r="L55" s="32">
        <f t="shared" si="10"/>
        <v>0</v>
      </c>
      <c r="M55" s="814">
        <f t="shared" si="4"/>
        <v>0</v>
      </c>
      <c r="N55" s="814">
        <f t="shared" si="5"/>
        <v>0</v>
      </c>
      <c r="O55" s="1121" t="str">
        <f t="shared" si="6"/>
        <v>-</v>
      </c>
      <c r="P55" s="814">
        <f t="shared" si="7"/>
        <v>0</v>
      </c>
      <c r="Q55" s="3"/>
      <c r="R55" s="814">
        <f t="shared" si="13"/>
        <v>0</v>
      </c>
      <c r="S55" s="814">
        <f t="shared" si="13"/>
        <v>0</v>
      </c>
      <c r="T55" s="814">
        <f t="shared" si="13"/>
        <v>0</v>
      </c>
      <c r="U55" s="814">
        <f t="shared" si="13"/>
        <v>0</v>
      </c>
      <c r="V55" s="814">
        <f t="shared" si="13"/>
        <v>0</v>
      </c>
      <c r="W55" s="814">
        <f t="shared" si="13"/>
        <v>0</v>
      </c>
      <c r="X55" s="814">
        <f t="shared" si="13"/>
        <v>0</v>
      </c>
      <c r="Y55" s="814">
        <f t="shared" si="13"/>
        <v>0</v>
      </c>
      <c r="Z55" s="3"/>
      <c r="AA55" s="814">
        <f t="shared" si="14"/>
        <v>0</v>
      </c>
      <c r="AB55" s="814">
        <f t="shared" si="14"/>
        <v>0</v>
      </c>
      <c r="AC55" s="814">
        <f t="shared" si="14"/>
        <v>0</v>
      </c>
      <c r="AD55" s="814">
        <f t="shared" si="14"/>
        <v>0</v>
      </c>
      <c r="AE55" s="814">
        <f t="shared" si="14"/>
        <v>0</v>
      </c>
      <c r="AF55" s="814">
        <f t="shared" si="14"/>
        <v>0</v>
      </c>
      <c r="AG55" s="814">
        <f t="shared" si="14"/>
        <v>0</v>
      </c>
      <c r="AH55" s="814">
        <f t="shared" si="14"/>
        <v>0</v>
      </c>
      <c r="AI55" s="6"/>
      <c r="AJ55" s="22"/>
    </row>
    <row r="56" spans="2:36" ht="13.15" customHeight="1" x14ac:dyDescent="0.2">
      <c r="B56" s="18"/>
      <c r="C56" s="31"/>
      <c r="D56" s="117"/>
      <c r="E56" s="117"/>
      <c r="F56" s="119"/>
      <c r="G56" s="33"/>
      <c r="H56" s="214"/>
      <c r="I56" s="33"/>
      <c r="J56" s="33"/>
      <c r="K56" s="3"/>
      <c r="L56" s="32">
        <f t="shared" si="10"/>
        <v>0</v>
      </c>
      <c r="M56" s="814">
        <f t="shared" si="4"/>
        <v>0</v>
      </c>
      <c r="N56" s="814">
        <f t="shared" si="5"/>
        <v>0</v>
      </c>
      <c r="O56" s="1121" t="str">
        <f t="shared" si="6"/>
        <v>-</v>
      </c>
      <c r="P56" s="814">
        <f t="shared" si="7"/>
        <v>0</v>
      </c>
      <c r="Q56" s="3"/>
      <c r="R56" s="814">
        <f t="shared" si="13"/>
        <v>0</v>
      </c>
      <c r="S56" s="814">
        <f t="shared" si="13"/>
        <v>0</v>
      </c>
      <c r="T56" s="814">
        <f t="shared" si="13"/>
        <v>0</v>
      </c>
      <c r="U56" s="814">
        <f t="shared" si="13"/>
        <v>0</v>
      </c>
      <c r="V56" s="814">
        <f t="shared" si="13"/>
        <v>0</v>
      </c>
      <c r="W56" s="814">
        <f t="shared" si="13"/>
        <v>0</v>
      </c>
      <c r="X56" s="814">
        <f t="shared" si="13"/>
        <v>0</v>
      </c>
      <c r="Y56" s="814">
        <f t="shared" si="13"/>
        <v>0</v>
      </c>
      <c r="Z56" s="3"/>
      <c r="AA56" s="814">
        <f t="shared" si="14"/>
        <v>0</v>
      </c>
      <c r="AB56" s="814">
        <f t="shared" si="14"/>
        <v>0</v>
      </c>
      <c r="AC56" s="814">
        <f t="shared" si="14"/>
        <v>0</v>
      </c>
      <c r="AD56" s="814">
        <f t="shared" si="14"/>
        <v>0</v>
      </c>
      <c r="AE56" s="814">
        <f t="shared" si="14"/>
        <v>0</v>
      </c>
      <c r="AF56" s="814">
        <f t="shared" si="14"/>
        <v>0</v>
      </c>
      <c r="AG56" s="814">
        <f t="shared" si="14"/>
        <v>0</v>
      </c>
      <c r="AH56" s="814">
        <f t="shared" si="14"/>
        <v>0</v>
      </c>
      <c r="AI56" s="6"/>
      <c r="AJ56" s="22"/>
    </row>
    <row r="57" spans="2:36" ht="13.15" customHeight="1" x14ac:dyDescent="0.2">
      <c r="B57" s="18"/>
      <c r="C57" s="31"/>
      <c r="D57" s="117"/>
      <c r="E57" s="117"/>
      <c r="F57" s="119"/>
      <c r="G57" s="33"/>
      <c r="H57" s="214"/>
      <c r="I57" s="33"/>
      <c r="J57" s="33"/>
      <c r="K57" s="3"/>
      <c r="L57" s="32">
        <f t="shared" si="10"/>
        <v>0</v>
      </c>
      <c r="M57" s="814">
        <f t="shared" si="4"/>
        <v>0</v>
      </c>
      <c r="N57" s="814">
        <f t="shared" si="5"/>
        <v>0</v>
      </c>
      <c r="O57" s="1121" t="str">
        <f t="shared" si="6"/>
        <v>-</v>
      </c>
      <c r="P57" s="814">
        <f t="shared" si="7"/>
        <v>0</v>
      </c>
      <c r="Q57" s="3"/>
      <c r="R57" s="814">
        <f t="shared" si="13"/>
        <v>0</v>
      </c>
      <c r="S57" s="814">
        <f t="shared" si="13"/>
        <v>0</v>
      </c>
      <c r="T57" s="814">
        <f t="shared" si="13"/>
        <v>0</v>
      </c>
      <c r="U57" s="814">
        <f t="shared" si="13"/>
        <v>0</v>
      </c>
      <c r="V57" s="814">
        <f t="shared" si="13"/>
        <v>0</v>
      </c>
      <c r="W57" s="814">
        <f t="shared" si="13"/>
        <v>0</v>
      </c>
      <c r="X57" s="814">
        <f t="shared" si="13"/>
        <v>0</v>
      </c>
      <c r="Y57" s="814">
        <f t="shared" si="13"/>
        <v>0</v>
      </c>
      <c r="Z57" s="3"/>
      <c r="AA57" s="814">
        <f t="shared" si="14"/>
        <v>0</v>
      </c>
      <c r="AB57" s="814">
        <f t="shared" si="14"/>
        <v>0</v>
      </c>
      <c r="AC57" s="814">
        <f t="shared" si="14"/>
        <v>0</v>
      </c>
      <c r="AD57" s="814">
        <f t="shared" si="14"/>
        <v>0</v>
      </c>
      <c r="AE57" s="814">
        <f t="shared" si="14"/>
        <v>0</v>
      </c>
      <c r="AF57" s="814">
        <f t="shared" si="14"/>
        <v>0</v>
      </c>
      <c r="AG57" s="814">
        <f t="shared" si="14"/>
        <v>0</v>
      </c>
      <c r="AH57" s="814">
        <f t="shared" si="14"/>
        <v>0</v>
      </c>
      <c r="AI57" s="6"/>
      <c r="AJ57" s="22"/>
    </row>
    <row r="58" spans="2:36" ht="13.15" customHeight="1" x14ac:dyDescent="0.2">
      <c r="B58" s="18"/>
      <c r="C58" s="31"/>
      <c r="D58" s="117"/>
      <c r="E58" s="117"/>
      <c r="F58" s="119"/>
      <c r="G58" s="33"/>
      <c r="H58" s="214"/>
      <c r="I58" s="33"/>
      <c r="J58" s="33"/>
      <c r="K58" s="3"/>
      <c r="L58" s="32">
        <f t="shared" si="10"/>
        <v>0</v>
      </c>
      <c r="M58" s="814">
        <f t="shared" si="4"/>
        <v>0</v>
      </c>
      <c r="N58" s="814">
        <f t="shared" si="5"/>
        <v>0</v>
      </c>
      <c r="O58" s="1121" t="str">
        <f t="shared" si="6"/>
        <v>-</v>
      </c>
      <c r="P58" s="814">
        <f t="shared" si="7"/>
        <v>0</v>
      </c>
      <c r="Q58" s="3"/>
      <c r="R58" s="814">
        <f t="shared" si="13"/>
        <v>0</v>
      </c>
      <c r="S58" s="814">
        <f t="shared" si="13"/>
        <v>0</v>
      </c>
      <c r="T58" s="814">
        <f t="shared" si="13"/>
        <v>0</v>
      </c>
      <c r="U58" s="814">
        <f t="shared" si="13"/>
        <v>0</v>
      </c>
      <c r="V58" s="814">
        <f t="shared" si="13"/>
        <v>0</v>
      </c>
      <c r="W58" s="814">
        <f t="shared" si="13"/>
        <v>0</v>
      </c>
      <c r="X58" s="814">
        <f t="shared" si="13"/>
        <v>0</v>
      </c>
      <c r="Y58" s="814">
        <f t="shared" si="13"/>
        <v>0</v>
      </c>
      <c r="Z58" s="3"/>
      <c r="AA58" s="814">
        <f t="shared" si="14"/>
        <v>0</v>
      </c>
      <c r="AB58" s="814">
        <f t="shared" si="14"/>
        <v>0</v>
      </c>
      <c r="AC58" s="814">
        <f t="shared" si="14"/>
        <v>0</v>
      </c>
      <c r="AD58" s="814">
        <f t="shared" si="14"/>
        <v>0</v>
      </c>
      <c r="AE58" s="814">
        <f t="shared" si="14"/>
        <v>0</v>
      </c>
      <c r="AF58" s="814">
        <f t="shared" si="14"/>
        <v>0</v>
      </c>
      <c r="AG58" s="814">
        <f t="shared" si="14"/>
        <v>0</v>
      </c>
      <c r="AH58" s="814">
        <f t="shared" si="14"/>
        <v>0</v>
      </c>
      <c r="AI58" s="6"/>
      <c r="AJ58" s="22"/>
    </row>
    <row r="59" spans="2:36" ht="13.15" customHeight="1" x14ac:dyDescent="0.2">
      <c r="B59" s="18"/>
      <c r="C59" s="31"/>
      <c r="D59" s="117"/>
      <c r="E59" s="117"/>
      <c r="F59" s="119"/>
      <c r="G59" s="33"/>
      <c r="H59" s="214"/>
      <c r="I59" s="33"/>
      <c r="J59" s="33"/>
      <c r="K59" s="3"/>
      <c r="L59" s="32">
        <f t="shared" si="10"/>
        <v>0</v>
      </c>
      <c r="M59" s="814">
        <f t="shared" si="4"/>
        <v>0</v>
      </c>
      <c r="N59" s="814">
        <f t="shared" si="5"/>
        <v>0</v>
      </c>
      <c r="O59" s="1121" t="str">
        <f t="shared" si="6"/>
        <v>-</v>
      </c>
      <c r="P59" s="814">
        <f t="shared" si="7"/>
        <v>0</v>
      </c>
      <c r="Q59" s="3"/>
      <c r="R59" s="814">
        <f t="shared" si="13"/>
        <v>0</v>
      </c>
      <c r="S59" s="814">
        <f t="shared" si="13"/>
        <v>0</v>
      </c>
      <c r="T59" s="814">
        <f t="shared" si="13"/>
        <v>0</v>
      </c>
      <c r="U59" s="814">
        <f t="shared" si="13"/>
        <v>0</v>
      </c>
      <c r="V59" s="814">
        <f t="shared" si="13"/>
        <v>0</v>
      </c>
      <c r="W59" s="814">
        <f t="shared" si="13"/>
        <v>0</v>
      </c>
      <c r="X59" s="814">
        <f t="shared" si="13"/>
        <v>0</v>
      </c>
      <c r="Y59" s="814">
        <f t="shared" si="13"/>
        <v>0</v>
      </c>
      <c r="Z59" s="3"/>
      <c r="AA59" s="814">
        <f t="shared" si="14"/>
        <v>0</v>
      </c>
      <c r="AB59" s="814">
        <f t="shared" si="14"/>
        <v>0</v>
      </c>
      <c r="AC59" s="814">
        <f t="shared" si="14"/>
        <v>0</v>
      </c>
      <c r="AD59" s="814">
        <f t="shared" si="14"/>
        <v>0</v>
      </c>
      <c r="AE59" s="814">
        <f t="shared" si="14"/>
        <v>0</v>
      </c>
      <c r="AF59" s="814">
        <f t="shared" si="14"/>
        <v>0</v>
      </c>
      <c r="AG59" s="814">
        <f t="shared" si="14"/>
        <v>0</v>
      </c>
      <c r="AH59" s="814">
        <f t="shared" si="14"/>
        <v>0</v>
      </c>
      <c r="AI59" s="6"/>
      <c r="AJ59" s="22"/>
    </row>
    <row r="60" spans="2:36" ht="13.15" customHeight="1" x14ac:dyDescent="0.2">
      <c r="B60" s="18"/>
      <c r="C60" s="31"/>
      <c r="D60" s="117"/>
      <c r="E60" s="117"/>
      <c r="F60" s="119"/>
      <c r="G60" s="33"/>
      <c r="H60" s="214"/>
      <c r="I60" s="33"/>
      <c r="J60" s="33"/>
      <c r="K60" s="3"/>
      <c r="L60" s="32">
        <f t="shared" si="10"/>
        <v>0</v>
      </c>
      <c r="M60" s="814">
        <f t="shared" si="4"/>
        <v>0</v>
      </c>
      <c r="N60" s="814">
        <f t="shared" si="5"/>
        <v>0</v>
      </c>
      <c r="O60" s="1121" t="str">
        <f t="shared" si="6"/>
        <v>-</v>
      </c>
      <c r="P60" s="814">
        <f t="shared" si="7"/>
        <v>0</v>
      </c>
      <c r="Q60" s="3"/>
      <c r="R60" s="814">
        <f t="shared" si="13"/>
        <v>0</v>
      </c>
      <c r="S60" s="814">
        <f t="shared" si="13"/>
        <v>0</v>
      </c>
      <c r="T60" s="814">
        <f t="shared" si="13"/>
        <v>0</v>
      </c>
      <c r="U60" s="814">
        <f t="shared" si="13"/>
        <v>0</v>
      </c>
      <c r="V60" s="814">
        <f t="shared" si="13"/>
        <v>0</v>
      </c>
      <c r="W60" s="814">
        <f t="shared" si="13"/>
        <v>0</v>
      </c>
      <c r="X60" s="814">
        <f t="shared" si="13"/>
        <v>0</v>
      </c>
      <c r="Y60" s="814">
        <f t="shared" si="13"/>
        <v>0</v>
      </c>
      <c r="Z60" s="3"/>
      <c r="AA60" s="814">
        <f t="shared" si="14"/>
        <v>0</v>
      </c>
      <c r="AB60" s="814">
        <f t="shared" si="14"/>
        <v>0</v>
      </c>
      <c r="AC60" s="814">
        <f t="shared" si="14"/>
        <v>0</v>
      </c>
      <c r="AD60" s="814">
        <f t="shared" si="14"/>
        <v>0</v>
      </c>
      <c r="AE60" s="814">
        <f t="shared" si="14"/>
        <v>0</v>
      </c>
      <c r="AF60" s="814">
        <f t="shared" si="14"/>
        <v>0</v>
      </c>
      <c r="AG60" s="814">
        <f t="shared" si="14"/>
        <v>0</v>
      </c>
      <c r="AH60" s="814">
        <f t="shared" si="14"/>
        <v>0</v>
      </c>
      <c r="AI60" s="6"/>
      <c r="AJ60" s="22"/>
    </row>
    <row r="61" spans="2:36" ht="13.15" customHeight="1" x14ac:dyDescent="0.2">
      <c r="B61" s="18"/>
      <c r="C61" s="31"/>
      <c r="D61" s="117"/>
      <c r="E61" s="117"/>
      <c r="F61" s="119"/>
      <c r="G61" s="33"/>
      <c r="H61" s="214"/>
      <c r="I61" s="33"/>
      <c r="J61" s="33"/>
      <c r="K61" s="3"/>
      <c r="L61" s="32">
        <f t="shared" si="10"/>
        <v>0</v>
      </c>
      <c r="M61" s="814">
        <f t="shared" si="4"/>
        <v>0</v>
      </c>
      <c r="N61" s="814">
        <f t="shared" si="5"/>
        <v>0</v>
      </c>
      <c r="O61" s="1121" t="str">
        <f t="shared" si="6"/>
        <v>-</v>
      </c>
      <c r="P61" s="814">
        <f t="shared" si="7"/>
        <v>0</v>
      </c>
      <c r="Q61" s="3"/>
      <c r="R61" s="814">
        <f t="shared" si="13"/>
        <v>0</v>
      </c>
      <c r="S61" s="814">
        <f t="shared" si="13"/>
        <v>0</v>
      </c>
      <c r="T61" s="814">
        <f t="shared" si="13"/>
        <v>0</v>
      </c>
      <c r="U61" s="814">
        <f t="shared" si="13"/>
        <v>0</v>
      </c>
      <c r="V61" s="814">
        <f t="shared" si="13"/>
        <v>0</v>
      </c>
      <c r="W61" s="814">
        <f t="shared" si="13"/>
        <v>0</v>
      </c>
      <c r="X61" s="814">
        <f t="shared" si="13"/>
        <v>0</v>
      </c>
      <c r="Y61" s="814">
        <f t="shared" si="13"/>
        <v>0</v>
      </c>
      <c r="Z61" s="3"/>
      <c r="AA61" s="814">
        <f t="shared" si="14"/>
        <v>0</v>
      </c>
      <c r="AB61" s="814">
        <f t="shared" si="14"/>
        <v>0</v>
      </c>
      <c r="AC61" s="814">
        <f t="shared" si="14"/>
        <v>0</v>
      </c>
      <c r="AD61" s="814">
        <f t="shared" si="14"/>
        <v>0</v>
      </c>
      <c r="AE61" s="814">
        <f t="shared" si="14"/>
        <v>0</v>
      </c>
      <c r="AF61" s="814">
        <f t="shared" si="14"/>
        <v>0</v>
      </c>
      <c r="AG61" s="814">
        <f t="shared" si="14"/>
        <v>0</v>
      </c>
      <c r="AH61" s="814">
        <f t="shared" si="14"/>
        <v>0</v>
      </c>
      <c r="AI61" s="6"/>
      <c r="AJ61" s="22"/>
    </row>
    <row r="62" spans="2:36" ht="13.15" customHeight="1" x14ac:dyDescent="0.2">
      <c r="B62" s="18"/>
      <c r="C62" s="31"/>
      <c r="D62" s="117"/>
      <c r="E62" s="117"/>
      <c r="F62" s="119"/>
      <c r="G62" s="33"/>
      <c r="H62" s="214"/>
      <c r="I62" s="33"/>
      <c r="J62" s="33"/>
      <c r="K62" s="3"/>
      <c r="L62" s="32">
        <f t="shared" si="10"/>
        <v>0</v>
      </c>
      <c r="M62" s="814">
        <f t="shared" si="4"/>
        <v>0</v>
      </c>
      <c r="N62" s="814">
        <f t="shared" si="5"/>
        <v>0</v>
      </c>
      <c r="O62" s="1121" t="str">
        <f t="shared" si="6"/>
        <v>-</v>
      </c>
      <c r="P62" s="814">
        <f t="shared" si="7"/>
        <v>0</v>
      </c>
      <c r="Q62" s="3"/>
      <c r="R62" s="814">
        <f t="shared" ref="R62:Y77" si="15">(IF(R$8&lt;$I62,0,IF($O62&lt;=R$8-1,0,$N62)))</f>
        <v>0</v>
      </c>
      <c r="S62" s="814">
        <f t="shared" si="15"/>
        <v>0</v>
      </c>
      <c r="T62" s="814">
        <f t="shared" si="15"/>
        <v>0</v>
      </c>
      <c r="U62" s="814">
        <f t="shared" si="15"/>
        <v>0</v>
      </c>
      <c r="V62" s="814">
        <f t="shared" si="15"/>
        <v>0</v>
      </c>
      <c r="W62" s="814">
        <f t="shared" si="15"/>
        <v>0</v>
      </c>
      <c r="X62" s="814">
        <f t="shared" si="15"/>
        <v>0</v>
      </c>
      <c r="Y62" s="814">
        <f t="shared" si="15"/>
        <v>0</v>
      </c>
      <c r="Z62" s="3"/>
      <c r="AA62" s="814">
        <f t="shared" ref="AA62:AH77" si="16">IF(AA$8=$I62,($G62*$H62),0)</f>
        <v>0</v>
      </c>
      <c r="AB62" s="814">
        <f t="shared" si="16"/>
        <v>0</v>
      </c>
      <c r="AC62" s="814">
        <f t="shared" si="16"/>
        <v>0</v>
      </c>
      <c r="AD62" s="814">
        <f t="shared" si="16"/>
        <v>0</v>
      </c>
      <c r="AE62" s="814">
        <f t="shared" si="16"/>
        <v>0</v>
      </c>
      <c r="AF62" s="814">
        <f t="shared" si="16"/>
        <v>0</v>
      </c>
      <c r="AG62" s="814">
        <f t="shared" si="16"/>
        <v>0</v>
      </c>
      <c r="AH62" s="814">
        <f t="shared" si="16"/>
        <v>0</v>
      </c>
      <c r="AI62" s="6"/>
      <c r="AJ62" s="22"/>
    </row>
    <row r="63" spans="2:36" ht="13.15" customHeight="1" x14ac:dyDescent="0.2">
      <c r="B63" s="18"/>
      <c r="C63" s="31"/>
      <c r="D63" s="117"/>
      <c r="E63" s="117"/>
      <c r="F63" s="119"/>
      <c r="G63" s="33"/>
      <c r="H63" s="214"/>
      <c r="I63" s="33"/>
      <c r="J63" s="33"/>
      <c r="K63" s="3"/>
      <c r="L63" s="32">
        <f t="shared" si="10"/>
        <v>0</v>
      </c>
      <c r="M63" s="814">
        <f t="shared" si="4"/>
        <v>0</v>
      </c>
      <c r="N63" s="814">
        <f t="shared" si="5"/>
        <v>0</v>
      </c>
      <c r="O63" s="1121" t="str">
        <f t="shared" si="6"/>
        <v>-</v>
      </c>
      <c r="P63" s="814">
        <f t="shared" si="7"/>
        <v>0</v>
      </c>
      <c r="Q63" s="3"/>
      <c r="R63" s="814">
        <f t="shared" si="15"/>
        <v>0</v>
      </c>
      <c r="S63" s="814">
        <f t="shared" si="15"/>
        <v>0</v>
      </c>
      <c r="T63" s="814">
        <f t="shared" si="15"/>
        <v>0</v>
      </c>
      <c r="U63" s="814">
        <f t="shared" si="15"/>
        <v>0</v>
      </c>
      <c r="V63" s="814">
        <f t="shared" si="15"/>
        <v>0</v>
      </c>
      <c r="W63" s="814">
        <f t="shared" si="15"/>
        <v>0</v>
      </c>
      <c r="X63" s="814">
        <f t="shared" si="15"/>
        <v>0</v>
      </c>
      <c r="Y63" s="814">
        <f t="shared" si="15"/>
        <v>0</v>
      </c>
      <c r="Z63" s="3"/>
      <c r="AA63" s="814">
        <f t="shared" si="16"/>
        <v>0</v>
      </c>
      <c r="AB63" s="814">
        <f t="shared" si="16"/>
        <v>0</v>
      </c>
      <c r="AC63" s="814">
        <f t="shared" si="16"/>
        <v>0</v>
      </c>
      <c r="AD63" s="814">
        <f t="shared" si="16"/>
        <v>0</v>
      </c>
      <c r="AE63" s="814">
        <f t="shared" si="16"/>
        <v>0</v>
      </c>
      <c r="AF63" s="814">
        <f t="shared" si="16"/>
        <v>0</v>
      </c>
      <c r="AG63" s="814">
        <f t="shared" si="16"/>
        <v>0</v>
      </c>
      <c r="AH63" s="814">
        <f t="shared" si="16"/>
        <v>0</v>
      </c>
      <c r="AI63" s="6"/>
      <c r="AJ63" s="22"/>
    </row>
    <row r="64" spans="2:36" ht="13.15" customHeight="1" x14ac:dyDescent="0.2">
      <c r="B64" s="18"/>
      <c r="C64" s="31"/>
      <c r="D64" s="117"/>
      <c r="E64" s="117"/>
      <c r="F64" s="119"/>
      <c r="G64" s="33"/>
      <c r="H64" s="214"/>
      <c r="I64" s="33"/>
      <c r="J64" s="33"/>
      <c r="K64" s="3"/>
      <c r="L64" s="32">
        <f t="shared" si="10"/>
        <v>0</v>
      </c>
      <c r="M64" s="814">
        <f t="shared" si="4"/>
        <v>0</v>
      </c>
      <c r="N64" s="814">
        <f t="shared" si="5"/>
        <v>0</v>
      </c>
      <c r="O64" s="1121" t="str">
        <f t="shared" si="6"/>
        <v>-</v>
      </c>
      <c r="P64" s="814">
        <f t="shared" si="7"/>
        <v>0</v>
      </c>
      <c r="Q64" s="3"/>
      <c r="R64" s="814">
        <f t="shared" si="15"/>
        <v>0</v>
      </c>
      <c r="S64" s="814">
        <f t="shared" si="15"/>
        <v>0</v>
      </c>
      <c r="T64" s="814">
        <f t="shared" si="15"/>
        <v>0</v>
      </c>
      <c r="U64" s="814">
        <f t="shared" si="15"/>
        <v>0</v>
      </c>
      <c r="V64" s="814">
        <f t="shared" si="15"/>
        <v>0</v>
      </c>
      <c r="W64" s="814">
        <f t="shared" si="15"/>
        <v>0</v>
      </c>
      <c r="X64" s="814">
        <f t="shared" si="15"/>
        <v>0</v>
      </c>
      <c r="Y64" s="814">
        <f t="shared" si="15"/>
        <v>0</v>
      </c>
      <c r="Z64" s="3"/>
      <c r="AA64" s="814">
        <f t="shared" si="16"/>
        <v>0</v>
      </c>
      <c r="AB64" s="814">
        <f t="shared" si="16"/>
        <v>0</v>
      </c>
      <c r="AC64" s="814">
        <f t="shared" si="16"/>
        <v>0</v>
      </c>
      <c r="AD64" s="814">
        <f t="shared" si="16"/>
        <v>0</v>
      </c>
      <c r="AE64" s="814">
        <f t="shared" si="16"/>
        <v>0</v>
      </c>
      <c r="AF64" s="814">
        <f t="shared" si="16"/>
        <v>0</v>
      </c>
      <c r="AG64" s="814">
        <f t="shared" si="16"/>
        <v>0</v>
      </c>
      <c r="AH64" s="814">
        <f t="shared" si="16"/>
        <v>0</v>
      </c>
      <c r="AI64" s="6"/>
      <c r="AJ64" s="22"/>
    </row>
    <row r="65" spans="2:36" ht="13.15" customHeight="1" x14ac:dyDescent="0.2">
      <c r="B65" s="18"/>
      <c r="C65" s="31"/>
      <c r="D65" s="117"/>
      <c r="E65" s="117"/>
      <c r="F65" s="119"/>
      <c r="G65" s="33"/>
      <c r="H65" s="214"/>
      <c r="I65" s="33"/>
      <c r="J65" s="33"/>
      <c r="K65" s="3"/>
      <c r="L65" s="32">
        <f t="shared" si="10"/>
        <v>0</v>
      </c>
      <c r="M65" s="814">
        <f t="shared" si="4"/>
        <v>0</v>
      </c>
      <c r="N65" s="814">
        <f t="shared" si="5"/>
        <v>0</v>
      </c>
      <c r="O65" s="1121" t="str">
        <f t="shared" si="6"/>
        <v>-</v>
      </c>
      <c r="P65" s="814">
        <f t="shared" si="7"/>
        <v>0</v>
      </c>
      <c r="Q65" s="3"/>
      <c r="R65" s="814">
        <f t="shared" si="15"/>
        <v>0</v>
      </c>
      <c r="S65" s="814">
        <f t="shared" si="15"/>
        <v>0</v>
      </c>
      <c r="T65" s="814">
        <f t="shared" si="15"/>
        <v>0</v>
      </c>
      <c r="U65" s="814">
        <f t="shared" si="15"/>
        <v>0</v>
      </c>
      <c r="V65" s="814">
        <f t="shared" si="15"/>
        <v>0</v>
      </c>
      <c r="W65" s="814">
        <f t="shared" si="15"/>
        <v>0</v>
      </c>
      <c r="X65" s="814">
        <f t="shared" si="15"/>
        <v>0</v>
      </c>
      <c r="Y65" s="814">
        <f t="shared" si="15"/>
        <v>0</v>
      </c>
      <c r="Z65" s="3"/>
      <c r="AA65" s="814">
        <f t="shared" si="16"/>
        <v>0</v>
      </c>
      <c r="AB65" s="814">
        <f t="shared" si="16"/>
        <v>0</v>
      </c>
      <c r="AC65" s="814">
        <f t="shared" si="16"/>
        <v>0</v>
      </c>
      <c r="AD65" s="814">
        <f t="shared" si="16"/>
        <v>0</v>
      </c>
      <c r="AE65" s="814">
        <f t="shared" si="16"/>
        <v>0</v>
      </c>
      <c r="AF65" s="814">
        <f t="shared" si="16"/>
        <v>0</v>
      </c>
      <c r="AG65" s="814">
        <f t="shared" si="16"/>
        <v>0</v>
      </c>
      <c r="AH65" s="814">
        <f t="shared" si="16"/>
        <v>0</v>
      </c>
      <c r="AI65" s="6"/>
      <c r="AJ65" s="22"/>
    </row>
    <row r="66" spans="2:36" ht="13.15" customHeight="1" x14ac:dyDescent="0.2">
      <c r="B66" s="18"/>
      <c r="C66" s="31"/>
      <c r="D66" s="117"/>
      <c r="E66" s="117"/>
      <c r="F66" s="119"/>
      <c r="G66" s="33"/>
      <c r="H66" s="214"/>
      <c r="I66" s="33"/>
      <c r="J66" s="33"/>
      <c r="K66" s="3"/>
      <c r="L66" s="32">
        <f t="shared" si="10"/>
        <v>0</v>
      </c>
      <c r="M66" s="814">
        <f t="shared" si="4"/>
        <v>0</v>
      </c>
      <c r="N66" s="814">
        <f t="shared" si="5"/>
        <v>0</v>
      </c>
      <c r="O66" s="1121" t="str">
        <f t="shared" si="6"/>
        <v>-</v>
      </c>
      <c r="P66" s="814">
        <f t="shared" si="7"/>
        <v>0</v>
      </c>
      <c r="Q66" s="3"/>
      <c r="R66" s="814">
        <f t="shared" si="15"/>
        <v>0</v>
      </c>
      <c r="S66" s="814">
        <f t="shared" si="15"/>
        <v>0</v>
      </c>
      <c r="T66" s="814">
        <f t="shared" si="15"/>
        <v>0</v>
      </c>
      <c r="U66" s="814">
        <f t="shared" si="15"/>
        <v>0</v>
      </c>
      <c r="V66" s="814">
        <f t="shared" si="15"/>
        <v>0</v>
      </c>
      <c r="W66" s="814">
        <f t="shared" si="15"/>
        <v>0</v>
      </c>
      <c r="X66" s="814">
        <f t="shared" si="15"/>
        <v>0</v>
      </c>
      <c r="Y66" s="814">
        <f t="shared" si="15"/>
        <v>0</v>
      </c>
      <c r="Z66" s="3"/>
      <c r="AA66" s="814">
        <f t="shared" si="16"/>
        <v>0</v>
      </c>
      <c r="AB66" s="814">
        <f t="shared" si="16"/>
        <v>0</v>
      </c>
      <c r="AC66" s="814">
        <f t="shared" si="16"/>
        <v>0</v>
      </c>
      <c r="AD66" s="814">
        <f t="shared" si="16"/>
        <v>0</v>
      </c>
      <c r="AE66" s="814">
        <f t="shared" si="16"/>
        <v>0</v>
      </c>
      <c r="AF66" s="814">
        <f t="shared" si="16"/>
        <v>0</v>
      </c>
      <c r="AG66" s="814">
        <f t="shared" si="16"/>
        <v>0</v>
      </c>
      <c r="AH66" s="814">
        <f t="shared" si="16"/>
        <v>0</v>
      </c>
      <c r="AI66" s="6"/>
      <c r="AJ66" s="22"/>
    </row>
    <row r="67" spans="2:36" ht="13.15" customHeight="1" x14ac:dyDescent="0.2">
      <c r="B67" s="18"/>
      <c r="C67" s="31"/>
      <c r="D67" s="117"/>
      <c r="E67" s="117"/>
      <c r="F67" s="119"/>
      <c r="G67" s="33"/>
      <c r="H67" s="214"/>
      <c r="I67" s="33"/>
      <c r="J67" s="33"/>
      <c r="K67" s="3"/>
      <c r="L67" s="32">
        <f t="shared" si="10"/>
        <v>0</v>
      </c>
      <c r="M67" s="814">
        <f t="shared" si="4"/>
        <v>0</v>
      </c>
      <c r="N67" s="814">
        <f t="shared" si="5"/>
        <v>0</v>
      </c>
      <c r="O67" s="1121" t="str">
        <f t="shared" si="6"/>
        <v>-</v>
      </c>
      <c r="P67" s="814">
        <f t="shared" si="7"/>
        <v>0</v>
      </c>
      <c r="Q67" s="3"/>
      <c r="R67" s="814">
        <f t="shared" si="15"/>
        <v>0</v>
      </c>
      <c r="S67" s="814">
        <f t="shared" si="15"/>
        <v>0</v>
      </c>
      <c r="T67" s="814">
        <f t="shared" si="15"/>
        <v>0</v>
      </c>
      <c r="U67" s="814">
        <f t="shared" si="15"/>
        <v>0</v>
      </c>
      <c r="V67" s="814">
        <f t="shared" si="15"/>
        <v>0</v>
      </c>
      <c r="W67" s="814">
        <f t="shared" si="15"/>
        <v>0</v>
      </c>
      <c r="X67" s="814">
        <f t="shared" si="15"/>
        <v>0</v>
      </c>
      <c r="Y67" s="814">
        <f t="shared" si="15"/>
        <v>0</v>
      </c>
      <c r="Z67" s="3"/>
      <c r="AA67" s="814">
        <f t="shared" si="16"/>
        <v>0</v>
      </c>
      <c r="AB67" s="814">
        <f t="shared" si="16"/>
        <v>0</v>
      </c>
      <c r="AC67" s="814">
        <f t="shared" si="16"/>
        <v>0</v>
      </c>
      <c r="AD67" s="814">
        <f t="shared" si="16"/>
        <v>0</v>
      </c>
      <c r="AE67" s="814">
        <f t="shared" si="16"/>
        <v>0</v>
      </c>
      <c r="AF67" s="814">
        <f t="shared" si="16"/>
        <v>0</v>
      </c>
      <c r="AG67" s="814">
        <f t="shared" si="16"/>
        <v>0</v>
      </c>
      <c r="AH67" s="814">
        <f t="shared" si="16"/>
        <v>0</v>
      </c>
      <c r="AI67" s="6"/>
      <c r="AJ67" s="22"/>
    </row>
    <row r="68" spans="2:36" ht="13.15" customHeight="1" x14ac:dyDescent="0.2">
      <c r="B68" s="18"/>
      <c r="C68" s="31"/>
      <c r="D68" s="117"/>
      <c r="E68" s="117"/>
      <c r="F68" s="119"/>
      <c r="G68" s="33"/>
      <c r="H68" s="214"/>
      <c r="I68" s="33"/>
      <c r="J68" s="33"/>
      <c r="K68" s="3"/>
      <c r="L68" s="32">
        <f t="shared" si="10"/>
        <v>0</v>
      </c>
      <c r="M68" s="814">
        <f t="shared" si="4"/>
        <v>0</v>
      </c>
      <c r="N68" s="814">
        <f t="shared" si="5"/>
        <v>0</v>
      </c>
      <c r="O68" s="1121" t="str">
        <f t="shared" si="6"/>
        <v>-</v>
      </c>
      <c r="P68" s="814">
        <f t="shared" si="7"/>
        <v>0</v>
      </c>
      <c r="Q68" s="3"/>
      <c r="R68" s="814">
        <f t="shared" si="15"/>
        <v>0</v>
      </c>
      <c r="S68" s="814">
        <f t="shared" si="15"/>
        <v>0</v>
      </c>
      <c r="T68" s="814">
        <f t="shared" si="15"/>
        <v>0</v>
      </c>
      <c r="U68" s="814">
        <f t="shared" si="15"/>
        <v>0</v>
      </c>
      <c r="V68" s="814">
        <f t="shared" si="15"/>
        <v>0</v>
      </c>
      <c r="W68" s="814">
        <f t="shared" si="15"/>
        <v>0</v>
      </c>
      <c r="X68" s="814">
        <f t="shared" si="15"/>
        <v>0</v>
      </c>
      <c r="Y68" s="814">
        <f t="shared" si="15"/>
        <v>0</v>
      </c>
      <c r="Z68" s="3"/>
      <c r="AA68" s="814">
        <f t="shared" si="16"/>
        <v>0</v>
      </c>
      <c r="AB68" s="814">
        <f t="shared" si="16"/>
        <v>0</v>
      </c>
      <c r="AC68" s="814">
        <f t="shared" si="16"/>
        <v>0</v>
      </c>
      <c r="AD68" s="814">
        <f t="shared" si="16"/>
        <v>0</v>
      </c>
      <c r="AE68" s="814">
        <f t="shared" si="16"/>
        <v>0</v>
      </c>
      <c r="AF68" s="814">
        <f t="shared" si="16"/>
        <v>0</v>
      </c>
      <c r="AG68" s="814">
        <f t="shared" si="16"/>
        <v>0</v>
      </c>
      <c r="AH68" s="814">
        <f t="shared" si="16"/>
        <v>0</v>
      </c>
      <c r="AI68" s="6"/>
      <c r="AJ68" s="22"/>
    </row>
    <row r="69" spans="2:36" ht="13.15" customHeight="1" x14ac:dyDescent="0.2">
      <c r="B69" s="18"/>
      <c r="C69" s="31"/>
      <c r="D69" s="117"/>
      <c r="E69" s="117"/>
      <c r="F69" s="119"/>
      <c r="G69" s="33"/>
      <c r="H69" s="214"/>
      <c r="I69" s="33"/>
      <c r="J69" s="33"/>
      <c r="K69" s="3"/>
      <c r="L69" s="32">
        <f t="shared" si="10"/>
        <v>0</v>
      </c>
      <c r="M69" s="814">
        <f t="shared" si="4"/>
        <v>0</v>
      </c>
      <c r="N69" s="814">
        <f t="shared" si="5"/>
        <v>0</v>
      </c>
      <c r="O69" s="1121" t="str">
        <f t="shared" si="6"/>
        <v>-</v>
      </c>
      <c r="P69" s="814">
        <f t="shared" si="7"/>
        <v>0</v>
      </c>
      <c r="Q69" s="3"/>
      <c r="R69" s="814">
        <f t="shared" si="15"/>
        <v>0</v>
      </c>
      <c r="S69" s="814">
        <f t="shared" si="15"/>
        <v>0</v>
      </c>
      <c r="T69" s="814">
        <f t="shared" si="15"/>
        <v>0</v>
      </c>
      <c r="U69" s="814">
        <f t="shared" si="15"/>
        <v>0</v>
      </c>
      <c r="V69" s="814">
        <f t="shared" si="15"/>
        <v>0</v>
      </c>
      <c r="W69" s="814">
        <f t="shared" si="15"/>
        <v>0</v>
      </c>
      <c r="X69" s="814">
        <f t="shared" si="15"/>
        <v>0</v>
      </c>
      <c r="Y69" s="814">
        <f t="shared" si="15"/>
        <v>0</v>
      </c>
      <c r="Z69" s="3"/>
      <c r="AA69" s="814">
        <f t="shared" si="16"/>
        <v>0</v>
      </c>
      <c r="AB69" s="814">
        <f t="shared" si="16"/>
        <v>0</v>
      </c>
      <c r="AC69" s="814">
        <f t="shared" si="16"/>
        <v>0</v>
      </c>
      <c r="AD69" s="814">
        <f t="shared" si="16"/>
        <v>0</v>
      </c>
      <c r="AE69" s="814">
        <f t="shared" si="16"/>
        <v>0</v>
      </c>
      <c r="AF69" s="814">
        <f t="shared" si="16"/>
        <v>0</v>
      </c>
      <c r="AG69" s="814">
        <f t="shared" si="16"/>
        <v>0</v>
      </c>
      <c r="AH69" s="814">
        <f t="shared" si="16"/>
        <v>0</v>
      </c>
      <c r="AI69" s="6"/>
      <c r="AJ69" s="22"/>
    </row>
    <row r="70" spans="2:36" ht="13.15" customHeight="1" x14ac:dyDescent="0.2">
      <c r="B70" s="18"/>
      <c r="C70" s="31"/>
      <c r="D70" s="117"/>
      <c r="E70" s="117"/>
      <c r="F70" s="119"/>
      <c r="G70" s="33"/>
      <c r="H70" s="214"/>
      <c r="I70" s="33"/>
      <c r="J70" s="33"/>
      <c r="K70" s="3"/>
      <c r="L70" s="32">
        <f t="shared" si="10"/>
        <v>0</v>
      </c>
      <c r="M70" s="814">
        <f t="shared" si="4"/>
        <v>0</v>
      </c>
      <c r="N70" s="814">
        <f t="shared" si="5"/>
        <v>0</v>
      </c>
      <c r="O70" s="1121" t="str">
        <f t="shared" si="6"/>
        <v>-</v>
      </c>
      <c r="P70" s="814">
        <f t="shared" si="7"/>
        <v>0</v>
      </c>
      <c r="Q70" s="3"/>
      <c r="R70" s="814">
        <f t="shared" si="15"/>
        <v>0</v>
      </c>
      <c r="S70" s="814">
        <f t="shared" si="15"/>
        <v>0</v>
      </c>
      <c r="T70" s="814">
        <f t="shared" si="15"/>
        <v>0</v>
      </c>
      <c r="U70" s="814">
        <f t="shared" si="15"/>
        <v>0</v>
      </c>
      <c r="V70" s="814">
        <f t="shared" si="15"/>
        <v>0</v>
      </c>
      <c r="W70" s="814">
        <f t="shared" si="15"/>
        <v>0</v>
      </c>
      <c r="X70" s="814">
        <f t="shared" si="15"/>
        <v>0</v>
      </c>
      <c r="Y70" s="814">
        <f t="shared" si="15"/>
        <v>0</v>
      </c>
      <c r="Z70" s="3"/>
      <c r="AA70" s="814">
        <f t="shared" si="16"/>
        <v>0</v>
      </c>
      <c r="AB70" s="814">
        <f t="shared" si="16"/>
        <v>0</v>
      </c>
      <c r="AC70" s="814">
        <f t="shared" si="16"/>
        <v>0</v>
      </c>
      <c r="AD70" s="814">
        <f t="shared" si="16"/>
        <v>0</v>
      </c>
      <c r="AE70" s="814">
        <f t="shared" si="16"/>
        <v>0</v>
      </c>
      <c r="AF70" s="814">
        <f t="shared" si="16"/>
        <v>0</v>
      </c>
      <c r="AG70" s="814">
        <f t="shared" si="16"/>
        <v>0</v>
      </c>
      <c r="AH70" s="814">
        <f t="shared" si="16"/>
        <v>0</v>
      </c>
      <c r="AI70" s="6"/>
      <c r="AJ70" s="22"/>
    </row>
    <row r="71" spans="2:36" ht="13.15" customHeight="1" x14ac:dyDescent="0.2">
      <c r="B71" s="18"/>
      <c r="C71" s="31"/>
      <c r="D71" s="117"/>
      <c r="E71" s="117"/>
      <c r="F71" s="119"/>
      <c r="G71" s="33"/>
      <c r="H71" s="214"/>
      <c r="I71" s="33"/>
      <c r="J71" s="33"/>
      <c r="K71" s="3"/>
      <c r="L71" s="32">
        <f t="shared" si="10"/>
        <v>0</v>
      </c>
      <c r="M71" s="814">
        <f t="shared" si="4"/>
        <v>0</v>
      </c>
      <c r="N71" s="814">
        <f t="shared" si="5"/>
        <v>0</v>
      </c>
      <c r="O71" s="1121" t="str">
        <f t="shared" si="6"/>
        <v>-</v>
      </c>
      <c r="P71" s="814">
        <f t="shared" si="7"/>
        <v>0</v>
      </c>
      <c r="Q71" s="3"/>
      <c r="R71" s="814">
        <f t="shared" si="15"/>
        <v>0</v>
      </c>
      <c r="S71" s="814">
        <f t="shared" si="15"/>
        <v>0</v>
      </c>
      <c r="T71" s="814">
        <f t="shared" si="15"/>
        <v>0</v>
      </c>
      <c r="U71" s="814">
        <f t="shared" si="15"/>
        <v>0</v>
      </c>
      <c r="V71" s="814">
        <f t="shared" si="15"/>
        <v>0</v>
      </c>
      <c r="W71" s="814">
        <f t="shared" si="15"/>
        <v>0</v>
      </c>
      <c r="X71" s="814">
        <f t="shared" si="15"/>
        <v>0</v>
      </c>
      <c r="Y71" s="814">
        <f t="shared" si="15"/>
        <v>0</v>
      </c>
      <c r="Z71" s="3"/>
      <c r="AA71" s="814">
        <f t="shared" si="16"/>
        <v>0</v>
      </c>
      <c r="AB71" s="814">
        <f t="shared" si="16"/>
        <v>0</v>
      </c>
      <c r="AC71" s="814">
        <f t="shared" si="16"/>
        <v>0</v>
      </c>
      <c r="AD71" s="814">
        <f t="shared" si="16"/>
        <v>0</v>
      </c>
      <c r="AE71" s="814">
        <f t="shared" si="16"/>
        <v>0</v>
      </c>
      <c r="AF71" s="814">
        <f t="shared" si="16"/>
        <v>0</v>
      </c>
      <c r="AG71" s="814">
        <f t="shared" si="16"/>
        <v>0</v>
      </c>
      <c r="AH71" s="814">
        <f t="shared" si="16"/>
        <v>0</v>
      </c>
      <c r="AI71" s="6"/>
      <c r="AJ71" s="22"/>
    </row>
    <row r="72" spans="2:36" ht="13.15" customHeight="1" x14ac:dyDescent="0.2">
      <c r="B72" s="18"/>
      <c r="C72" s="31"/>
      <c r="D72" s="117"/>
      <c r="E72" s="117"/>
      <c r="F72" s="119"/>
      <c r="G72" s="33"/>
      <c r="H72" s="214"/>
      <c r="I72" s="33"/>
      <c r="J72" s="33"/>
      <c r="K72" s="3"/>
      <c r="L72" s="32">
        <f t="shared" si="10"/>
        <v>0</v>
      </c>
      <c r="M72" s="814">
        <f t="shared" si="4"/>
        <v>0</v>
      </c>
      <c r="N72" s="814">
        <f t="shared" si="5"/>
        <v>0</v>
      </c>
      <c r="O72" s="1121" t="str">
        <f t="shared" si="6"/>
        <v>-</v>
      </c>
      <c r="P72" s="814">
        <f t="shared" si="7"/>
        <v>0</v>
      </c>
      <c r="Q72" s="3"/>
      <c r="R72" s="814">
        <f t="shared" si="15"/>
        <v>0</v>
      </c>
      <c r="S72" s="814">
        <f t="shared" si="15"/>
        <v>0</v>
      </c>
      <c r="T72" s="814">
        <f t="shared" si="15"/>
        <v>0</v>
      </c>
      <c r="U72" s="814">
        <f t="shared" si="15"/>
        <v>0</v>
      </c>
      <c r="V72" s="814">
        <f t="shared" si="15"/>
        <v>0</v>
      </c>
      <c r="W72" s="814">
        <f t="shared" si="15"/>
        <v>0</v>
      </c>
      <c r="X72" s="814">
        <f t="shared" si="15"/>
        <v>0</v>
      </c>
      <c r="Y72" s="814">
        <f t="shared" si="15"/>
        <v>0</v>
      </c>
      <c r="Z72" s="3"/>
      <c r="AA72" s="814">
        <f t="shared" si="16"/>
        <v>0</v>
      </c>
      <c r="AB72" s="814">
        <f t="shared" si="16"/>
        <v>0</v>
      </c>
      <c r="AC72" s="814">
        <f t="shared" si="16"/>
        <v>0</v>
      </c>
      <c r="AD72" s="814">
        <f t="shared" si="16"/>
        <v>0</v>
      </c>
      <c r="AE72" s="814">
        <f t="shared" si="16"/>
        <v>0</v>
      </c>
      <c r="AF72" s="814">
        <f t="shared" si="16"/>
        <v>0</v>
      </c>
      <c r="AG72" s="814">
        <f t="shared" si="16"/>
        <v>0</v>
      </c>
      <c r="AH72" s="814">
        <f t="shared" si="16"/>
        <v>0</v>
      </c>
      <c r="AI72" s="6"/>
      <c r="AJ72" s="22"/>
    </row>
    <row r="73" spans="2:36" ht="13.15" customHeight="1" x14ac:dyDescent="0.2">
      <c r="B73" s="18"/>
      <c r="C73" s="31"/>
      <c r="D73" s="117"/>
      <c r="E73" s="117"/>
      <c r="F73" s="119"/>
      <c r="G73" s="33"/>
      <c r="H73" s="214"/>
      <c r="I73" s="33"/>
      <c r="J73" s="33"/>
      <c r="K73" s="3"/>
      <c r="L73" s="32">
        <f t="shared" si="10"/>
        <v>0</v>
      </c>
      <c r="M73" s="814">
        <f t="shared" si="4"/>
        <v>0</v>
      </c>
      <c r="N73" s="814">
        <f t="shared" si="5"/>
        <v>0</v>
      </c>
      <c r="O73" s="1121" t="str">
        <f t="shared" si="6"/>
        <v>-</v>
      </c>
      <c r="P73" s="814">
        <f t="shared" si="7"/>
        <v>0</v>
      </c>
      <c r="Q73" s="3"/>
      <c r="R73" s="814">
        <f t="shared" si="15"/>
        <v>0</v>
      </c>
      <c r="S73" s="814">
        <f t="shared" si="15"/>
        <v>0</v>
      </c>
      <c r="T73" s="814">
        <f t="shared" si="15"/>
        <v>0</v>
      </c>
      <c r="U73" s="814">
        <f t="shared" si="15"/>
        <v>0</v>
      </c>
      <c r="V73" s="814">
        <f t="shared" si="15"/>
        <v>0</v>
      </c>
      <c r="W73" s="814">
        <f t="shared" si="15"/>
        <v>0</v>
      </c>
      <c r="X73" s="814">
        <f t="shared" si="15"/>
        <v>0</v>
      </c>
      <c r="Y73" s="814">
        <f t="shared" si="15"/>
        <v>0</v>
      </c>
      <c r="Z73" s="3"/>
      <c r="AA73" s="814">
        <f t="shared" si="16"/>
        <v>0</v>
      </c>
      <c r="AB73" s="814">
        <f t="shared" si="16"/>
        <v>0</v>
      </c>
      <c r="AC73" s="814">
        <f t="shared" si="16"/>
        <v>0</v>
      </c>
      <c r="AD73" s="814">
        <f t="shared" si="16"/>
        <v>0</v>
      </c>
      <c r="AE73" s="814">
        <f t="shared" si="16"/>
        <v>0</v>
      </c>
      <c r="AF73" s="814">
        <f t="shared" si="16"/>
        <v>0</v>
      </c>
      <c r="AG73" s="814">
        <f t="shared" si="16"/>
        <v>0</v>
      </c>
      <c r="AH73" s="814">
        <f t="shared" si="16"/>
        <v>0</v>
      </c>
      <c r="AI73" s="6"/>
      <c r="AJ73" s="22"/>
    </row>
    <row r="74" spans="2:36" ht="13.15" customHeight="1" x14ac:dyDescent="0.2">
      <c r="B74" s="18"/>
      <c r="C74" s="31"/>
      <c r="D74" s="117"/>
      <c r="E74" s="117"/>
      <c r="F74" s="119"/>
      <c r="G74" s="33"/>
      <c r="H74" s="214"/>
      <c r="I74" s="33"/>
      <c r="J74" s="33"/>
      <c r="K74" s="3"/>
      <c r="L74" s="32">
        <f t="shared" si="10"/>
        <v>0</v>
      </c>
      <c r="M74" s="814">
        <f t="shared" si="4"/>
        <v>0</v>
      </c>
      <c r="N74" s="814">
        <f t="shared" si="5"/>
        <v>0</v>
      </c>
      <c r="O74" s="1121" t="str">
        <f t="shared" si="6"/>
        <v>-</v>
      </c>
      <c r="P74" s="814">
        <f t="shared" si="7"/>
        <v>0</v>
      </c>
      <c r="Q74" s="3"/>
      <c r="R74" s="814">
        <f t="shared" si="15"/>
        <v>0</v>
      </c>
      <c r="S74" s="814">
        <f t="shared" si="15"/>
        <v>0</v>
      </c>
      <c r="T74" s="814">
        <f t="shared" si="15"/>
        <v>0</v>
      </c>
      <c r="U74" s="814">
        <f t="shared" si="15"/>
        <v>0</v>
      </c>
      <c r="V74" s="814">
        <f t="shared" si="15"/>
        <v>0</v>
      </c>
      <c r="W74" s="814">
        <f t="shared" si="15"/>
        <v>0</v>
      </c>
      <c r="X74" s="814">
        <f t="shared" si="15"/>
        <v>0</v>
      </c>
      <c r="Y74" s="814">
        <f t="shared" si="15"/>
        <v>0</v>
      </c>
      <c r="Z74" s="3"/>
      <c r="AA74" s="814">
        <f t="shared" si="16"/>
        <v>0</v>
      </c>
      <c r="AB74" s="814">
        <f t="shared" si="16"/>
        <v>0</v>
      </c>
      <c r="AC74" s="814">
        <f t="shared" si="16"/>
        <v>0</v>
      </c>
      <c r="AD74" s="814">
        <f t="shared" si="16"/>
        <v>0</v>
      </c>
      <c r="AE74" s="814">
        <f t="shared" si="16"/>
        <v>0</v>
      </c>
      <c r="AF74" s="814">
        <f t="shared" si="16"/>
        <v>0</v>
      </c>
      <c r="AG74" s="814">
        <f t="shared" si="16"/>
        <v>0</v>
      </c>
      <c r="AH74" s="814">
        <f t="shared" si="16"/>
        <v>0</v>
      </c>
      <c r="AI74" s="6"/>
      <c r="AJ74" s="22"/>
    </row>
    <row r="75" spans="2:36" ht="13.15" customHeight="1" x14ac:dyDescent="0.2">
      <c r="B75" s="18"/>
      <c r="C75" s="31"/>
      <c r="D75" s="117"/>
      <c r="E75" s="117"/>
      <c r="F75" s="119"/>
      <c r="G75" s="33"/>
      <c r="H75" s="214"/>
      <c r="I75" s="33"/>
      <c r="J75" s="33"/>
      <c r="K75" s="3"/>
      <c r="L75" s="32">
        <f t="shared" si="10"/>
        <v>0</v>
      </c>
      <c r="M75" s="814">
        <f t="shared" si="4"/>
        <v>0</v>
      </c>
      <c r="N75" s="814">
        <f t="shared" si="5"/>
        <v>0</v>
      </c>
      <c r="O75" s="1121" t="str">
        <f t="shared" si="6"/>
        <v>-</v>
      </c>
      <c r="P75" s="814">
        <f t="shared" si="7"/>
        <v>0</v>
      </c>
      <c r="Q75" s="3"/>
      <c r="R75" s="814">
        <f t="shared" si="15"/>
        <v>0</v>
      </c>
      <c r="S75" s="814">
        <f t="shared" si="15"/>
        <v>0</v>
      </c>
      <c r="T75" s="814">
        <f t="shared" si="15"/>
        <v>0</v>
      </c>
      <c r="U75" s="814">
        <f t="shared" si="15"/>
        <v>0</v>
      </c>
      <c r="V75" s="814">
        <f t="shared" si="15"/>
        <v>0</v>
      </c>
      <c r="W75" s="814">
        <f t="shared" si="15"/>
        <v>0</v>
      </c>
      <c r="X75" s="814">
        <f t="shared" si="15"/>
        <v>0</v>
      </c>
      <c r="Y75" s="814">
        <f t="shared" si="15"/>
        <v>0</v>
      </c>
      <c r="Z75" s="3"/>
      <c r="AA75" s="814">
        <f t="shared" si="16"/>
        <v>0</v>
      </c>
      <c r="AB75" s="814">
        <f t="shared" si="16"/>
        <v>0</v>
      </c>
      <c r="AC75" s="814">
        <f t="shared" si="16"/>
        <v>0</v>
      </c>
      <c r="AD75" s="814">
        <f t="shared" si="16"/>
        <v>0</v>
      </c>
      <c r="AE75" s="814">
        <f t="shared" si="16"/>
        <v>0</v>
      </c>
      <c r="AF75" s="814">
        <f t="shared" si="16"/>
        <v>0</v>
      </c>
      <c r="AG75" s="814">
        <f t="shared" si="16"/>
        <v>0</v>
      </c>
      <c r="AH75" s="814">
        <f t="shared" si="16"/>
        <v>0</v>
      </c>
      <c r="AI75" s="6"/>
      <c r="AJ75" s="22"/>
    </row>
    <row r="76" spans="2:36" ht="13.15" customHeight="1" x14ac:dyDescent="0.2">
      <c r="B76" s="18"/>
      <c r="C76" s="31"/>
      <c r="D76" s="117"/>
      <c r="E76" s="117"/>
      <c r="F76" s="119"/>
      <c r="G76" s="33"/>
      <c r="H76" s="214"/>
      <c r="I76" s="33"/>
      <c r="J76" s="33"/>
      <c r="K76" s="3"/>
      <c r="L76" s="32">
        <f t="shared" si="10"/>
        <v>0</v>
      </c>
      <c r="M76" s="814">
        <f t="shared" si="4"/>
        <v>0</v>
      </c>
      <c r="N76" s="814">
        <f t="shared" si="5"/>
        <v>0</v>
      </c>
      <c r="O76" s="1121" t="str">
        <f t="shared" si="6"/>
        <v>-</v>
      </c>
      <c r="P76" s="814">
        <f t="shared" si="7"/>
        <v>0</v>
      </c>
      <c r="Q76" s="3"/>
      <c r="R76" s="814">
        <f t="shared" si="15"/>
        <v>0</v>
      </c>
      <c r="S76" s="814">
        <f t="shared" si="15"/>
        <v>0</v>
      </c>
      <c r="T76" s="814">
        <f t="shared" si="15"/>
        <v>0</v>
      </c>
      <c r="U76" s="814">
        <f t="shared" si="15"/>
        <v>0</v>
      </c>
      <c r="V76" s="814">
        <f t="shared" si="15"/>
        <v>0</v>
      </c>
      <c r="W76" s="814">
        <f t="shared" si="15"/>
        <v>0</v>
      </c>
      <c r="X76" s="814">
        <f t="shared" si="15"/>
        <v>0</v>
      </c>
      <c r="Y76" s="814">
        <f t="shared" si="15"/>
        <v>0</v>
      </c>
      <c r="Z76" s="3"/>
      <c r="AA76" s="814">
        <f t="shared" si="16"/>
        <v>0</v>
      </c>
      <c r="AB76" s="814">
        <f t="shared" si="16"/>
        <v>0</v>
      </c>
      <c r="AC76" s="814">
        <f t="shared" si="16"/>
        <v>0</v>
      </c>
      <c r="AD76" s="814">
        <f t="shared" si="16"/>
        <v>0</v>
      </c>
      <c r="AE76" s="814">
        <f t="shared" si="16"/>
        <v>0</v>
      </c>
      <c r="AF76" s="814">
        <f t="shared" si="16"/>
        <v>0</v>
      </c>
      <c r="AG76" s="814">
        <f t="shared" si="16"/>
        <v>0</v>
      </c>
      <c r="AH76" s="814">
        <f t="shared" si="16"/>
        <v>0</v>
      </c>
      <c r="AI76" s="6"/>
      <c r="AJ76" s="22"/>
    </row>
    <row r="77" spans="2:36" ht="13.15" customHeight="1" x14ac:dyDescent="0.2">
      <c r="B77" s="18"/>
      <c r="C77" s="31"/>
      <c r="D77" s="117"/>
      <c r="E77" s="117"/>
      <c r="F77" s="119"/>
      <c r="G77" s="33"/>
      <c r="H77" s="214"/>
      <c r="I77" s="33"/>
      <c r="J77" s="33"/>
      <c r="K77" s="3"/>
      <c r="L77" s="32">
        <f t="shared" si="10"/>
        <v>0</v>
      </c>
      <c r="M77" s="814">
        <f t="shared" si="4"/>
        <v>0</v>
      </c>
      <c r="N77" s="814">
        <f t="shared" si="5"/>
        <v>0</v>
      </c>
      <c r="O77" s="1121" t="str">
        <f t="shared" si="6"/>
        <v>-</v>
      </c>
      <c r="P77" s="814">
        <f t="shared" si="7"/>
        <v>0</v>
      </c>
      <c r="Q77" s="3"/>
      <c r="R77" s="814">
        <f t="shared" si="15"/>
        <v>0</v>
      </c>
      <c r="S77" s="814">
        <f t="shared" si="15"/>
        <v>0</v>
      </c>
      <c r="T77" s="814">
        <f t="shared" si="15"/>
        <v>0</v>
      </c>
      <c r="U77" s="814">
        <f t="shared" si="15"/>
        <v>0</v>
      </c>
      <c r="V77" s="814">
        <f t="shared" si="15"/>
        <v>0</v>
      </c>
      <c r="W77" s="814">
        <f t="shared" si="15"/>
        <v>0</v>
      </c>
      <c r="X77" s="814">
        <f t="shared" si="15"/>
        <v>0</v>
      </c>
      <c r="Y77" s="814">
        <f t="shared" si="15"/>
        <v>0</v>
      </c>
      <c r="Z77" s="3"/>
      <c r="AA77" s="814">
        <f t="shared" si="16"/>
        <v>0</v>
      </c>
      <c r="AB77" s="814">
        <f t="shared" si="16"/>
        <v>0</v>
      </c>
      <c r="AC77" s="814">
        <f t="shared" si="16"/>
        <v>0</v>
      </c>
      <c r="AD77" s="814">
        <f t="shared" si="16"/>
        <v>0</v>
      </c>
      <c r="AE77" s="814">
        <f t="shared" si="16"/>
        <v>0</v>
      </c>
      <c r="AF77" s="814">
        <f t="shared" si="16"/>
        <v>0</v>
      </c>
      <c r="AG77" s="814">
        <f t="shared" si="16"/>
        <v>0</v>
      </c>
      <c r="AH77" s="814">
        <f t="shared" si="16"/>
        <v>0</v>
      </c>
      <c r="AI77" s="6"/>
      <c r="AJ77" s="22"/>
    </row>
    <row r="78" spans="2:36" ht="13.15" customHeight="1" x14ac:dyDescent="0.2">
      <c r="B78" s="18"/>
      <c r="C78" s="31"/>
      <c r="D78" s="117"/>
      <c r="E78" s="117"/>
      <c r="F78" s="119"/>
      <c r="G78" s="33"/>
      <c r="H78" s="214"/>
      <c r="I78" s="33"/>
      <c r="J78" s="33"/>
      <c r="K78" s="3"/>
      <c r="L78" s="32">
        <f t="shared" si="10"/>
        <v>0</v>
      </c>
      <c r="M78" s="814">
        <f t="shared" ref="M78:M168" si="17">G78*H78</f>
        <v>0</v>
      </c>
      <c r="N78" s="814">
        <f t="shared" ref="N78:N168" si="18">IF(G78=0,0,(G78*H78)/L78)</f>
        <v>0</v>
      </c>
      <c r="O78" s="1121" t="str">
        <f t="shared" ref="O78:O168" si="19">IF(L78=0,"-",(IF(L78&gt;3000,"-",I78+L78-1)))</f>
        <v>-</v>
      </c>
      <c r="P78" s="814">
        <f t="shared" ref="P78:P168" si="20">IF(J78="geen",IF(I78&lt;$R$8,G78*H78,0),IF(I78&gt;=$R$8,0,IF((H78*G78-(R$8-I78)*N78)&lt;0,0,H78*G78-(R$8-I78)*N78)))</f>
        <v>0</v>
      </c>
      <c r="Q78" s="3"/>
      <c r="R78" s="814">
        <f t="shared" ref="R78:Y121" si="21">(IF(R$8&lt;$I78,0,IF($O78&lt;=R$8-1,0,$N78)))</f>
        <v>0</v>
      </c>
      <c r="S78" s="814">
        <f t="shared" si="21"/>
        <v>0</v>
      </c>
      <c r="T78" s="814">
        <f t="shared" si="21"/>
        <v>0</v>
      </c>
      <c r="U78" s="814">
        <f t="shared" si="21"/>
        <v>0</v>
      </c>
      <c r="V78" s="814">
        <f t="shared" si="21"/>
        <v>0</v>
      </c>
      <c r="W78" s="814">
        <f t="shared" si="21"/>
        <v>0</v>
      </c>
      <c r="X78" s="814">
        <f t="shared" si="21"/>
        <v>0</v>
      </c>
      <c r="Y78" s="814">
        <f t="shared" si="21"/>
        <v>0</v>
      </c>
      <c r="Z78" s="3"/>
      <c r="AA78" s="814">
        <f t="shared" ref="AA78:AH121" si="22">IF(AA$8=$I78,($G78*$H78),0)</f>
        <v>0</v>
      </c>
      <c r="AB78" s="814">
        <f t="shared" si="22"/>
        <v>0</v>
      </c>
      <c r="AC78" s="814">
        <f t="shared" si="22"/>
        <v>0</v>
      </c>
      <c r="AD78" s="814">
        <f t="shared" si="22"/>
        <v>0</v>
      </c>
      <c r="AE78" s="814">
        <f t="shared" si="22"/>
        <v>0</v>
      </c>
      <c r="AF78" s="814">
        <f t="shared" si="22"/>
        <v>0</v>
      </c>
      <c r="AG78" s="814">
        <f t="shared" si="22"/>
        <v>0</v>
      </c>
      <c r="AH78" s="814">
        <f t="shared" si="22"/>
        <v>0</v>
      </c>
      <c r="AI78" s="6"/>
      <c r="AJ78" s="22"/>
    </row>
    <row r="79" spans="2:36" ht="13.15" customHeight="1" x14ac:dyDescent="0.2">
      <c r="B79" s="18"/>
      <c r="C79" s="31"/>
      <c r="D79" s="117"/>
      <c r="E79" s="117"/>
      <c r="F79" s="119"/>
      <c r="G79" s="33"/>
      <c r="H79" s="214"/>
      <c r="I79" s="33"/>
      <c r="J79" s="33"/>
      <c r="K79" s="3"/>
      <c r="L79" s="32">
        <f t="shared" ref="L79:L169" si="23">IF(J79="geen",9999999999,J79)</f>
        <v>0</v>
      </c>
      <c r="M79" s="814">
        <f t="shared" si="17"/>
        <v>0</v>
      </c>
      <c r="N79" s="814">
        <f t="shared" si="18"/>
        <v>0</v>
      </c>
      <c r="O79" s="1121" t="str">
        <f t="shared" si="19"/>
        <v>-</v>
      </c>
      <c r="P79" s="814">
        <f t="shared" si="20"/>
        <v>0</v>
      </c>
      <c r="Q79" s="3"/>
      <c r="R79" s="814">
        <f t="shared" si="21"/>
        <v>0</v>
      </c>
      <c r="S79" s="814">
        <f t="shared" si="21"/>
        <v>0</v>
      </c>
      <c r="T79" s="814">
        <f t="shared" si="21"/>
        <v>0</v>
      </c>
      <c r="U79" s="814">
        <f t="shared" si="21"/>
        <v>0</v>
      </c>
      <c r="V79" s="814">
        <f t="shared" si="21"/>
        <v>0</v>
      </c>
      <c r="W79" s="814">
        <f t="shared" si="21"/>
        <v>0</v>
      </c>
      <c r="X79" s="814">
        <f t="shared" si="21"/>
        <v>0</v>
      </c>
      <c r="Y79" s="814">
        <f t="shared" si="21"/>
        <v>0</v>
      </c>
      <c r="Z79" s="3"/>
      <c r="AA79" s="814">
        <f t="shared" si="22"/>
        <v>0</v>
      </c>
      <c r="AB79" s="814">
        <f t="shared" si="22"/>
        <v>0</v>
      </c>
      <c r="AC79" s="814">
        <f t="shared" si="22"/>
        <v>0</v>
      </c>
      <c r="AD79" s="814">
        <f t="shared" si="22"/>
        <v>0</v>
      </c>
      <c r="AE79" s="814">
        <f t="shared" si="22"/>
        <v>0</v>
      </c>
      <c r="AF79" s="814">
        <f t="shared" si="22"/>
        <v>0</v>
      </c>
      <c r="AG79" s="814">
        <f t="shared" si="22"/>
        <v>0</v>
      </c>
      <c r="AH79" s="814">
        <f t="shared" si="22"/>
        <v>0</v>
      </c>
      <c r="AI79" s="6"/>
      <c r="AJ79" s="22"/>
    </row>
    <row r="80" spans="2:36" ht="13.15" customHeight="1" x14ac:dyDescent="0.2">
      <c r="B80" s="18"/>
      <c r="C80" s="31"/>
      <c r="D80" s="117"/>
      <c r="E80" s="117"/>
      <c r="F80" s="119"/>
      <c r="G80" s="33"/>
      <c r="H80" s="214"/>
      <c r="I80" s="33"/>
      <c r="J80" s="33"/>
      <c r="K80" s="3"/>
      <c r="L80" s="32">
        <f t="shared" si="23"/>
        <v>0</v>
      </c>
      <c r="M80" s="814">
        <f t="shared" si="17"/>
        <v>0</v>
      </c>
      <c r="N80" s="814">
        <f t="shared" si="18"/>
        <v>0</v>
      </c>
      <c r="O80" s="1121" t="str">
        <f t="shared" si="19"/>
        <v>-</v>
      </c>
      <c r="P80" s="814">
        <f t="shared" si="20"/>
        <v>0</v>
      </c>
      <c r="Q80" s="3"/>
      <c r="R80" s="814">
        <f t="shared" si="21"/>
        <v>0</v>
      </c>
      <c r="S80" s="814">
        <f t="shared" si="21"/>
        <v>0</v>
      </c>
      <c r="T80" s="814">
        <f t="shared" si="21"/>
        <v>0</v>
      </c>
      <c r="U80" s="814">
        <f t="shared" si="21"/>
        <v>0</v>
      </c>
      <c r="V80" s="814">
        <f t="shared" si="21"/>
        <v>0</v>
      </c>
      <c r="W80" s="814">
        <f t="shared" si="21"/>
        <v>0</v>
      </c>
      <c r="X80" s="814">
        <f t="shared" si="21"/>
        <v>0</v>
      </c>
      <c r="Y80" s="814">
        <f t="shared" si="21"/>
        <v>0</v>
      </c>
      <c r="Z80" s="3"/>
      <c r="AA80" s="814">
        <f t="shared" si="22"/>
        <v>0</v>
      </c>
      <c r="AB80" s="814">
        <f t="shared" si="22"/>
        <v>0</v>
      </c>
      <c r="AC80" s="814">
        <f t="shared" si="22"/>
        <v>0</v>
      </c>
      <c r="AD80" s="814">
        <f t="shared" si="22"/>
        <v>0</v>
      </c>
      <c r="AE80" s="814">
        <f t="shared" si="22"/>
        <v>0</v>
      </c>
      <c r="AF80" s="814">
        <f t="shared" si="22"/>
        <v>0</v>
      </c>
      <c r="AG80" s="814">
        <f t="shared" si="22"/>
        <v>0</v>
      </c>
      <c r="AH80" s="814">
        <f t="shared" si="22"/>
        <v>0</v>
      </c>
      <c r="AI80" s="6"/>
      <c r="AJ80" s="22"/>
    </row>
    <row r="81" spans="2:36" ht="13.15" customHeight="1" x14ac:dyDescent="0.2">
      <c r="B81" s="18"/>
      <c r="C81" s="31"/>
      <c r="D81" s="117"/>
      <c r="E81" s="117"/>
      <c r="F81" s="119"/>
      <c r="G81" s="33"/>
      <c r="H81" s="214"/>
      <c r="I81" s="33"/>
      <c r="J81" s="33"/>
      <c r="K81" s="3"/>
      <c r="L81" s="32">
        <f t="shared" si="23"/>
        <v>0</v>
      </c>
      <c r="M81" s="814">
        <f t="shared" si="17"/>
        <v>0</v>
      </c>
      <c r="N81" s="814">
        <f t="shared" si="18"/>
        <v>0</v>
      </c>
      <c r="O81" s="1121" t="str">
        <f t="shared" si="19"/>
        <v>-</v>
      </c>
      <c r="P81" s="814">
        <f t="shared" si="20"/>
        <v>0</v>
      </c>
      <c r="Q81" s="3"/>
      <c r="R81" s="814">
        <f t="shared" si="21"/>
        <v>0</v>
      </c>
      <c r="S81" s="814">
        <f t="shared" si="21"/>
        <v>0</v>
      </c>
      <c r="T81" s="814">
        <f t="shared" si="21"/>
        <v>0</v>
      </c>
      <c r="U81" s="814">
        <f t="shared" si="21"/>
        <v>0</v>
      </c>
      <c r="V81" s="814">
        <f t="shared" si="21"/>
        <v>0</v>
      </c>
      <c r="W81" s="814">
        <f t="shared" si="21"/>
        <v>0</v>
      </c>
      <c r="X81" s="814">
        <f t="shared" si="21"/>
        <v>0</v>
      </c>
      <c r="Y81" s="814">
        <f t="shared" si="21"/>
        <v>0</v>
      </c>
      <c r="Z81" s="3"/>
      <c r="AA81" s="814">
        <f t="shared" si="22"/>
        <v>0</v>
      </c>
      <c r="AB81" s="814">
        <f t="shared" si="22"/>
        <v>0</v>
      </c>
      <c r="AC81" s="814">
        <f t="shared" si="22"/>
        <v>0</v>
      </c>
      <c r="AD81" s="814">
        <f t="shared" si="22"/>
        <v>0</v>
      </c>
      <c r="AE81" s="814">
        <f t="shared" si="22"/>
        <v>0</v>
      </c>
      <c r="AF81" s="814">
        <f t="shared" si="22"/>
        <v>0</v>
      </c>
      <c r="AG81" s="814">
        <f t="shared" si="22"/>
        <v>0</v>
      </c>
      <c r="AH81" s="814">
        <f t="shared" si="22"/>
        <v>0</v>
      </c>
      <c r="AI81" s="6"/>
      <c r="AJ81" s="22"/>
    </row>
    <row r="82" spans="2:36" ht="13.15" customHeight="1" x14ac:dyDescent="0.2">
      <c r="B82" s="18"/>
      <c r="C82" s="31"/>
      <c r="D82" s="117"/>
      <c r="E82" s="117"/>
      <c r="F82" s="119"/>
      <c r="G82" s="33"/>
      <c r="H82" s="214"/>
      <c r="I82" s="33"/>
      <c r="J82" s="33"/>
      <c r="K82" s="3"/>
      <c r="L82" s="32">
        <f t="shared" si="23"/>
        <v>0</v>
      </c>
      <c r="M82" s="814">
        <f t="shared" si="17"/>
        <v>0</v>
      </c>
      <c r="N82" s="814">
        <f t="shared" si="18"/>
        <v>0</v>
      </c>
      <c r="O82" s="1121" t="str">
        <f t="shared" si="19"/>
        <v>-</v>
      </c>
      <c r="P82" s="814">
        <f t="shared" si="20"/>
        <v>0</v>
      </c>
      <c r="Q82" s="3"/>
      <c r="R82" s="814">
        <f t="shared" si="21"/>
        <v>0</v>
      </c>
      <c r="S82" s="814">
        <f t="shared" si="21"/>
        <v>0</v>
      </c>
      <c r="T82" s="814">
        <f t="shared" si="21"/>
        <v>0</v>
      </c>
      <c r="U82" s="814">
        <f t="shared" si="21"/>
        <v>0</v>
      </c>
      <c r="V82" s="814">
        <f t="shared" si="21"/>
        <v>0</v>
      </c>
      <c r="W82" s="814">
        <f t="shared" si="21"/>
        <v>0</v>
      </c>
      <c r="X82" s="814">
        <f t="shared" si="21"/>
        <v>0</v>
      </c>
      <c r="Y82" s="814">
        <f t="shared" si="21"/>
        <v>0</v>
      </c>
      <c r="Z82" s="3"/>
      <c r="AA82" s="814">
        <f t="shared" si="22"/>
        <v>0</v>
      </c>
      <c r="AB82" s="814">
        <f t="shared" si="22"/>
        <v>0</v>
      </c>
      <c r="AC82" s="814">
        <f t="shared" si="22"/>
        <v>0</v>
      </c>
      <c r="AD82" s="814">
        <f t="shared" si="22"/>
        <v>0</v>
      </c>
      <c r="AE82" s="814">
        <f t="shared" si="22"/>
        <v>0</v>
      </c>
      <c r="AF82" s="814">
        <f t="shared" si="22"/>
        <v>0</v>
      </c>
      <c r="AG82" s="814">
        <f t="shared" si="22"/>
        <v>0</v>
      </c>
      <c r="AH82" s="814">
        <f t="shared" si="22"/>
        <v>0</v>
      </c>
      <c r="AI82" s="6"/>
      <c r="AJ82" s="22"/>
    </row>
    <row r="83" spans="2:36" ht="13.15" customHeight="1" x14ac:dyDescent="0.2">
      <c r="B83" s="18"/>
      <c r="C83" s="31"/>
      <c r="D83" s="117"/>
      <c r="E83" s="117"/>
      <c r="F83" s="119"/>
      <c r="G83" s="33"/>
      <c r="H83" s="214"/>
      <c r="I83" s="33"/>
      <c r="J83" s="33"/>
      <c r="K83" s="3"/>
      <c r="L83" s="32">
        <f t="shared" ref="L83:L110" si="24">IF(J83="geen",9999999999,J83)</f>
        <v>0</v>
      </c>
      <c r="M83" s="814">
        <f t="shared" ref="M83:M110" si="25">G83*H83</f>
        <v>0</v>
      </c>
      <c r="N83" s="814">
        <f t="shared" ref="N83:N110" si="26">IF(G83=0,0,(G83*H83)/L83)</f>
        <v>0</v>
      </c>
      <c r="O83" s="1121" t="str">
        <f t="shared" ref="O83:O110" si="27">IF(L83=0,"-",(IF(L83&gt;3000,"-",I83+L83-1)))</f>
        <v>-</v>
      </c>
      <c r="P83" s="814">
        <f t="shared" ref="P83:P110" si="28">IF(J83="geen",IF(I83&lt;$R$8,G83*H83,0),IF(I83&gt;=$R$8,0,IF((H83*G83-(R$8-I83)*N83)&lt;0,0,H83*G83-(R$8-I83)*N83)))</f>
        <v>0</v>
      </c>
      <c r="Q83" s="3"/>
      <c r="R83" s="814">
        <f t="shared" si="21"/>
        <v>0</v>
      </c>
      <c r="S83" s="814">
        <f t="shared" si="21"/>
        <v>0</v>
      </c>
      <c r="T83" s="814">
        <f t="shared" si="21"/>
        <v>0</v>
      </c>
      <c r="U83" s="814">
        <f t="shared" si="21"/>
        <v>0</v>
      </c>
      <c r="V83" s="814">
        <f t="shared" si="21"/>
        <v>0</v>
      </c>
      <c r="W83" s="814">
        <f t="shared" si="21"/>
        <v>0</v>
      </c>
      <c r="X83" s="814">
        <f t="shared" si="21"/>
        <v>0</v>
      </c>
      <c r="Y83" s="814">
        <f t="shared" si="21"/>
        <v>0</v>
      </c>
      <c r="Z83" s="3"/>
      <c r="AA83" s="814">
        <f t="shared" si="22"/>
        <v>0</v>
      </c>
      <c r="AB83" s="814">
        <f t="shared" si="22"/>
        <v>0</v>
      </c>
      <c r="AC83" s="814">
        <f t="shared" si="22"/>
        <v>0</v>
      </c>
      <c r="AD83" s="814">
        <f t="shared" si="22"/>
        <v>0</v>
      </c>
      <c r="AE83" s="814">
        <f t="shared" si="22"/>
        <v>0</v>
      </c>
      <c r="AF83" s="814">
        <f t="shared" si="22"/>
        <v>0</v>
      </c>
      <c r="AG83" s="814">
        <f t="shared" si="22"/>
        <v>0</v>
      </c>
      <c r="AH83" s="814">
        <f t="shared" si="22"/>
        <v>0</v>
      </c>
      <c r="AI83" s="6"/>
      <c r="AJ83" s="22"/>
    </row>
    <row r="84" spans="2:36" ht="13.15" customHeight="1" x14ac:dyDescent="0.2">
      <c r="B84" s="18"/>
      <c r="C84" s="31"/>
      <c r="D84" s="117"/>
      <c r="E84" s="117"/>
      <c r="F84" s="119"/>
      <c r="G84" s="33"/>
      <c r="H84" s="214"/>
      <c r="I84" s="33"/>
      <c r="J84" s="33"/>
      <c r="K84" s="3"/>
      <c r="L84" s="32">
        <f t="shared" si="24"/>
        <v>0</v>
      </c>
      <c r="M84" s="814">
        <f t="shared" si="25"/>
        <v>0</v>
      </c>
      <c r="N84" s="814">
        <f t="shared" si="26"/>
        <v>0</v>
      </c>
      <c r="O84" s="1121" t="str">
        <f t="shared" si="27"/>
        <v>-</v>
      </c>
      <c r="P84" s="814">
        <f t="shared" si="28"/>
        <v>0</v>
      </c>
      <c r="Q84" s="3"/>
      <c r="R84" s="814">
        <f t="shared" si="21"/>
        <v>0</v>
      </c>
      <c r="S84" s="814">
        <f t="shared" si="21"/>
        <v>0</v>
      </c>
      <c r="T84" s="814">
        <f t="shared" si="21"/>
        <v>0</v>
      </c>
      <c r="U84" s="814">
        <f t="shared" si="21"/>
        <v>0</v>
      </c>
      <c r="V84" s="814">
        <f t="shared" si="21"/>
        <v>0</v>
      </c>
      <c r="W84" s="814">
        <f t="shared" si="21"/>
        <v>0</v>
      </c>
      <c r="X84" s="814">
        <f t="shared" si="21"/>
        <v>0</v>
      </c>
      <c r="Y84" s="814">
        <f t="shared" si="21"/>
        <v>0</v>
      </c>
      <c r="Z84" s="3"/>
      <c r="AA84" s="814">
        <f t="shared" si="22"/>
        <v>0</v>
      </c>
      <c r="AB84" s="814">
        <f t="shared" si="22"/>
        <v>0</v>
      </c>
      <c r="AC84" s="814">
        <f t="shared" si="22"/>
        <v>0</v>
      </c>
      <c r="AD84" s="814">
        <f t="shared" si="22"/>
        <v>0</v>
      </c>
      <c r="AE84" s="814">
        <f t="shared" si="22"/>
        <v>0</v>
      </c>
      <c r="AF84" s="814">
        <f t="shared" si="22"/>
        <v>0</v>
      </c>
      <c r="AG84" s="814">
        <f t="shared" si="22"/>
        <v>0</v>
      </c>
      <c r="AH84" s="814">
        <f t="shared" si="22"/>
        <v>0</v>
      </c>
      <c r="AI84" s="6"/>
      <c r="AJ84" s="22"/>
    </row>
    <row r="85" spans="2:36" ht="13.15" customHeight="1" x14ac:dyDescent="0.2">
      <c r="B85" s="18"/>
      <c r="C85" s="31"/>
      <c r="D85" s="117"/>
      <c r="E85" s="117"/>
      <c r="F85" s="119"/>
      <c r="G85" s="33"/>
      <c r="H85" s="214"/>
      <c r="I85" s="33"/>
      <c r="J85" s="33"/>
      <c r="K85" s="3"/>
      <c r="L85" s="32">
        <f t="shared" si="24"/>
        <v>0</v>
      </c>
      <c r="M85" s="814">
        <f t="shared" si="25"/>
        <v>0</v>
      </c>
      <c r="N85" s="814">
        <f t="shared" si="26"/>
        <v>0</v>
      </c>
      <c r="O85" s="1121" t="str">
        <f t="shared" si="27"/>
        <v>-</v>
      </c>
      <c r="P85" s="814">
        <f t="shared" si="28"/>
        <v>0</v>
      </c>
      <c r="Q85" s="3"/>
      <c r="R85" s="814">
        <f t="shared" si="21"/>
        <v>0</v>
      </c>
      <c r="S85" s="814">
        <f t="shared" si="21"/>
        <v>0</v>
      </c>
      <c r="T85" s="814">
        <f t="shared" si="21"/>
        <v>0</v>
      </c>
      <c r="U85" s="814">
        <f t="shared" si="21"/>
        <v>0</v>
      </c>
      <c r="V85" s="814">
        <f t="shared" si="21"/>
        <v>0</v>
      </c>
      <c r="W85" s="814">
        <f t="shared" si="21"/>
        <v>0</v>
      </c>
      <c r="X85" s="814">
        <f t="shared" si="21"/>
        <v>0</v>
      </c>
      <c r="Y85" s="814">
        <f t="shared" si="21"/>
        <v>0</v>
      </c>
      <c r="Z85" s="3"/>
      <c r="AA85" s="814">
        <f t="shared" si="22"/>
        <v>0</v>
      </c>
      <c r="AB85" s="814">
        <f t="shared" si="22"/>
        <v>0</v>
      </c>
      <c r="AC85" s="814">
        <f t="shared" si="22"/>
        <v>0</v>
      </c>
      <c r="AD85" s="814">
        <f t="shared" si="22"/>
        <v>0</v>
      </c>
      <c r="AE85" s="814">
        <f t="shared" si="22"/>
        <v>0</v>
      </c>
      <c r="AF85" s="814">
        <f t="shared" si="22"/>
        <v>0</v>
      </c>
      <c r="AG85" s="814">
        <f t="shared" si="22"/>
        <v>0</v>
      </c>
      <c r="AH85" s="814">
        <f t="shared" si="22"/>
        <v>0</v>
      </c>
      <c r="AI85" s="6"/>
      <c r="AJ85" s="22"/>
    </row>
    <row r="86" spans="2:36" ht="13.15" customHeight="1" x14ac:dyDescent="0.2">
      <c r="B86" s="18"/>
      <c r="C86" s="31"/>
      <c r="D86" s="117"/>
      <c r="E86" s="117"/>
      <c r="F86" s="119"/>
      <c r="G86" s="33"/>
      <c r="H86" s="214"/>
      <c r="I86" s="33"/>
      <c r="J86" s="33"/>
      <c r="K86" s="3"/>
      <c r="L86" s="32">
        <f t="shared" si="24"/>
        <v>0</v>
      </c>
      <c r="M86" s="814">
        <f t="shared" si="25"/>
        <v>0</v>
      </c>
      <c r="N86" s="814">
        <f t="shared" si="26"/>
        <v>0</v>
      </c>
      <c r="O86" s="1121" t="str">
        <f t="shared" si="27"/>
        <v>-</v>
      </c>
      <c r="P86" s="814">
        <f t="shared" si="28"/>
        <v>0</v>
      </c>
      <c r="Q86" s="3"/>
      <c r="R86" s="814">
        <f t="shared" si="21"/>
        <v>0</v>
      </c>
      <c r="S86" s="814">
        <f t="shared" si="21"/>
        <v>0</v>
      </c>
      <c r="T86" s="814">
        <f t="shared" si="21"/>
        <v>0</v>
      </c>
      <c r="U86" s="814">
        <f t="shared" si="21"/>
        <v>0</v>
      </c>
      <c r="V86" s="814">
        <f t="shared" si="21"/>
        <v>0</v>
      </c>
      <c r="W86" s="814">
        <f t="shared" si="21"/>
        <v>0</v>
      </c>
      <c r="X86" s="814">
        <f t="shared" si="21"/>
        <v>0</v>
      </c>
      <c r="Y86" s="814">
        <f t="shared" si="21"/>
        <v>0</v>
      </c>
      <c r="Z86" s="3"/>
      <c r="AA86" s="814">
        <f t="shared" si="22"/>
        <v>0</v>
      </c>
      <c r="AB86" s="814">
        <f t="shared" si="22"/>
        <v>0</v>
      </c>
      <c r="AC86" s="814">
        <f t="shared" si="22"/>
        <v>0</v>
      </c>
      <c r="AD86" s="814">
        <f t="shared" si="22"/>
        <v>0</v>
      </c>
      <c r="AE86" s="814">
        <f t="shared" si="22"/>
        <v>0</v>
      </c>
      <c r="AF86" s="814">
        <f t="shared" si="22"/>
        <v>0</v>
      </c>
      <c r="AG86" s="814">
        <f t="shared" si="22"/>
        <v>0</v>
      </c>
      <c r="AH86" s="814">
        <f t="shared" si="22"/>
        <v>0</v>
      </c>
      <c r="AI86" s="6"/>
      <c r="AJ86" s="22"/>
    </row>
    <row r="87" spans="2:36" ht="13.15" customHeight="1" x14ac:dyDescent="0.2">
      <c r="B87" s="18"/>
      <c r="C87" s="31"/>
      <c r="D87" s="117"/>
      <c r="E87" s="117"/>
      <c r="F87" s="119"/>
      <c r="G87" s="33"/>
      <c r="H87" s="214"/>
      <c r="I87" s="33"/>
      <c r="J87" s="33"/>
      <c r="K87" s="3"/>
      <c r="L87" s="32">
        <f t="shared" si="24"/>
        <v>0</v>
      </c>
      <c r="M87" s="814">
        <f t="shared" si="25"/>
        <v>0</v>
      </c>
      <c r="N87" s="814">
        <f t="shared" si="26"/>
        <v>0</v>
      </c>
      <c r="O87" s="1121" t="str">
        <f t="shared" si="27"/>
        <v>-</v>
      </c>
      <c r="P87" s="814">
        <f t="shared" si="28"/>
        <v>0</v>
      </c>
      <c r="Q87" s="3"/>
      <c r="R87" s="814">
        <f t="shared" si="21"/>
        <v>0</v>
      </c>
      <c r="S87" s="814">
        <f t="shared" si="21"/>
        <v>0</v>
      </c>
      <c r="T87" s="814">
        <f t="shared" si="21"/>
        <v>0</v>
      </c>
      <c r="U87" s="814">
        <f t="shared" si="21"/>
        <v>0</v>
      </c>
      <c r="V87" s="814">
        <f t="shared" si="21"/>
        <v>0</v>
      </c>
      <c r="W87" s="814">
        <f t="shared" si="21"/>
        <v>0</v>
      </c>
      <c r="X87" s="814">
        <f t="shared" si="21"/>
        <v>0</v>
      </c>
      <c r="Y87" s="814">
        <f t="shared" si="21"/>
        <v>0</v>
      </c>
      <c r="Z87" s="3"/>
      <c r="AA87" s="814">
        <f t="shared" si="22"/>
        <v>0</v>
      </c>
      <c r="AB87" s="814">
        <f t="shared" si="22"/>
        <v>0</v>
      </c>
      <c r="AC87" s="814">
        <f t="shared" si="22"/>
        <v>0</v>
      </c>
      <c r="AD87" s="814">
        <f t="shared" si="22"/>
        <v>0</v>
      </c>
      <c r="AE87" s="814">
        <f t="shared" si="22"/>
        <v>0</v>
      </c>
      <c r="AF87" s="814">
        <f t="shared" si="22"/>
        <v>0</v>
      </c>
      <c r="AG87" s="814">
        <f t="shared" si="22"/>
        <v>0</v>
      </c>
      <c r="AH87" s="814">
        <f t="shared" si="22"/>
        <v>0</v>
      </c>
      <c r="AI87" s="6"/>
      <c r="AJ87" s="22"/>
    </row>
    <row r="88" spans="2:36" ht="13.15" customHeight="1" x14ac:dyDescent="0.2">
      <c r="B88" s="18"/>
      <c r="C88" s="31"/>
      <c r="D88" s="117"/>
      <c r="E88" s="117"/>
      <c r="F88" s="119"/>
      <c r="G88" s="33"/>
      <c r="H88" s="214"/>
      <c r="I88" s="33"/>
      <c r="J88" s="33"/>
      <c r="K88" s="3"/>
      <c r="L88" s="32">
        <f t="shared" si="24"/>
        <v>0</v>
      </c>
      <c r="M88" s="814">
        <f t="shared" si="25"/>
        <v>0</v>
      </c>
      <c r="N88" s="814">
        <f t="shared" si="26"/>
        <v>0</v>
      </c>
      <c r="O88" s="1121" t="str">
        <f t="shared" si="27"/>
        <v>-</v>
      </c>
      <c r="P88" s="814">
        <f t="shared" si="28"/>
        <v>0</v>
      </c>
      <c r="Q88" s="3"/>
      <c r="R88" s="814">
        <f t="shared" si="21"/>
        <v>0</v>
      </c>
      <c r="S88" s="814">
        <f t="shared" si="21"/>
        <v>0</v>
      </c>
      <c r="T88" s="814">
        <f t="shared" si="21"/>
        <v>0</v>
      </c>
      <c r="U88" s="814">
        <f t="shared" si="21"/>
        <v>0</v>
      </c>
      <c r="V88" s="814">
        <f t="shared" si="21"/>
        <v>0</v>
      </c>
      <c r="W88" s="814">
        <f t="shared" si="21"/>
        <v>0</v>
      </c>
      <c r="X88" s="814">
        <f t="shared" si="21"/>
        <v>0</v>
      </c>
      <c r="Y88" s="814">
        <f t="shared" si="21"/>
        <v>0</v>
      </c>
      <c r="Z88" s="3"/>
      <c r="AA88" s="814">
        <f t="shared" si="22"/>
        <v>0</v>
      </c>
      <c r="AB88" s="814">
        <f t="shared" si="22"/>
        <v>0</v>
      </c>
      <c r="AC88" s="814">
        <f t="shared" si="22"/>
        <v>0</v>
      </c>
      <c r="AD88" s="814">
        <f t="shared" si="22"/>
        <v>0</v>
      </c>
      <c r="AE88" s="814">
        <f t="shared" si="22"/>
        <v>0</v>
      </c>
      <c r="AF88" s="814">
        <f t="shared" si="22"/>
        <v>0</v>
      </c>
      <c r="AG88" s="814">
        <f t="shared" si="22"/>
        <v>0</v>
      </c>
      <c r="AH88" s="814">
        <f t="shared" si="22"/>
        <v>0</v>
      </c>
      <c r="AI88" s="6"/>
      <c r="AJ88" s="22"/>
    </row>
    <row r="89" spans="2:36" ht="13.15" customHeight="1" x14ac:dyDescent="0.2">
      <c r="B89" s="18"/>
      <c r="C89" s="31"/>
      <c r="D89" s="117"/>
      <c r="E89" s="117"/>
      <c r="F89" s="119"/>
      <c r="G89" s="33"/>
      <c r="H89" s="214"/>
      <c r="I89" s="33"/>
      <c r="J89" s="33"/>
      <c r="K89" s="3"/>
      <c r="L89" s="32">
        <f t="shared" si="24"/>
        <v>0</v>
      </c>
      <c r="M89" s="814">
        <f t="shared" si="25"/>
        <v>0</v>
      </c>
      <c r="N89" s="814">
        <f t="shared" si="26"/>
        <v>0</v>
      </c>
      <c r="O89" s="1121" t="str">
        <f t="shared" si="27"/>
        <v>-</v>
      </c>
      <c r="P89" s="814">
        <f t="shared" si="28"/>
        <v>0</v>
      </c>
      <c r="Q89" s="3"/>
      <c r="R89" s="814">
        <f t="shared" si="21"/>
        <v>0</v>
      </c>
      <c r="S89" s="814">
        <f t="shared" si="21"/>
        <v>0</v>
      </c>
      <c r="T89" s="814">
        <f t="shared" si="21"/>
        <v>0</v>
      </c>
      <c r="U89" s="814">
        <f t="shared" si="21"/>
        <v>0</v>
      </c>
      <c r="V89" s="814">
        <f t="shared" si="21"/>
        <v>0</v>
      </c>
      <c r="W89" s="814">
        <f t="shared" si="21"/>
        <v>0</v>
      </c>
      <c r="X89" s="814">
        <f t="shared" si="21"/>
        <v>0</v>
      </c>
      <c r="Y89" s="814">
        <f t="shared" si="21"/>
        <v>0</v>
      </c>
      <c r="Z89" s="3"/>
      <c r="AA89" s="814">
        <f t="shared" si="22"/>
        <v>0</v>
      </c>
      <c r="AB89" s="814">
        <f t="shared" si="22"/>
        <v>0</v>
      </c>
      <c r="AC89" s="814">
        <f t="shared" si="22"/>
        <v>0</v>
      </c>
      <c r="AD89" s="814">
        <f t="shared" si="22"/>
        <v>0</v>
      </c>
      <c r="AE89" s="814">
        <f t="shared" si="22"/>
        <v>0</v>
      </c>
      <c r="AF89" s="814">
        <f t="shared" si="22"/>
        <v>0</v>
      </c>
      <c r="AG89" s="814">
        <f t="shared" si="22"/>
        <v>0</v>
      </c>
      <c r="AH89" s="814">
        <f t="shared" si="22"/>
        <v>0</v>
      </c>
      <c r="AI89" s="6"/>
      <c r="AJ89" s="22"/>
    </row>
    <row r="90" spans="2:36" ht="13.15" customHeight="1" x14ac:dyDescent="0.2">
      <c r="B90" s="18"/>
      <c r="C90" s="31"/>
      <c r="D90" s="117"/>
      <c r="E90" s="117"/>
      <c r="F90" s="119"/>
      <c r="G90" s="33"/>
      <c r="H90" s="214"/>
      <c r="I90" s="33"/>
      <c r="J90" s="33"/>
      <c r="K90" s="3"/>
      <c r="L90" s="32">
        <f t="shared" si="24"/>
        <v>0</v>
      </c>
      <c r="M90" s="814">
        <f t="shared" si="25"/>
        <v>0</v>
      </c>
      <c r="N90" s="814">
        <f t="shared" si="26"/>
        <v>0</v>
      </c>
      <c r="O90" s="1121" t="str">
        <f t="shared" si="27"/>
        <v>-</v>
      </c>
      <c r="P90" s="814">
        <f t="shared" si="28"/>
        <v>0</v>
      </c>
      <c r="Q90" s="3"/>
      <c r="R90" s="814">
        <f t="shared" si="21"/>
        <v>0</v>
      </c>
      <c r="S90" s="814">
        <f t="shared" si="21"/>
        <v>0</v>
      </c>
      <c r="T90" s="814">
        <f t="shared" si="21"/>
        <v>0</v>
      </c>
      <c r="U90" s="814">
        <f t="shared" si="21"/>
        <v>0</v>
      </c>
      <c r="V90" s="814">
        <f t="shared" si="21"/>
        <v>0</v>
      </c>
      <c r="W90" s="814">
        <f t="shared" si="21"/>
        <v>0</v>
      </c>
      <c r="X90" s="814">
        <f t="shared" si="21"/>
        <v>0</v>
      </c>
      <c r="Y90" s="814">
        <f t="shared" si="21"/>
        <v>0</v>
      </c>
      <c r="Z90" s="3"/>
      <c r="AA90" s="814">
        <f t="shared" si="22"/>
        <v>0</v>
      </c>
      <c r="AB90" s="814">
        <f t="shared" si="22"/>
        <v>0</v>
      </c>
      <c r="AC90" s="814">
        <f t="shared" si="22"/>
        <v>0</v>
      </c>
      <c r="AD90" s="814">
        <f t="shared" si="22"/>
        <v>0</v>
      </c>
      <c r="AE90" s="814">
        <f t="shared" si="22"/>
        <v>0</v>
      </c>
      <c r="AF90" s="814">
        <f t="shared" si="22"/>
        <v>0</v>
      </c>
      <c r="AG90" s="814">
        <f t="shared" si="22"/>
        <v>0</v>
      </c>
      <c r="AH90" s="814">
        <f t="shared" si="22"/>
        <v>0</v>
      </c>
      <c r="AI90" s="6"/>
      <c r="AJ90" s="22"/>
    </row>
    <row r="91" spans="2:36" ht="13.15" customHeight="1" x14ac:dyDescent="0.2">
      <c r="B91" s="18"/>
      <c r="C91" s="31"/>
      <c r="D91" s="117"/>
      <c r="E91" s="117"/>
      <c r="F91" s="119"/>
      <c r="G91" s="33"/>
      <c r="H91" s="214"/>
      <c r="I91" s="33"/>
      <c r="J91" s="33"/>
      <c r="K91" s="3"/>
      <c r="L91" s="32">
        <f t="shared" si="24"/>
        <v>0</v>
      </c>
      <c r="M91" s="814">
        <f t="shared" si="25"/>
        <v>0</v>
      </c>
      <c r="N91" s="814">
        <f t="shared" si="26"/>
        <v>0</v>
      </c>
      <c r="O91" s="1121" t="str">
        <f t="shared" si="27"/>
        <v>-</v>
      </c>
      <c r="P91" s="814">
        <f t="shared" si="28"/>
        <v>0</v>
      </c>
      <c r="Q91" s="3"/>
      <c r="R91" s="814">
        <f t="shared" si="21"/>
        <v>0</v>
      </c>
      <c r="S91" s="814">
        <f t="shared" si="21"/>
        <v>0</v>
      </c>
      <c r="T91" s="814">
        <f t="shared" si="21"/>
        <v>0</v>
      </c>
      <c r="U91" s="814">
        <f t="shared" si="21"/>
        <v>0</v>
      </c>
      <c r="V91" s="814">
        <f t="shared" si="21"/>
        <v>0</v>
      </c>
      <c r="W91" s="814">
        <f t="shared" si="21"/>
        <v>0</v>
      </c>
      <c r="X91" s="814">
        <f t="shared" si="21"/>
        <v>0</v>
      </c>
      <c r="Y91" s="814">
        <f t="shared" si="21"/>
        <v>0</v>
      </c>
      <c r="Z91" s="3"/>
      <c r="AA91" s="814">
        <f t="shared" si="22"/>
        <v>0</v>
      </c>
      <c r="AB91" s="814">
        <f t="shared" si="22"/>
        <v>0</v>
      </c>
      <c r="AC91" s="814">
        <f t="shared" si="22"/>
        <v>0</v>
      </c>
      <c r="AD91" s="814">
        <f t="shared" si="22"/>
        <v>0</v>
      </c>
      <c r="AE91" s="814">
        <f t="shared" si="22"/>
        <v>0</v>
      </c>
      <c r="AF91" s="814">
        <f t="shared" si="22"/>
        <v>0</v>
      </c>
      <c r="AG91" s="814">
        <f t="shared" si="22"/>
        <v>0</v>
      </c>
      <c r="AH91" s="814">
        <f t="shared" si="22"/>
        <v>0</v>
      </c>
      <c r="AI91" s="6"/>
      <c r="AJ91" s="22"/>
    </row>
    <row r="92" spans="2:36" ht="13.15" customHeight="1" x14ac:dyDescent="0.2">
      <c r="B92" s="18"/>
      <c r="C92" s="31"/>
      <c r="D92" s="117"/>
      <c r="E92" s="117"/>
      <c r="F92" s="119"/>
      <c r="G92" s="33"/>
      <c r="H92" s="214"/>
      <c r="I92" s="33"/>
      <c r="J92" s="33"/>
      <c r="K92" s="3"/>
      <c r="L92" s="32">
        <f t="shared" si="24"/>
        <v>0</v>
      </c>
      <c r="M92" s="814">
        <f t="shared" si="25"/>
        <v>0</v>
      </c>
      <c r="N92" s="814">
        <f t="shared" si="26"/>
        <v>0</v>
      </c>
      <c r="O92" s="1121" t="str">
        <f t="shared" si="27"/>
        <v>-</v>
      </c>
      <c r="P92" s="814">
        <f t="shared" si="28"/>
        <v>0</v>
      </c>
      <c r="Q92" s="3"/>
      <c r="R92" s="814">
        <f t="shared" si="21"/>
        <v>0</v>
      </c>
      <c r="S92" s="814">
        <f t="shared" si="21"/>
        <v>0</v>
      </c>
      <c r="T92" s="814">
        <f t="shared" si="21"/>
        <v>0</v>
      </c>
      <c r="U92" s="814">
        <f t="shared" si="21"/>
        <v>0</v>
      </c>
      <c r="V92" s="814">
        <f t="shared" si="21"/>
        <v>0</v>
      </c>
      <c r="W92" s="814">
        <f t="shared" si="21"/>
        <v>0</v>
      </c>
      <c r="X92" s="814">
        <f t="shared" si="21"/>
        <v>0</v>
      </c>
      <c r="Y92" s="814">
        <f t="shared" si="21"/>
        <v>0</v>
      </c>
      <c r="Z92" s="3"/>
      <c r="AA92" s="814">
        <f t="shared" si="22"/>
        <v>0</v>
      </c>
      <c r="AB92" s="814">
        <f t="shared" si="22"/>
        <v>0</v>
      </c>
      <c r="AC92" s="814">
        <f t="shared" si="22"/>
        <v>0</v>
      </c>
      <c r="AD92" s="814">
        <f t="shared" si="22"/>
        <v>0</v>
      </c>
      <c r="AE92" s="814">
        <f t="shared" si="22"/>
        <v>0</v>
      </c>
      <c r="AF92" s="814">
        <f t="shared" si="22"/>
        <v>0</v>
      </c>
      <c r="AG92" s="814">
        <f t="shared" si="22"/>
        <v>0</v>
      </c>
      <c r="AH92" s="814">
        <f t="shared" si="22"/>
        <v>0</v>
      </c>
      <c r="AI92" s="6"/>
      <c r="AJ92" s="22"/>
    </row>
    <row r="93" spans="2:36" ht="13.15" customHeight="1" x14ac:dyDescent="0.2">
      <c r="B93" s="18"/>
      <c r="C93" s="31"/>
      <c r="D93" s="117"/>
      <c r="E93" s="117"/>
      <c r="F93" s="119"/>
      <c r="G93" s="33"/>
      <c r="H93" s="214"/>
      <c r="I93" s="33"/>
      <c r="J93" s="33"/>
      <c r="K93" s="3"/>
      <c r="L93" s="32">
        <f t="shared" si="24"/>
        <v>0</v>
      </c>
      <c r="M93" s="814">
        <f t="shared" si="25"/>
        <v>0</v>
      </c>
      <c r="N93" s="814">
        <f t="shared" si="26"/>
        <v>0</v>
      </c>
      <c r="O93" s="1121" t="str">
        <f t="shared" si="27"/>
        <v>-</v>
      </c>
      <c r="P93" s="814">
        <f t="shared" si="28"/>
        <v>0</v>
      </c>
      <c r="Q93" s="3"/>
      <c r="R93" s="814">
        <f t="shared" si="21"/>
        <v>0</v>
      </c>
      <c r="S93" s="814">
        <f t="shared" si="21"/>
        <v>0</v>
      </c>
      <c r="T93" s="814">
        <f t="shared" si="21"/>
        <v>0</v>
      </c>
      <c r="U93" s="814">
        <f t="shared" si="21"/>
        <v>0</v>
      </c>
      <c r="V93" s="814">
        <f t="shared" si="21"/>
        <v>0</v>
      </c>
      <c r="W93" s="814">
        <f t="shared" si="21"/>
        <v>0</v>
      </c>
      <c r="X93" s="814">
        <f t="shared" si="21"/>
        <v>0</v>
      </c>
      <c r="Y93" s="814">
        <f t="shared" si="21"/>
        <v>0</v>
      </c>
      <c r="Z93" s="3"/>
      <c r="AA93" s="814">
        <f t="shared" si="22"/>
        <v>0</v>
      </c>
      <c r="AB93" s="814">
        <f t="shared" si="22"/>
        <v>0</v>
      </c>
      <c r="AC93" s="814">
        <f t="shared" si="22"/>
        <v>0</v>
      </c>
      <c r="AD93" s="814">
        <f t="shared" si="22"/>
        <v>0</v>
      </c>
      <c r="AE93" s="814">
        <f t="shared" si="22"/>
        <v>0</v>
      </c>
      <c r="AF93" s="814">
        <f t="shared" si="22"/>
        <v>0</v>
      </c>
      <c r="AG93" s="814">
        <f t="shared" si="22"/>
        <v>0</v>
      </c>
      <c r="AH93" s="814">
        <f t="shared" si="22"/>
        <v>0</v>
      </c>
      <c r="AI93" s="6"/>
      <c r="AJ93" s="22"/>
    </row>
    <row r="94" spans="2:36" ht="13.15" customHeight="1" x14ac:dyDescent="0.2">
      <c r="B94" s="18"/>
      <c r="C94" s="31"/>
      <c r="D94" s="117"/>
      <c r="E94" s="117"/>
      <c r="F94" s="119"/>
      <c r="G94" s="33"/>
      <c r="H94" s="214"/>
      <c r="I94" s="33"/>
      <c r="J94" s="33"/>
      <c r="K94" s="3"/>
      <c r="L94" s="32">
        <f t="shared" si="24"/>
        <v>0</v>
      </c>
      <c r="M94" s="814">
        <f t="shared" si="25"/>
        <v>0</v>
      </c>
      <c r="N94" s="814">
        <f t="shared" si="26"/>
        <v>0</v>
      </c>
      <c r="O94" s="1121" t="str">
        <f t="shared" si="27"/>
        <v>-</v>
      </c>
      <c r="P94" s="814">
        <f t="shared" si="28"/>
        <v>0</v>
      </c>
      <c r="Q94" s="3"/>
      <c r="R94" s="814">
        <f t="shared" si="21"/>
        <v>0</v>
      </c>
      <c r="S94" s="814">
        <f t="shared" si="21"/>
        <v>0</v>
      </c>
      <c r="T94" s="814">
        <f t="shared" si="21"/>
        <v>0</v>
      </c>
      <c r="U94" s="814">
        <f t="shared" si="21"/>
        <v>0</v>
      </c>
      <c r="V94" s="814">
        <f t="shared" si="21"/>
        <v>0</v>
      </c>
      <c r="W94" s="814">
        <f t="shared" si="21"/>
        <v>0</v>
      </c>
      <c r="X94" s="814">
        <f t="shared" si="21"/>
        <v>0</v>
      </c>
      <c r="Y94" s="814">
        <f t="shared" si="21"/>
        <v>0</v>
      </c>
      <c r="Z94" s="3"/>
      <c r="AA94" s="814">
        <f t="shared" si="22"/>
        <v>0</v>
      </c>
      <c r="AB94" s="814">
        <f t="shared" si="22"/>
        <v>0</v>
      </c>
      <c r="AC94" s="814">
        <f t="shared" si="22"/>
        <v>0</v>
      </c>
      <c r="AD94" s="814">
        <f t="shared" si="22"/>
        <v>0</v>
      </c>
      <c r="AE94" s="814">
        <f t="shared" si="22"/>
        <v>0</v>
      </c>
      <c r="AF94" s="814">
        <f t="shared" si="22"/>
        <v>0</v>
      </c>
      <c r="AG94" s="814">
        <f t="shared" si="22"/>
        <v>0</v>
      </c>
      <c r="AH94" s="814">
        <f t="shared" si="22"/>
        <v>0</v>
      </c>
      <c r="AI94" s="6"/>
      <c r="AJ94" s="22"/>
    </row>
    <row r="95" spans="2:36" ht="13.15" customHeight="1" x14ac:dyDescent="0.2">
      <c r="B95" s="18"/>
      <c r="C95" s="31"/>
      <c r="D95" s="117"/>
      <c r="E95" s="117"/>
      <c r="F95" s="119"/>
      <c r="G95" s="33"/>
      <c r="H95" s="214"/>
      <c r="I95" s="33"/>
      <c r="J95" s="33"/>
      <c r="K95" s="3"/>
      <c r="L95" s="32">
        <f t="shared" si="24"/>
        <v>0</v>
      </c>
      <c r="M95" s="814">
        <f t="shared" si="25"/>
        <v>0</v>
      </c>
      <c r="N95" s="814">
        <f t="shared" si="26"/>
        <v>0</v>
      </c>
      <c r="O95" s="1121" t="str">
        <f t="shared" si="27"/>
        <v>-</v>
      </c>
      <c r="P95" s="814">
        <f t="shared" si="28"/>
        <v>0</v>
      </c>
      <c r="Q95" s="3"/>
      <c r="R95" s="814">
        <f t="shared" si="21"/>
        <v>0</v>
      </c>
      <c r="S95" s="814">
        <f t="shared" si="21"/>
        <v>0</v>
      </c>
      <c r="T95" s="814">
        <f t="shared" si="21"/>
        <v>0</v>
      </c>
      <c r="U95" s="814">
        <f t="shared" si="21"/>
        <v>0</v>
      </c>
      <c r="V95" s="814">
        <f t="shared" si="21"/>
        <v>0</v>
      </c>
      <c r="W95" s="814">
        <f t="shared" si="21"/>
        <v>0</v>
      </c>
      <c r="X95" s="814">
        <f t="shared" si="21"/>
        <v>0</v>
      </c>
      <c r="Y95" s="814">
        <f t="shared" si="21"/>
        <v>0</v>
      </c>
      <c r="Z95" s="3"/>
      <c r="AA95" s="814">
        <f t="shared" si="22"/>
        <v>0</v>
      </c>
      <c r="AB95" s="814">
        <f t="shared" si="22"/>
        <v>0</v>
      </c>
      <c r="AC95" s="814">
        <f t="shared" si="22"/>
        <v>0</v>
      </c>
      <c r="AD95" s="814">
        <f t="shared" si="22"/>
        <v>0</v>
      </c>
      <c r="AE95" s="814">
        <f t="shared" si="22"/>
        <v>0</v>
      </c>
      <c r="AF95" s="814">
        <f t="shared" si="22"/>
        <v>0</v>
      </c>
      <c r="AG95" s="814">
        <f t="shared" si="22"/>
        <v>0</v>
      </c>
      <c r="AH95" s="814">
        <f t="shared" si="22"/>
        <v>0</v>
      </c>
      <c r="AI95" s="6"/>
      <c r="AJ95" s="22"/>
    </row>
    <row r="96" spans="2:36" ht="13.15" customHeight="1" x14ac:dyDescent="0.2">
      <c r="B96" s="18"/>
      <c r="C96" s="31"/>
      <c r="D96" s="117"/>
      <c r="E96" s="117"/>
      <c r="F96" s="119"/>
      <c r="G96" s="33"/>
      <c r="H96" s="214"/>
      <c r="I96" s="33"/>
      <c r="J96" s="33"/>
      <c r="K96" s="3"/>
      <c r="L96" s="32">
        <f t="shared" si="24"/>
        <v>0</v>
      </c>
      <c r="M96" s="814">
        <f t="shared" si="25"/>
        <v>0</v>
      </c>
      <c r="N96" s="814">
        <f t="shared" si="26"/>
        <v>0</v>
      </c>
      <c r="O96" s="1121" t="str">
        <f t="shared" si="27"/>
        <v>-</v>
      </c>
      <c r="P96" s="814">
        <f t="shared" si="28"/>
        <v>0</v>
      </c>
      <c r="Q96" s="3"/>
      <c r="R96" s="814">
        <f t="shared" si="21"/>
        <v>0</v>
      </c>
      <c r="S96" s="814">
        <f t="shared" si="21"/>
        <v>0</v>
      </c>
      <c r="T96" s="814">
        <f t="shared" si="21"/>
        <v>0</v>
      </c>
      <c r="U96" s="814">
        <f t="shared" si="21"/>
        <v>0</v>
      </c>
      <c r="V96" s="814">
        <f t="shared" si="21"/>
        <v>0</v>
      </c>
      <c r="W96" s="814">
        <f t="shared" si="21"/>
        <v>0</v>
      </c>
      <c r="X96" s="814">
        <f t="shared" si="21"/>
        <v>0</v>
      </c>
      <c r="Y96" s="814">
        <f t="shared" si="21"/>
        <v>0</v>
      </c>
      <c r="Z96" s="3"/>
      <c r="AA96" s="814">
        <f t="shared" si="22"/>
        <v>0</v>
      </c>
      <c r="AB96" s="814">
        <f t="shared" si="22"/>
        <v>0</v>
      </c>
      <c r="AC96" s="814">
        <f t="shared" si="22"/>
        <v>0</v>
      </c>
      <c r="AD96" s="814">
        <f t="shared" si="22"/>
        <v>0</v>
      </c>
      <c r="AE96" s="814">
        <f t="shared" si="22"/>
        <v>0</v>
      </c>
      <c r="AF96" s="814">
        <f t="shared" si="22"/>
        <v>0</v>
      </c>
      <c r="AG96" s="814">
        <f t="shared" si="22"/>
        <v>0</v>
      </c>
      <c r="AH96" s="814">
        <f t="shared" si="22"/>
        <v>0</v>
      </c>
      <c r="AI96" s="6"/>
      <c r="AJ96" s="22"/>
    </row>
    <row r="97" spans="2:36" ht="13.15" customHeight="1" x14ac:dyDescent="0.2">
      <c r="B97" s="18"/>
      <c r="C97" s="31"/>
      <c r="D97" s="117"/>
      <c r="E97" s="117"/>
      <c r="F97" s="119"/>
      <c r="G97" s="33"/>
      <c r="H97" s="214"/>
      <c r="I97" s="33"/>
      <c r="J97" s="33"/>
      <c r="K97" s="3"/>
      <c r="L97" s="32">
        <f t="shared" si="24"/>
        <v>0</v>
      </c>
      <c r="M97" s="814">
        <f t="shared" si="25"/>
        <v>0</v>
      </c>
      <c r="N97" s="814">
        <f t="shared" si="26"/>
        <v>0</v>
      </c>
      <c r="O97" s="1121" t="str">
        <f t="shared" si="27"/>
        <v>-</v>
      </c>
      <c r="P97" s="814">
        <f t="shared" si="28"/>
        <v>0</v>
      </c>
      <c r="Q97" s="3"/>
      <c r="R97" s="814">
        <f t="shared" si="21"/>
        <v>0</v>
      </c>
      <c r="S97" s="814">
        <f t="shared" si="21"/>
        <v>0</v>
      </c>
      <c r="T97" s="814">
        <f t="shared" si="21"/>
        <v>0</v>
      </c>
      <c r="U97" s="814">
        <f t="shared" si="21"/>
        <v>0</v>
      </c>
      <c r="V97" s="814">
        <f t="shared" si="21"/>
        <v>0</v>
      </c>
      <c r="W97" s="814">
        <f t="shared" si="21"/>
        <v>0</v>
      </c>
      <c r="X97" s="814">
        <f t="shared" si="21"/>
        <v>0</v>
      </c>
      <c r="Y97" s="814">
        <f t="shared" si="21"/>
        <v>0</v>
      </c>
      <c r="Z97" s="3"/>
      <c r="AA97" s="814">
        <f t="shared" si="22"/>
        <v>0</v>
      </c>
      <c r="AB97" s="814">
        <f t="shared" si="22"/>
        <v>0</v>
      </c>
      <c r="AC97" s="814">
        <f t="shared" si="22"/>
        <v>0</v>
      </c>
      <c r="AD97" s="814">
        <f t="shared" si="22"/>
        <v>0</v>
      </c>
      <c r="AE97" s="814">
        <f t="shared" si="22"/>
        <v>0</v>
      </c>
      <c r="AF97" s="814">
        <f t="shared" si="22"/>
        <v>0</v>
      </c>
      <c r="AG97" s="814">
        <f t="shared" si="22"/>
        <v>0</v>
      </c>
      <c r="AH97" s="814">
        <f t="shared" si="22"/>
        <v>0</v>
      </c>
      <c r="AI97" s="6"/>
      <c r="AJ97" s="22"/>
    </row>
    <row r="98" spans="2:36" ht="13.15" customHeight="1" x14ac:dyDescent="0.2">
      <c r="B98" s="18"/>
      <c r="C98" s="31"/>
      <c r="D98" s="117"/>
      <c r="E98" s="117"/>
      <c r="F98" s="119"/>
      <c r="G98" s="33"/>
      <c r="H98" s="214"/>
      <c r="I98" s="33"/>
      <c r="J98" s="33"/>
      <c r="K98" s="3"/>
      <c r="L98" s="32">
        <f t="shared" si="24"/>
        <v>0</v>
      </c>
      <c r="M98" s="814">
        <f t="shared" si="25"/>
        <v>0</v>
      </c>
      <c r="N98" s="814">
        <f t="shared" si="26"/>
        <v>0</v>
      </c>
      <c r="O98" s="1121" t="str">
        <f t="shared" si="27"/>
        <v>-</v>
      </c>
      <c r="P98" s="814">
        <f t="shared" si="28"/>
        <v>0</v>
      </c>
      <c r="Q98" s="3"/>
      <c r="R98" s="814">
        <f t="shared" si="21"/>
        <v>0</v>
      </c>
      <c r="S98" s="814">
        <f t="shared" si="21"/>
        <v>0</v>
      </c>
      <c r="T98" s="814">
        <f t="shared" si="21"/>
        <v>0</v>
      </c>
      <c r="U98" s="814">
        <f t="shared" si="21"/>
        <v>0</v>
      </c>
      <c r="V98" s="814">
        <f t="shared" si="21"/>
        <v>0</v>
      </c>
      <c r="W98" s="814">
        <f t="shared" si="21"/>
        <v>0</v>
      </c>
      <c r="X98" s="814">
        <f t="shared" si="21"/>
        <v>0</v>
      </c>
      <c r="Y98" s="814">
        <f t="shared" ref="R98:Y110" si="29">(IF(Y$8&lt;$I98,0,IF($O98&lt;=Y$8-1,0,$N98)))</f>
        <v>0</v>
      </c>
      <c r="Z98" s="3"/>
      <c r="AA98" s="814">
        <f t="shared" si="22"/>
        <v>0</v>
      </c>
      <c r="AB98" s="814">
        <f t="shared" si="22"/>
        <v>0</v>
      </c>
      <c r="AC98" s="814">
        <f t="shared" si="22"/>
        <v>0</v>
      </c>
      <c r="AD98" s="814">
        <f t="shared" si="22"/>
        <v>0</v>
      </c>
      <c r="AE98" s="814">
        <f t="shared" si="22"/>
        <v>0</v>
      </c>
      <c r="AF98" s="814">
        <f t="shared" si="22"/>
        <v>0</v>
      </c>
      <c r="AG98" s="814">
        <f t="shared" si="22"/>
        <v>0</v>
      </c>
      <c r="AH98" s="814">
        <f t="shared" ref="AA98:AH110" si="30">IF(AH$8=$I98,($G98*$H98),0)</f>
        <v>0</v>
      </c>
      <c r="AI98" s="6"/>
      <c r="AJ98" s="22"/>
    </row>
    <row r="99" spans="2:36" ht="13.15" customHeight="1" x14ac:dyDescent="0.2">
      <c r="B99" s="18"/>
      <c r="C99" s="31"/>
      <c r="D99" s="117"/>
      <c r="E99" s="117"/>
      <c r="F99" s="119"/>
      <c r="G99" s="33"/>
      <c r="H99" s="214"/>
      <c r="I99" s="33"/>
      <c r="J99" s="33"/>
      <c r="K99" s="3"/>
      <c r="L99" s="32">
        <f t="shared" si="24"/>
        <v>0</v>
      </c>
      <c r="M99" s="814">
        <f t="shared" si="25"/>
        <v>0</v>
      </c>
      <c r="N99" s="814">
        <f t="shared" si="26"/>
        <v>0</v>
      </c>
      <c r="O99" s="1121" t="str">
        <f t="shared" si="27"/>
        <v>-</v>
      </c>
      <c r="P99" s="814">
        <f t="shared" si="28"/>
        <v>0</v>
      </c>
      <c r="Q99" s="3"/>
      <c r="R99" s="814">
        <f t="shared" si="29"/>
        <v>0</v>
      </c>
      <c r="S99" s="814">
        <f t="shared" si="29"/>
        <v>0</v>
      </c>
      <c r="T99" s="814">
        <f t="shared" si="29"/>
        <v>0</v>
      </c>
      <c r="U99" s="814">
        <f t="shared" si="29"/>
        <v>0</v>
      </c>
      <c r="V99" s="814">
        <f t="shared" si="29"/>
        <v>0</v>
      </c>
      <c r="W99" s="814">
        <f t="shared" si="29"/>
        <v>0</v>
      </c>
      <c r="X99" s="814">
        <f t="shared" si="29"/>
        <v>0</v>
      </c>
      <c r="Y99" s="814">
        <f t="shared" si="29"/>
        <v>0</v>
      </c>
      <c r="Z99" s="3"/>
      <c r="AA99" s="814">
        <f t="shared" si="30"/>
        <v>0</v>
      </c>
      <c r="AB99" s="814">
        <f t="shared" si="30"/>
        <v>0</v>
      </c>
      <c r="AC99" s="814">
        <f t="shared" si="30"/>
        <v>0</v>
      </c>
      <c r="AD99" s="814">
        <f t="shared" si="30"/>
        <v>0</v>
      </c>
      <c r="AE99" s="814">
        <f t="shared" si="30"/>
        <v>0</v>
      </c>
      <c r="AF99" s="814">
        <f t="shared" si="30"/>
        <v>0</v>
      </c>
      <c r="AG99" s="814">
        <f t="shared" si="30"/>
        <v>0</v>
      </c>
      <c r="AH99" s="814">
        <f t="shared" si="30"/>
        <v>0</v>
      </c>
      <c r="AI99" s="6"/>
      <c r="AJ99" s="22"/>
    </row>
    <row r="100" spans="2:36" ht="13.15" customHeight="1" x14ac:dyDescent="0.2">
      <c r="B100" s="18"/>
      <c r="C100" s="31"/>
      <c r="D100" s="117"/>
      <c r="E100" s="117"/>
      <c r="F100" s="119"/>
      <c r="G100" s="33"/>
      <c r="H100" s="214"/>
      <c r="I100" s="33"/>
      <c r="J100" s="33"/>
      <c r="K100" s="3"/>
      <c r="L100" s="32">
        <f t="shared" si="24"/>
        <v>0</v>
      </c>
      <c r="M100" s="814">
        <f t="shared" si="25"/>
        <v>0</v>
      </c>
      <c r="N100" s="814">
        <f t="shared" si="26"/>
        <v>0</v>
      </c>
      <c r="O100" s="1121" t="str">
        <f t="shared" si="27"/>
        <v>-</v>
      </c>
      <c r="P100" s="814">
        <f t="shared" si="28"/>
        <v>0</v>
      </c>
      <c r="Q100" s="3"/>
      <c r="R100" s="814">
        <f t="shared" si="29"/>
        <v>0</v>
      </c>
      <c r="S100" s="814">
        <f t="shared" si="29"/>
        <v>0</v>
      </c>
      <c r="T100" s="814">
        <f t="shared" si="29"/>
        <v>0</v>
      </c>
      <c r="U100" s="814">
        <f t="shared" si="29"/>
        <v>0</v>
      </c>
      <c r="V100" s="814">
        <f t="shared" si="29"/>
        <v>0</v>
      </c>
      <c r="W100" s="814">
        <f t="shared" si="29"/>
        <v>0</v>
      </c>
      <c r="X100" s="814">
        <f t="shared" si="29"/>
        <v>0</v>
      </c>
      <c r="Y100" s="814">
        <f t="shared" si="29"/>
        <v>0</v>
      </c>
      <c r="Z100" s="3"/>
      <c r="AA100" s="814">
        <f t="shared" si="30"/>
        <v>0</v>
      </c>
      <c r="AB100" s="814">
        <f t="shared" si="30"/>
        <v>0</v>
      </c>
      <c r="AC100" s="814">
        <f t="shared" si="30"/>
        <v>0</v>
      </c>
      <c r="AD100" s="814">
        <f t="shared" si="30"/>
        <v>0</v>
      </c>
      <c r="AE100" s="814">
        <f t="shared" si="30"/>
        <v>0</v>
      </c>
      <c r="AF100" s="814">
        <f t="shared" si="30"/>
        <v>0</v>
      </c>
      <c r="AG100" s="814">
        <f t="shared" si="30"/>
        <v>0</v>
      </c>
      <c r="AH100" s="814">
        <f t="shared" si="30"/>
        <v>0</v>
      </c>
      <c r="AI100" s="6"/>
      <c r="AJ100" s="22"/>
    </row>
    <row r="101" spans="2:36" ht="13.15" customHeight="1" x14ac:dyDescent="0.2">
      <c r="B101" s="18"/>
      <c r="C101" s="31"/>
      <c r="D101" s="117"/>
      <c r="E101" s="117"/>
      <c r="F101" s="119"/>
      <c r="G101" s="33"/>
      <c r="H101" s="214"/>
      <c r="I101" s="33"/>
      <c r="J101" s="33"/>
      <c r="K101" s="3"/>
      <c r="L101" s="32">
        <f t="shared" si="24"/>
        <v>0</v>
      </c>
      <c r="M101" s="814">
        <f t="shared" si="25"/>
        <v>0</v>
      </c>
      <c r="N101" s="814">
        <f t="shared" si="26"/>
        <v>0</v>
      </c>
      <c r="O101" s="1121" t="str">
        <f t="shared" si="27"/>
        <v>-</v>
      </c>
      <c r="P101" s="814">
        <f t="shared" si="28"/>
        <v>0</v>
      </c>
      <c r="Q101" s="3"/>
      <c r="R101" s="814">
        <f t="shared" si="29"/>
        <v>0</v>
      </c>
      <c r="S101" s="814">
        <f t="shared" si="29"/>
        <v>0</v>
      </c>
      <c r="T101" s="814">
        <f t="shared" si="29"/>
        <v>0</v>
      </c>
      <c r="U101" s="814">
        <f t="shared" si="29"/>
        <v>0</v>
      </c>
      <c r="V101" s="814">
        <f t="shared" si="29"/>
        <v>0</v>
      </c>
      <c r="W101" s="814">
        <f t="shared" si="29"/>
        <v>0</v>
      </c>
      <c r="X101" s="814">
        <f t="shared" si="29"/>
        <v>0</v>
      </c>
      <c r="Y101" s="814">
        <f t="shared" si="29"/>
        <v>0</v>
      </c>
      <c r="Z101" s="3"/>
      <c r="AA101" s="814">
        <f t="shared" si="30"/>
        <v>0</v>
      </c>
      <c r="AB101" s="814">
        <f t="shared" si="30"/>
        <v>0</v>
      </c>
      <c r="AC101" s="814">
        <f t="shared" si="30"/>
        <v>0</v>
      </c>
      <c r="AD101" s="814">
        <f t="shared" si="30"/>
        <v>0</v>
      </c>
      <c r="AE101" s="814">
        <f t="shared" si="30"/>
        <v>0</v>
      </c>
      <c r="AF101" s="814">
        <f t="shared" si="30"/>
        <v>0</v>
      </c>
      <c r="AG101" s="814">
        <f t="shared" si="30"/>
        <v>0</v>
      </c>
      <c r="AH101" s="814">
        <f t="shared" si="30"/>
        <v>0</v>
      </c>
      <c r="AI101" s="6"/>
      <c r="AJ101" s="22"/>
    </row>
    <row r="102" spans="2:36" ht="13.15" customHeight="1" x14ac:dyDescent="0.2">
      <c r="B102" s="18"/>
      <c r="C102" s="31"/>
      <c r="D102" s="117"/>
      <c r="E102" s="117"/>
      <c r="F102" s="119"/>
      <c r="G102" s="33"/>
      <c r="H102" s="214"/>
      <c r="I102" s="33"/>
      <c r="J102" s="33"/>
      <c r="K102" s="3"/>
      <c r="L102" s="32">
        <f t="shared" si="24"/>
        <v>0</v>
      </c>
      <c r="M102" s="814">
        <f t="shared" si="25"/>
        <v>0</v>
      </c>
      <c r="N102" s="814">
        <f t="shared" si="26"/>
        <v>0</v>
      </c>
      <c r="O102" s="1121" t="str">
        <f t="shared" si="27"/>
        <v>-</v>
      </c>
      <c r="P102" s="814">
        <f t="shared" si="28"/>
        <v>0</v>
      </c>
      <c r="Q102" s="3"/>
      <c r="R102" s="814">
        <f t="shared" si="29"/>
        <v>0</v>
      </c>
      <c r="S102" s="814">
        <f t="shared" si="29"/>
        <v>0</v>
      </c>
      <c r="T102" s="814">
        <f t="shared" si="29"/>
        <v>0</v>
      </c>
      <c r="U102" s="814">
        <f t="shared" si="29"/>
        <v>0</v>
      </c>
      <c r="V102" s="814">
        <f t="shared" si="29"/>
        <v>0</v>
      </c>
      <c r="W102" s="814">
        <f t="shared" si="29"/>
        <v>0</v>
      </c>
      <c r="X102" s="814">
        <f t="shared" si="29"/>
        <v>0</v>
      </c>
      <c r="Y102" s="814">
        <f t="shared" si="29"/>
        <v>0</v>
      </c>
      <c r="Z102" s="3"/>
      <c r="AA102" s="814">
        <f t="shared" si="30"/>
        <v>0</v>
      </c>
      <c r="AB102" s="814">
        <f t="shared" si="30"/>
        <v>0</v>
      </c>
      <c r="AC102" s="814">
        <f t="shared" si="30"/>
        <v>0</v>
      </c>
      <c r="AD102" s="814">
        <f t="shared" si="30"/>
        <v>0</v>
      </c>
      <c r="AE102" s="814">
        <f t="shared" si="30"/>
        <v>0</v>
      </c>
      <c r="AF102" s="814">
        <f t="shared" si="30"/>
        <v>0</v>
      </c>
      <c r="AG102" s="814">
        <f t="shared" si="30"/>
        <v>0</v>
      </c>
      <c r="AH102" s="814">
        <f t="shared" si="30"/>
        <v>0</v>
      </c>
      <c r="AI102" s="6"/>
      <c r="AJ102" s="22"/>
    </row>
    <row r="103" spans="2:36" ht="13.15" customHeight="1" x14ac:dyDescent="0.2">
      <c r="B103" s="18"/>
      <c r="C103" s="31"/>
      <c r="D103" s="117"/>
      <c r="E103" s="117"/>
      <c r="F103" s="119"/>
      <c r="G103" s="33"/>
      <c r="H103" s="214"/>
      <c r="I103" s="33"/>
      <c r="J103" s="33"/>
      <c r="K103" s="3"/>
      <c r="L103" s="32">
        <f t="shared" si="24"/>
        <v>0</v>
      </c>
      <c r="M103" s="814">
        <f t="shared" si="25"/>
        <v>0</v>
      </c>
      <c r="N103" s="814">
        <f t="shared" si="26"/>
        <v>0</v>
      </c>
      <c r="O103" s="1121" t="str">
        <f t="shared" si="27"/>
        <v>-</v>
      </c>
      <c r="P103" s="814">
        <f t="shared" si="28"/>
        <v>0</v>
      </c>
      <c r="Q103" s="3"/>
      <c r="R103" s="814">
        <f t="shared" si="29"/>
        <v>0</v>
      </c>
      <c r="S103" s="814">
        <f t="shared" si="29"/>
        <v>0</v>
      </c>
      <c r="T103" s="814">
        <f t="shared" si="29"/>
        <v>0</v>
      </c>
      <c r="U103" s="814">
        <f t="shared" si="29"/>
        <v>0</v>
      </c>
      <c r="V103" s="814">
        <f t="shared" si="29"/>
        <v>0</v>
      </c>
      <c r="W103" s="814">
        <f t="shared" si="29"/>
        <v>0</v>
      </c>
      <c r="X103" s="814">
        <f t="shared" si="29"/>
        <v>0</v>
      </c>
      <c r="Y103" s="814">
        <f t="shared" si="29"/>
        <v>0</v>
      </c>
      <c r="Z103" s="3"/>
      <c r="AA103" s="814">
        <f t="shared" si="30"/>
        <v>0</v>
      </c>
      <c r="AB103" s="814">
        <f t="shared" si="30"/>
        <v>0</v>
      </c>
      <c r="AC103" s="814">
        <f t="shared" si="30"/>
        <v>0</v>
      </c>
      <c r="AD103" s="814">
        <f t="shared" si="30"/>
        <v>0</v>
      </c>
      <c r="AE103" s="814">
        <f t="shared" si="30"/>
        <v>0</v>
      </c>
      <c r="AF103" s="814">
        <f t="shared" si="30"/>
        <v>0</v>
      </c>
      <c r="AG103" s="814">
        <f t="shared" si="30"/>
        <v>0</v>
      </c>
      <c r="AH103" s="814">
        <f t="shared" si="30"/>
        <v>0</v>
      </c>
      <c r="AI103" s="6"/>
      <c r="AJ103" s="22"/>
    </row>
    <row r="104" spans="2:36" ht="13.15" customHeight="1" x14ac:dyDescent="0.2">
      <c r="B104" s="18"/>
      <c r="C104" s="31"/>
      <c r="D104" s="117"/>
      <c r="E104" s="117"/>
      <c r="F104" s="119"/>
      <c r="G104" s="33"/>
      <c r="H104" s="214"/>
      <c r="I104" s="33"/>
      <c r="J104" s="33"/>
      <c r="K104" s="3"/>
      <c r="L104" s="32">
        <f t="shared" si="24"/>
        <v>0</v>
      </c>
      <c r="M104" s="814">
        <f t="shared" si="25"/>
        <v>0</v>
      </c>
      <c r="N104" s="814">
        <f t="shared" si="26"/>
        <v>0</v>
      </c>
      <c r="O104" s="1121" t="str">
        <f t="shared" si="27"/>
        <v>-</v>
      </c>
      <c r="P104" s="814">
        <f t="shared" si="28"/>
        <v>0</v>
      </c>
      <c r="Q104" s="3"/>
      <c r="R104" s="814">
        <f t="shared" si="29"/>
        <v>0</v>
      </c>
      <c r="S104" s="814">
        <f t="shared" si="29"/>
        <v>0</v>
      </c>
      <c r="T104" s="814">
        <f t="shared" si="29"/>
        <v>0</v>
      </c>
      <c r="U104" s="814">
        <f t="shared" si="29"/>
        <v>0</v>
      </c>
      <c r="V104" s="814">
        <f t="shared" si="29"/>
        <v>0</v>
      </c>
      <c r="W104" s="814">
        <f t="shared" si="29"/>
        <v>0</v>
      </c>
      <c r="X104" s="814">
        <f t="shared" si="29"/>
        <v>0</v>
      </c>
      <c r="Y104" s="814">
        <f t="shared" si="29"/>
        <v>0</v>
      </c>
      <c r="Z104" s="3"/>
      <c r="AA104" s="814">
        <f t="shared" si="30"/>
        <v>0</v>
      </c>
      <c r="AB104" s="814">
        <f t="shared" si="30"/>
        <v>0</v>
      </c>
      <c r="AC104" s="814">
        <f t="shared" si="30"/>
        <v>0</v>
      </c>
      <c r="AD104" s="814">
        <f t="shared" si="30"/>
        <v>0</v>
      </c>
      <c r="AE104" s="814">
        <f t="shared" si="30"/>
        <v>0</v>
      </c>
      <c r="AF104" s="814">
        <f t="shared" si="30"/>
        <v>0</v>
      </c>
      <c r="AG104" s="814">
        <f t="shared" si="30"/>
        <v>0</v>
      </c>
      <c r="AH104" s="814">
        <f t="shared" si="30"/>
        <v>0</v>
      </c>
      <c r="AI104" s="6"/>
      <c r="AJ104" s="22"/>
    </row>
    <row r="105" spans="2:36" ht="13.15" customHeight="1" x14ac:dyDescent="0.2">
      <c r="B105" s="18"/>
      <c r="C105" s="31"/>
      <c r="D105" s="117"/>
      <c r="E105" s="117"/>
      <c r="F105" s="119"/>
      <c r="G105" s="33"/>
      <c r="H105" s="214"/>
      <c r="I105" s="33"/>
      <c r="J105" s="33"/>
      <c r="K105" s="3"/>
      <c r="L105" s="32">
        <f t="shared" si="24"/>
        <v>0</v>
      </c>
      <c r="M105" s="814">
        <f t="shared" si="25"/>
        <v>0</v>
      </c>
      <c r="N105" s="814">
        <f t="shared" si="26"/>
        <v>0</v>
      </c>
      <c r="O105" s="1121" t="str">
        <f t="shared" si="27"/>
        <v>-</v>
      </c>
      <c r="P105" s="814">
        <f t="shared" si="28"/>
        <v>0</v>
      </c>
      <c r="Q105" s="3"/>
      <c r="R105" s="814">
        <f t="shared" si="29"/>
        <v>0</v>
      </c>
      <c r="S105" s="814">
        <f t="shared" si="29"/>
        <v>0</v>
      </c>
      <c r="T105" s="814">
        <f t="shared" si="29"/>
        <v>0</v>
      </c>
      <c r="U105" s="814">
        <f t="shared" si="29"/>
        <v>0</v>
      </c>
      <c r="V105" s="814">
        <f t="shared" si="29"/>
        <v>0</v>
      </c>
      <c r="W105" s="814">
        <f t="shared" si="29"/>
        <v>0</v>
      </c>
      <c r="X105" s="814">
        <f t="shared" si="29"/>
        <v>0</v>
      </c>
      <c r="Y105" s="814">
        <f t="shared" si="29"/>
        <v>0</v>
      </c>
      <c r="Z105" s="3"/>
      <c r="AA105" s="814">
        <f t="shared" si="30"/>
        <v>0</v>
      </c>
      <c r="AB105" s="814">
        <f t="shared" si="30"/>
        <v>0</v>
      </c>
      <c r="AC105" s="814">
        <f t="shared" si="30"/>
        <v>0</v>
      </c>
      <c r="AD105" s="814">
        <f t="shared" si="30"/>
        <v>0</v>
      </c>
      <c r="AE105" s="814">
        <f t="shared" si="30"/>
        <v>0</v>
      </c>
      <c r="AF105" s="814">
        <f t="shared" si="30"/>
        <v>0</v>
      </c>
      <c r="AG105" s="814">
        <f t="shared" si="30"/>
        <v>0</v>
      </c>
      <c r="AH105" s="814">
        <f t="shared" si="30"/>
        <v>0</v>
      </c>
      <c r="AI105" s="6"/>
      <c r="AJ105" s="22"/>
    </row>
    <row r="106" spans="2:36" ht="13.15" customHeight="1" x14ac:dyDescent="0.2">
      <c r="B106" s="18"/>
      <c r="C106" s="31"/>
      <c r="D106" s="117"/>
      <c r="E106" s="117"/>
      <c r="F106" s="119"/>
      <c r="G106" s="33"/>
      <c r="H106" s="214"/>
      <c r="I106" s="33"/>
      <c r="J106" s="33"/>
      <c r="K106" s="3"/>
      <c r="L106" s="32">
        <f t="shared" si="24"/>
        <v>0</v>
      </c>
      <c r="M106" s="814">
        <f t="shared" si="25"/>
        <v>0</v>
      </c>
      <c r="N106" s="814">
        <f t="shared" si="26"/>
        <v>0</v>
      </c>
      <c r="O106" s="1121" t="str">
        <f t="shared" si="27"/>
        <v>-</v>
      </c>
      <c r="P106" s="814">
        <f t="shared" si="28"/>
        <v>0</v>
      </c>
      <c r="Q106" s="3"/>
      <c r="R106" s="814">
        <f t="shared" si="29"/>
        <v>0</v>
      </c>
      <c r="S106" s="814">
        <f t="shared" si="29"/>
        <v>0</v>
      </c>
      <c r="T106" s="814">
        <f t="shared" si="29"/>
        <v>0</v>
      </c>
      <c r="U106" s="814">
        <f t="shared" si="29"/>
        <v>0</v>
      </c>
      <c r="V106" s="814">
        <f t="shared" si="29"/>
        <v>0</v>
      </c>
      <c r="W106" s="814">
        <f t="shared" si="29"/>
        <v>0</v>
      </c>
      <c r="X106" s="814">
        <f t="shared" si="29"/>
        <v>0</v>
      </c>
      <c r="Y106" s="814">
        <f t="shared" si="29"/>
        <v>0</v>
      </c>
      <c r="Z106" s="3"/>
      <c r="AA106" s="814">
        <f t="shared" si="30"/>
        <v>0</v>
      </c>
      <c r="AB106" s="814">
        <f t="shared" si="30"/>
        <v>0</v>
      </c>
      <c r="AC106" s="814">
        <f t="shared" si="30"/>
        <v>0</v>
      </c>
      <c r="AD106" s="814">
        <f t="shared" si="30"/>
        <v>0</v>
      </c>
      <c r="AE106" s="814">
        <f t="shared" si="30"/>
        <v>0</v>
      </c>
      <c r="AF106" s="814">
        <f t="shared" si="30"/>
        <v>0</v>
      </c>
      <c r="AG106" s="814">
        <f t="shared" si="30"/>
        <v>0</v>
      </c>
      <c r="AH106" s="814">
        <f t="shared" si="30"/>
        <v>0</v>
      </c>
      <c r="AI106" s="6"/>
      <c r="AJ106" s="22"/>
    </row>
    <row r="107" spans="2:36" ht="13.15" customHeight="1" x14ac:dyDescent="0.2">
      <c r="B107" s="18"/>
      <c r="C107" s="31"/>
      <c r="D107" s="117"/>
      <c r="E107" s="117"/>
      <c r="F107" s="119"/>
      <c r="G107" s="33"/>
      <c r="H107" s="214"/>
      <c r="I107" s="33"/>
      <c r="J107" s="33"/>
      <c r="K107" s="3"/>
      <c r="L107" s="32">
        <f t="shared" si="24"/>
        <v>0</v>
      </c>
      <c r="M107" s="814">
        <f t="shared" si="25"/>
        <v>0</v>
      </c>
      <c r="N107" s="814">
        <f t="shared" si="26"/>
        <v>0</v>
      </c>
      <c r="O107" s="1121" t="str">
        <f t="shared" si="27"/>
        <v>-</v>
      </c>
      <c r="P107" s="814">
        <f t="shared" si="28"/>
        <v>0</v>
      </c>
      <c r="Q107" s="3"/>
      <c r="R107" s="814">
        <f t="shared" si="29"/>
        <v>0</v>
      </c>
      <c r="S107" s="814">
        <f t="shared" si="29"/>
        <v>0</v>
      </c>
      <c r="T107" s="814">
        <f t="shared" si="29"/>
        <v>0</v>
      </c>
      <c r="U107" s="814">
        <f t="shared" si="29"/>
        <v>0</v>
      </c>
      <c r="V107" s="814">
        <f t="shared" si="29"/>
        <v>0</v>
      </c>
      <c r="W107" s="814">
        <f t="shared" si="29"/>
        <v>0</v>
      </c>
      <c r="X107" s="814">
        <f t="shared" si="29"/>
        <v>0</v>
      </c>
      <c r="Y107" s="814">
        <f t="shared" si="29"/>
        <v>0</v>
      </c>
      <c r="Z107" s="3"/>
      <c r="AA107" s="814">
        <f t="shared" si="30"/>
        <v>0</v>
      </c>
      <c r="AB107" s="814">
        <f t="shared" si="30"/>
        <v>0</v>
      </c>
      <c r="AC107" s="814">
        <f t="shared" si="30"/>
        <v>0</v>
      </c>
      <c r="AD107" s="814">
        <f t="shared" si="30"/>
        <v>0</v>
      </c>
      <c r="AE107" s="814">
        <f t="shared" si="30"/>
        <v>0</v>
      </c>
      <c r="AF107" s="814">
        <f t="shared" si="30"/>
        <v>0</v>
      </c>
      <c r="AG107" s="814">
        <f t="shared" si="30"/>
        <v>0</v>
      </c>
      <c r="AH107" s="814">
        <f t="shared" si="30"/>
        <v>0</v>
      </c>
      <c r="AI107" s="6"/>
      <c r="AJ107" s="22"/>
    </row>
    <row r="108" spans="2:36" ht="13.15" customHeight="1" x14ac:dyDescent="0.2">
      <c r="B108" s="18"/>
      <c r="C108" s="31"/>
      <c r="D108" s="117"/>
      <c r="E108" s="117"/>
      <c r="F108" s="119"/>
      <c r="G108" s="33"/>
      <c r="H108" s="214"/>
      <c r="I108" s="33"/>
      <c r="J108" s="33"/>
      <c r="K108" s="3"/>
      <c r="L108" s="32">
        <f t="shared" si="24"/>
        <v>0</v>
      </c>
      <c r="M108" s="814">
        <f t="shared" si="25"/>
        <v>0</v>
      </c>
      <c r="N108" s="814">
        <f t="shared" si="26"/>
        <v>0</v>
      </c>
      <c r="O108" s="1121" t="str">
        <f t="shared" si="27"/>
        <v>-</v>
      </c>
      <c r="P108" s="814">
        <f t="shared" si="28"/>
        <v>0</v>
      </c>
      <c r="Q108" s="3"/>
      <c r="R108" s="814">
        <f t="shared" si="29"/>
        <v>0</v>
      </c>
      <c r="S108" s="814">
        <f t="shared" si="29"/>
        <v>0</v>
      </c>
      <c r="T108" s="814">
        <f t="shared" si="29"/>
        <v>0</v>
      </c>
      <c r="U108" s="814">
        <f t="shared" si="29"/>
        <v>0</v>
      </c>
      <c r="V108" s="814">
        <f t="shared" si="29"/>
        <v>0</v>
      </c>
      <c r="W108" s="814">
        <f t="shared" si="29"/>
        <v>0</v>
      </c>
      <c r="X108" s="814">
        <f t="shared" si="29"/>
        <v>0</v>
      </c>
      <c r="Y108" s="814">
        <f t="shared" si="29"/>
        <v>0</v>
      </c>
      <c r="Z108" s="3"/>
      <c r="AA108" s="814">
        <f t="shared" si="30"/>
        <v>0</v>
      </c>
      <c r="AB108" s="814">
        <f t="shared" si="30"/>
        <v>0</v>
      </c>
      <c r="AC108" s="814">
        <f t="shared" si="30"/>
        <v>0</v>
      </c>
      <c r="AD108" s="814">
        <f t="shared" si="30"/>
        <v>0</v>
      </c>
      <c r="AE108" s="814">
        <f t="shared" si="30"/>
        <v>0</v>
      </c>
      <c r="AF108" s="814">
        <f t="shared" si="30"/>
        <v>0</v>
      </c>
      <c r="AG108" s="814">
        <f t="shared" si="30"/>
        <v>0</v>
      </c>
      <c r="AH108" s="814">
        <f t="shared" si="30"/>
        <v>0</v>
      </c>
      <c r="AI108" s="6"/>
      <c r="AJ108" s="22"/>
    </row>
    <row r="109" spans="2:36" ht="13.15" customHeight="1" x14ac:dyDescent="0.2">
      <c r="B109" s="18"/>
      <c r="C109" s="31"/>
      <c r="D109" s="117"/>
      <c r="E109" s="117"/>
      <c r="F109" s="119"/>
      <c r="G109" s="33"/>
      <c r="H109" s="214"/>
      <c r="I109" s="33"/>
      <c r="J109" s="33"/>
      <c r="K109" s="3"/>
      <c r="L109" s="32">
        <f t="shared" si="24"/>
        <v>0</v>
      </c>
      <c r="M109" s="814">
        <f t="shared" si="25"/>
        <v>0</v>
      </c>
      <c r="N109" s="814">
        <f t="shared" si="26"/>
        <v>0</v>
      </c>
      <c r="O109" s="1121" t="str">
        <f t="shared" si="27"/>
        <v>-</v>
      </c>
      <c r="P109" s="814">
        <f t="shared" si="28"/>
        <v>0</v>
      </c>
      <c r="Q109" s="3"/>
      <c r="R109" s="814">
        <f t="shared" si="29"/>
        <v>0</v>
      </c>
      <c r="S109" s="814">
        <f t="shared" si="29"/>
        <v>0</v>
      </c>
      <c r="T109" s="814">
        <f t="shared" si="29"/>
        <v>0</v>
      </c>
      <c r="U109" s="814">
        <f t="shared" si="29"/>
        <v>0</v>
      </c>
      <c r="V109" s="814">
        <f t="shared" si="29"/>
        <v>0</v>
      </c>
      <c r="W109" s="814">
        <f t="shared" si="29"/>
        <v>0</v>
      </c>
      <c r="X109" s="814">
        <f t="shared" si="29"/>
        <v>0</v>
      </c>
      <c r="Y109" s="814">
        <f t="shared" si="29"/>
        <v>0</v>
      </c>
      <c r="Z109" s="3"/>
      <c r="AA109" s="814">
        <f t="shared" si="30"/>
        <v>0</v>
      </c>
      <c r="AB109" s="814">
        <f t="shared" si="30"/>
        <v>0</v>
      </c>
      <c r="AC109" s="814">
        <f t="shared" si="30"/>
        <v>0</v>
      </c>
      <c r="AD109" s="814">
        <f t="shared" si="30"/>
        <v>0</v>
      </c>
      <c r="AE109" s="814">
        <f t="shared" si="30"/>
        <v>0</v>
      </c>
      <c r="AF109" s="814">
        <f t="shared" si="30"/>
        <v>0</v>
      </c>
      <c r="AG109" s="814">
        <f t="shared" si="30"/>
        <v>0</v>
      </c>
      <c r="AH109" s="814">
        <f t="shared" si="30"/>
        <v>0</v>
      </c>
      <c r="AI109" s="6"/>
      <c r="AJ109" s="22"/>
    </row>
    <row r="110" spans="2:36" ht="13.15" customHeight="1" x14ac:dyDescent="0.2">
      <c r="B110" s="18"/>
      <c r="C110" s="31"/>
      <c r="D110" s="117"/>
      <c r="E110" s="117"/>
      <c r="F110" s="119"/>
      <c r="G110" s="33"/>
      <c r="H110" s="214"/>
      <c r="I110" s="33"/>
      <c r="J110" s="33"/>
      <c r="K110" s="3"/>
      <c r="L110" s="32">
        <f t="shared" si="24"/>
        <v>0</v>
      </c>
      <c r="M110" s="814">
        <f t="shared" si="25"/>
        <v>0</v>
      </c>
      <c r="N110" s="814">
        <f t="shared" si="26"/>
        <v>0</v>
      </c>
      <c r="O110" s="1121" t="str">
        <f t="shared" si="27"/>
        <v>-</v>
      </c>
      <c r="P110" s="814">
        <f t="shared" si="28"/>
        <v>0</v>
      </c>
      <c r="Q110" s="3"/>
      <c r="R110" s="814">
        <f t="shared" si="29"/>
        <v>0</v>
      </c>
      <c r="S110" s="814">
        <f t="shared" si="29"/>
        <v>0</v>
      </c>
      <c r="T110" s="814">
        <f t="shared" si="29"/>
        <v>0</v>
      </c>
      <c r="U110" s="814">
        <f t="shared" si="29"/>
        <v>0</v>
      </c>
      <c r="V110" s="814">
        <f t="shared" si="29"/>
        <v>0</v>
      </c>
      <c r="W110" s="814">
        <f t="shared" si="29"/>
        <v>0</v>
      </c>
      <c r="X110" s="814">
        <f t="shared" si="29"/>
        <v>0</v>
      </c>
      <c r="Y110" s="814">
        <f t="shared" si="29"/>
        <v>0</v>
      </c>
      <c r="Z110" s="3"/>
      <c r="AA110" s="814">
        <f t="shared" si="30"/>
        <v>0</v>
      </c>
      <c r="AB110" s="814">
        <f t="shared" si="30"/>
        <v>0</v>
      </c>
      <c r="AC110" s="814">
        <f t="shared" si="30"/>
        <v>0</v>
      </c>
      <c r="AD110" s="814">
        <f t="shared" si="30"/>
        <v>0</v>
      </c>
      <c r="AE110" s="814">
        <f t="shared" si="30"/>
        <v>0</v>
      </c>
      <c r="AF110" s="814">
        <f t="shared" si="30"/>
        <v>0</v>
      </c>
      <c r="AG110" s="814">
        <f t="shared" si="30"/>
        <v>0</v>
      </c>
      <c r="AH110" s="814">
        <f t="shared" si="30"/>
        <v>0</v>
      </c>
      <c r="AI110" s="6"/>
      <c r="AJ110" s="22"/>
    </row>
    <row r="111" spans="2:36" ht="13.15" customHeight="1" x14ac:dyDescent="0.2">
      <c r="B111" s="18"/>
      <c r="C111" s="31"/>
      <c r="D111" s="117"/>
      <c r="E111" s="117"/>
      <c r="F111" s="119"/>
      <c r="G111" s="33"/>
      <c r="H111" s="214"/>
      <c r="I111" s="33"/>
      <c r="J111" s="33"/>
      <c r="K111" s="3"/>
      <c r="L111" s="32">
        <f t="shared" si="23"/>
        <v>0</v>
      </c>
      <c r="M111" s="814">
        <f t="shared" si="17"/>
        <v>0</v>
      </c>
      <c r="N111" s="814">
        <f t="shared" si="18"/>
        <v>0</v>
      </c>
      <c r="O111" s="1121" t="str">
        <f t="shared" si="19"/>
        <v>-</v>
      </c>
      <c r="P111" s="814">
        <f t="shared" si="20"/>
        <v>0</v>
      </c>
      <c r="Q111" s="3"/>
      <c r="R111" s="814">
        <f t="shared" si="21"/>
        <v>0</v>
      </c>
      <c r="S111" s="814">
        <f t="shared" si="21"/>
        <v>0</v>
      </c>
      <c r="T111" s="814">
        <f t="shared" si="21"/>
        <v>0</v>
      </c>
      <c r="U111" s="814">
        <f t="shared" si="21"/>
        <v>0</v>
      </c>
      <c r="V111" s="814">
        <f t="shared" si="21"/>
        <v>0</v>
      </c>
      <c r="W111" s="814">
        <f t="shared" si="21"/>
        <v>0</v>
      </c>
      <c r="X111" s="814">
        <f t="shared" si="21"/>
        <v>0</v>
      </c>
      <c r="Y111" s="814">
        <f t="shared" si="21"/>
        <v>0</v>
      </c>
      <c r="Z111" s="3"/>
      <c r="AA111" s="814">
        <f t="shared" si="22"/>
        <v>0</v>
      </c>
      <c r="AB111" s="814">
        <f t="shared" si="22"/>
        <v>0</v>
      </c>
      <c r="AC111" s="814">
        <f t="shared" si="22"/>
        <v>0</v>
      </c>
      <c r="AD111" s="814">
        <f t="shared" si="22"/>
        <v>0</v>
      </c>
      <c r="AE111" s="814">
        <f t="shared" si="22"/>
        <v>0</v>
      </c>
      <c r="AF111" s="814">
        <f t="shared" si="22"/>
        <v>0</v>
      </c>
      <c r="AG111" s="814">
        <f t="shared" si="22"/>
        <v>0</v>
      </c>
      <c r="AH111" s="814">
        <f t="shared" si="22"/>
        <v>0</v>
      </c>
      <c r="AI111" s="6"/>
      <c r="AJ111" s="22"/>
    </row>
    <row r="112" spans="2:36" ht="13.15" customHeight="1" x14ac:dyDescent="0.2">
      <c r="B112" s="18"/>
      <c r="C112" s="31"/>
      <c r="D112" s="117"/>
      <c r="E112" s="117"/>
      <c r="F112" s="119"/>
      <c r="G112" s="33"/>
      <c r="H112" s="214"/>
      <c r="I112" s="33"/>
      <c r="J112" s="33"/>
      <c r="K112" s="3"/>
      <c r="L112" s="32">
        <f t="shared" si="23"/>
        <v>0</v>
      </c>
      <c r="M112" s="814">
        <f t="shared" si="17"/>
        <v>0</v>
      </c>
      <c r="N112" s="814">
        <f t="shared" si="18"/>
        <v>0</v>
      </c>
      <c r="O112" s="1121" t="str">
        <f t="shared" si="19"/>
        <v>-</v>
      </c>
      <c r="P112" s="814">
        <f t="shared" si="20"/>
        <v>0</v>
      </c>
      <c r="Q112" s="3"/>
      <c r="R112" s="814">
        <f t="shared" si="21"/>
        <v>0</v>
      </c>
      <c r="S112" s="814">
        <f t="shared" si="21"/>
        <v>0</v>
      </c>
      <c r="T112" s="814">
        <f t="shared" si="21"/>
        <v>0</v>
      </c>
      <c r="U112" s="814">
        <f t="shared" si="21"/>
        <v>0</v>
      </c>
      <c r="V112" s="814">
        <f t="shared" si="21"/>
        <v>0</v>
      </c>
      <c r="W112" s="814">
        <f t="shared" si="21"/>
        <v>0</v>
      </c>
      <c r="X112" s="814">
        <f t="shared" si="21"/>
        <v>0</v>
      </c>
      <c r="Y112" s="814">
        <f t="shared" si="21"/>
        <v>0</v>
      </c>
      <c r="Z112" s="3"/>
      <c r="AA112" s="814">
        <f t="shared" si="22"/>
        <v>0</v>
      </c>
      <c r="AB112" s="814">
        <f t="shared" si="22"/>
        <v>0</v>
      </c>
      <c r="AC112" s="814">
        <f t="shared" si="22"/>
        <v>0</v>
      </c>
      <c r="AD112" s="814">
        <f t="shared" si="22"/>
        <v>0</v>
      </c>
      <c r="AE112" s="814">
        <f t="shared" si="22"/>
        <v>0</v>
      </c>
      <c r="AF112" s="814">
        <f t="shared" si="22"/>
        <v>0</v>
      </c>
      <c r="AG112" s="814">
        <f t="shared" si="22"/>
        <v>0</v>
      </c>
      <c r="AH112" s="814">
        <f t="shared" si="22"/>
        <v>0</v>
      </c>
      <c r="AI112" s="6"/>
      <c r="AJ112" s="22"/>
    </row>
    <row r="113" spans="2:36" ht="13.15" customHeight="1" x14ac:dyDescent="0.2">
      <c r="B113" s="18"/>
      <c r="C113" s="31"/>
      <c r="D113" s="117"/>
      <c r="E113" s="117"/>
      <c r="F113" s="119"/>
      <c r="G113" s="33"/>
      <c r="H113" s="214"/>
      <c r="I113" s="33"/>
      <c r="J113" s="33"/>
      <c r="K113" s="3"/>
      <c r="L113" s="32">
        <f t="shared" si="23"/>
        <v>0</v>
      </c>
      <c r="M113" s="814">
        <f t="shared" si="17"/>
        <v>0</v>
      </c>
      <c r="N113" s="814">
        <f t="shared" si="18"/>
        <v>0</v>
      </c>
      <c r="O113" s="1121" t="str">
        <f t="shared" si="19"/>
        <v>-</v>
      </c>
      <c r="P113" s="814">
        <f t="shared" si="20"/>
        <v>0</v>
      </c>
      <c r="Q113" s="3"/>
      <c r="R113" s="814">
        <f t="shared" si="21"/>
        <v>0</v>
      </c>
      <c r="S113" s="814">
        <f t="shared" si="21"/>
        <v>0</v>
      </c>
      <c r="T113" s="814">
        <f t="shared" si="21"/>
        <v>0</v>
      </c>
      <c r="U113" s="814">
        <f t="shared" si="21"/>
        <v>0</v>
      </c>
      <c r="V113" s="814">
        <f t="shared" si="21"/>
        <v>0</v>
      </c>
      <c r="W113" s="814">
        <f t="shared" si="21"/>
        <v>0</v>
      </c>
      <c r="X113" s="814">
        <f t="shared" si="21"/>
        <v>0</v>
      </c>
      <c r="Y113" s="814">
        <f t="shared" si="21"/>
        <v>0</v>
      </c>
      <c r="Z113" s="3"/>
      <c r="AA113" s="814">
        <f t="shared" si="22"/>
        <v>0</v>
      </c>
      <c r="AB113" s="814">
        <f t="shared" si="22"/>
        <v>0</v>
      </c>
      <c r="AC113" s="814">
        <f t="shared" si="22"/>
        <v>0</v>
      </c>
      <c r="AD113" s="814">
        <f t="shared" si="22"/>
        <v>0</v>
      </c>
      <c r="AE113" s="814">
        <f t="shared" si="22"/>
        <v>0</v>
      </c>
      <c r="AF113" s="814">
        <f t="shared" si="22"/>
        <v>0</v>
      </c>
      <c r="AG113" s="814">
        <f t="shared" si="22"/>
        <v>0</v>
      </c>
      <c r="AH113" s="814">
        <f t="shared" si="22"/>
        <v>0</v>
      </c>
      <c r="AI113" s="6"/>
      <c r="AJ113" s="22"/>
    </row>
    <row r="114" spans="2:36" ht="13.15" customHeight="1" x14ac:dyDescent="0.2">
      <c r="B114" s="18"/>
      <c r="C114" s="31"/>
      <c r="D114" s="117"/>
      <c r="E114" s="117"/>
      <c r="F114" s="119"/>
      <c r="G114" s="33"/>
      <c r="H114" s="214"/>
      <c r="I114" s="33"/>
      <c r="J114" s="33"/>
      <c r="K114" s="3"/>
      <c r="L114" s="32">
        <f t="shared" si="23"/>
        <v>0</v>
      </c>
      <c r="M114" s="814">
        <f t="shared" si="17"/>
        <v>0</v>
      </c>
      <c r="N114" s="814">
        <f t="shared" si="18"/>
        <v>0</v>
      </c>
      <c r="O114" s="1121" t="str">
        <f t="shared" si="19"/>
        <v>-</v>
      </c>
      <c r="P114" s="814">
        <f t="shared" si="20"/>
        <v>0</v>
      </c>
      <c r="Q114" s="3"/>
      <c r="R114" s="814">
        <f t="shared" si="21"/>
        <v>0</v>
      </c>
      <c r="S114" s="814">
        <f t="shared" si="21"/>
        <v>0</v>
      </c>
      <c r="T114" s="814">
        <f t="shared" si="21"/>
        <v>0</v>
      </c>
      <c r="U114" s="814">
        <f t="shared" si="21"/>
        <v>0</v>
      </c>
      <c r="V114" s="814">
        <f t="shared" si="21"/>
        <v>0</v>
      </c>
      <c r="W114" s="814">
        <f t="shared" si="21"/>
        <v>0</v>
      </c>
      <c r="X114" s="814">
        <f t="shared" si="21"/>
        <v>0</v>
      </c>
      <c r="Y114" s="814">
        <f t="shared" si="21"/>
        <v>0</v>
      </c>
      <c r="Z114" s="3"/>
      <c r="AA114" s="814">
        <f t="shared" si="22"/>
        <v>0</v>
      </c>
      <c r="AB114" s="814">
        <f t="shared" si="22"/>
        <v>0</v>
      </c>
      <c r="AC114" s="814">
        <f t="shared" si="22"/>
        <v>0</v>
      </c>
      <c r="AD114" s="814">
        <f t="shared" si="22"/>
        <v>0</v>
      </c>
      <c r="AE114" s="814">
        <f t="shared" si="22"/>
        <v>0</v>
      </c>
      <c r="AF114" s="814">
        <f t="shared" si="22"/>
        <v>0</v>
      </c>
      <c r="AG114" s="814">
        <f t="shared" si="22"/>
        <v>0</v>
      </c>
      <c r="AH114" s="814">
        <f t="shared" si="22"/>
        <v>0</v>
      </c>
      <c r="AI114" s="6"/>
      <c r="AJ114" s="22"/>
    </row>
    <row r="115" spans="2:36" ht="13.15" customHeight="1" x14ac:dyDescent="0.2">
      <c r="B115" s="18"/>
      <c r="C115" s="31"/>
      <c r="D115" s="117"/>
      <c r="E115" s="117"/>
      <c r="F115" s="119"/>
      <c r="G115" s="33"/>
      <c r="H115" s="214"/>
      <c r="I115" s="33"/>
      <c r="J115" s="33"/>
      <c r="K115" s="3"/>
      <c r="L115" s="32">
        <f t="shared" si="23"/>
        <v>0</v>
      </c>
      <c r="M115" s="814">
        <f t="shared" si="17"/>
        <v>0</v>
      </c>
      <c r="N115" s="814">
        <f t="shared" si="18"/>
        <v>0</v>
      </c>
      <c r="O115" s="1121" t="str">
        <f t="shared" si="19"/>
        <v>-</v>
      </c>
      <c r="P115" s="814">
        <f t="shared" si="20"/>
        <v>0</v>
      </c>
      <c r="Q115" s="3"/>
      <c r="R115" s="814">
        <f t="shared" si="21"/>
        <v>0</v>
      </c>
      <c r="S115" s="814">
        <f t="shared" si="21"/>
        <v>0</v>
      </c>
      <c r="T115" s="814">
        <f t="shared" si="21"/>
        <v>0</v>
      </c>
      <c r="U115" s="814">
        <f t="shared" si="21"/>
        <v>0</v>
      </c>
      <c r="V115" s="814">
        <f t="shared" si="21"/>
        <v>0</v>
      </c>
      <c r="W115" s="814">
        <f t="shared" si="21"/>
        <v>0</v>
      </c>
      <c r="X115" s="814">
        <f t="shared" si="21"/>
        <v>0</v>
      </c>
      <c r="Y115" s="814">
        <f t="shared" si="21"/>
        <v>0</v>
      </c>
      <c r="Z115" s="3"/>
      <c r="AA115" s="814">
        <f t="shared" si="22"/>
        <v>0</v>
      </c>
      <c r="AB115" s="814">
        <f t="shared" si="22"/>
        <v>0</v>
      </c>
      <c r="AC115" s="814">
        <f t="shared" si="22"/>
        <v>0</v>
      </c>
      <c r="AD115" s="814">
        <f t="shared" si="22"/>
        <v>0</v>
      </c>
      <c r="AE115" s="814">
        <f t="shared" si="22"/>
        <v>0</v>
      </c>
      <c r="AF115" s="814">
        <f t="shared" si="22"/>
        <v>0</v>
      </c>
      <c r="AG115" s="814">
        <f t="shared" si="22"/>
        <v>0</v>
      </c>
      <c r="AH115" s="814">
        <f t="shared" si="22"/>
        <v>0</v>
      </c>
      <c r="AI115" s="6"/>
      <c r="AJ115" s="22"/>
    </row>
    <row r="116" spans="2:36" ht="13.15" customHeight="1" x14ac:dyDescent="0.2">
      <c r="B116" s="18"/>
      <c r="C116" s="31"/>
      <c r="D116" s="117"/>
      <c r="E116" s="117"/>
      <c r="F116" s="119"/>
      <c r="G116" s="33"/>
      <c r="H116" s="214"/>
      <c r="I116" s="33"/>
      <c r="J116" s="33"/>
      <c r="K116" s="3"/>
      <c r="L116" s="32">
        <f t="shared" si="23"/>
        <v>0</v>
      </c>
      <c r="M116" s="814">
        <f t="shared" si="17"/>
        <v>0</v>
      </c>
      <c r="N116" s="814">
        <f t="shared" si="18"/>
        <v>0</v>
      </c>
      <c r="O116" s="1121" t="str">
        <f t="shared" si="19"/>
        <v>-</v>
      </c>
      <c r="P116" s="814">
        <f t="shared" si="20"/>
        <v>0</v>
      </c>
      <c r="Q116" s="3"/>
      <c r="R116" s="814">
        <f t="shared" si="21"/>
        <v>0</v>
      </c>
      <c r="S116" s="814">
        <f t="shared" si="21"/>
        <v>0</v>
      </c>
      <c r="T116" s="814">
        <f t="shared" si="21"/>
        <v>0</v>
      </c>
      <c r="U116" s="814">
        <f t="shared" si="21"/>
        <v>0</v>
      </c>
      <c r="V116" s="814">
        <f t="shared" si="21"/>
        <v>0</v>
      </c>
      <c r="W116" s="814">
        <f t="shared" si="21"/>
        <v>0</v>
      </c>
      <c r="X116" s="814">
        <f t="shared" si="21"/>
        <v>0</v>
      </c>
      <c r="Y116" s="814">
        <f t="shared" si="21"/>
        <v>0</v>
      </c>
      <c r="Z116" s="3"/>
      <c r="AA116" s="814">
        <f t="shared" si="22"/>
        <v>0</v>
      </c>
      <c r="AB116" s="814">
        <f t="shared" si="22"/>
        <v>0</v>
      </c>
      <c r="AC116" s="814">
        <f t="shared" si="22"/>
        <v>0</v>
      </c>
      <c r="AD116" s="814">
        <f t="shared" si="22"/>
        <v>0</v>
      </c>
      <c r="AE116" s="814">
        <f t="shared" si="22"/>
        <v>0</v>
      </c>
      <c r="AF116" s="814">
        <f t="shared" si="22"/>
        <v>0</v>
      </c>
      <c r="AG116" s="814">
        <f t="shared" si="22"/>
        <v>0</v>
      </c>
      <c r="AH116" s="814">
        <f t="shared" si="22"/>
        <v>0</v>
      </c>
      <c r="AI116" s="6"/>
      <c r="AJ116" s="22"/>
    </row>
    <row r="117" spans="2:36" ht="13.15" customHeight="1" x14ac:dyDescent="0.2">
      <c r="B117" s="18"/>
      <c r="C117" s="31"/>
      <c r="D117" s="117"/>
      <c r="E117" s="117"/>
      <c r="F117" s="119"/>
      <c r="G117" s="33"/>
      <c r="H117" s="214"/>
      <c r="I117" s="33"/>
      <c r="J117" s="33"/>
      <c r="K117" s="3"/>
      <c r="L117" s="32">
        <f t="shared" si="23"/>
        <v>0</v>
      </c>
      <c r="M117" s="814">
        <f t="shared" si="17"/>
        <v>0</v>
      </c>
      <c r="N117" s="814">
        <f t="shared" si="18"/>
        <v>0</v>
      </c>
      <c r="O117" s="1121" t="str">
        <f t="shared" si="19"/>
        <v>-</v>
      </c>
      <c r="P117" s="814">
        <f t="shared" si="20"/>
        <v>0</v>
      </c>
      <c r="Q117" s="3"/>
      <c r="R117" s="814">
        <f t="shared" si="21"/>
        <v>0</v>
      </c>
      <c r="S117" s="814">
        <f t="shared" si="21"/>
        <v>0</v>
      </c>
      <c r="T117" s="814">
        <f t="shared" si="21"/>
        <v>0</v>
      </c>
      <c r="U117" s="814">
        <f t="shared" si="21"/>
        <v>0</v>
      </c>
      <c r="V117" s="814">
        <f t="shared" si="21"/>
        <v>0</v>
      </c>
      <c r="W117" s="814">
        <f t="shared" si="21"/>
        <v>0</v>
      </c>
      <c r="X117" s="814">
        <f t="shared" si="21"/>
        <v>0</v>
      </c>
      <c r="Y117" s="814">
        <f t="shared" si="21"/>
        <v>0</v>
      </c>
      <c r="Z117" s="3"/>
      <c r="AA117" s="814">
        <f t="shared" si="22"/>
        <v>0</v>
      </c>
      <c r="AB117" s="814">
        <f t="shared" si="22"/>
        <v>0</v>
      </c>
      <c r="AC117" s="814">
        <f t="shared" si="22"/>
        <v>0</v>
      </c>
      <c r="AD117" s="814">
        <f t="shared" si="22"/>
        <v>0</v>
      </c>
      <c r="AE117" s="814">
        <f t="shared" si="22"/>
        <v>0</v>
      </c>
      <c r="AF117" s="814">
        <f t="shared" si="22"/>
        <v>0</v>
      </c>
      <c r="AG117" s="814">
        <f t="shared" si="22"/>
        <v>0</v>
      </c>
      <c r="AH117" s="814">
        <f t="shared" si="22"/>
        <v>0</v>
      </c>
      <c r="AI117" s="6"/>
      <c r="AJ117" s="22"/>
    </row>
    <row r="118" spans="2:36" ht="13.15" customHeight="1" x14ac:dyDescent="0.2">
      <c r="B118" s="18"/>
      <c r="C118" s="31"/>
      <c r="D118" s="117"/>
      <c r="E118" s="117"/>
      <c r="F118" s="119"/>
      <c r="G118" s="33"/>
      <c r="H118" s="214"/>
      <c r="I118" s="33"/>
      <c r="J118" s="33"/>
      <c r="K118" s="3"/>
      <c r="L118" s="32">
        <f t="shared" si="23"/>
        <v>0</v>
      </c>
      <c r="M118" s="814">
        <f t="shared" si="17"/>
        <v>0</v>
      </c>
      <c r="N118" s="814">
        <f t="shared" si="18"/>
        <v>0</v>
      </c>
      <c r="O118" s="1121" t="str">
        <f t="shared" si="19"/>
        <v>-</v>
      </c>
      <c r="P118" s="814">
        <f t="shared" si="20"/>
        <v>0</v>
      </c>
      <c r="Q118" s="3"/>
      <c r="R118" s="814">
        <f t="shared" si="21"/>
        <v>0</v>
      </c>
      <c r="S118" s="814">
        <f t="shared" si="21"/>
        <v>0</v>
      </c>
      <c r="T118" s="814">
        <f t="shared" si="21"/>
        <v>0</v>
      </c>
      <c r="U118" s="814">
        <f t="shared" si="21"/>
        <v>0</v>
      </c>
      <c r="V118" s="814">
        <f t="shared" si="21"/>
        <v>0</v>
      </c>
      <c r="W118" s="814">
        <f t="shared" si="21"/>
        <v>0</v>
      </c>
      <c r="X118" s="814">
        <f t="shared" si="21"/>
        <v>0</v>
      </c>
      <c r="Y118" s="814">
        <f t="shared" si="21"/>
        <v>0</v>
      </c>
      <c r="Z118" s="3"/>
      <c r="AA118" s="814">
        <f t="shared" si="22"/>
        <v>0</v>
      </c>
      <c r="AB118" s="814">
        <f t="shared" si="22"/>
        <v>0</v>
      </c>
      <c r="AC118" s="814">
        <f t="shared" si="22"/>
        <v>0</v>
      </c>
      <c r="AD118" s="814">
        <f t="shared" si="22"/>
        <v>0</v>
      </c>
      <c r="AE118" s="814">
        <f t="shared" si="22"/>
        <v>0</v>
      </c>
      <c r="AF118" s="814">
        <f t="shared" si="22"/>
        <v>0</v>
      </c>
      <c r="AG118" s="814">
        <f t="shared" si="22"/>
        <v>0</v>
      </c>
      <c r="AH118" s="814">
        <f t="shared" si="22"/>
        <v>0</v>
      </c>
      <c r="AI118" s="6"/>
      <c r="AJ118" s="22"/>
    </row>
    <row r="119" spans="2:36" ht="13.15" customHeight="1" x14ac:dyDescent="0.2">
      <c r="B119" s="18"/>
      <c r="C119" s="31"/>
      <c r="D119" s="117"/>
      <c r="E119" s="117"/>
      <c r="F119" s="119"/>
      <c r="G119" s="33"/>
      <c r="H119" s="214"/>
      <c r="I119" s="33"/>
      <c r="J119" s="33"/>
      <c r="K119" s="3"/>
      <c r="L119" s="32">
        <f>IF(J119="geen",9999999999,J119)</f>
        <v>0</v>
      </c>
      <c r="M119" s="814">
        <f>G119*H119</f>
        <v>0</v>
      </c>
      <c r="N119" s="814">
        <f>IF(G119=0,0,(G119*H119)/L119)</f>
        <v>0</v>
      </c>
      <c r="O119" s="1121" t="str">
        <f>IF(L119=0,"-",(IF(L119&gt;3000,"-",I119+L119-1)))</f>
        <v>-</v>
      </c>
      <c r="P119" s="814">
        <f t="shared" si="20"/>
        <v>0</v>
      </c>
      <c r="Q119" s="3"/>
      <c r="R119" s="814">
        <f t="shared" si="21"/>
        <v>0</v>
      </c>
      <c r="S119" s="814">
        <f t="shared" si="21"/>
        <v>0</v>
      </c>
      <c r="T119" s="814">
        <f t="shared" si="21"/>
        <v>0</v>
      </c>
      <c r="U119" s="814">
        <f t="shared" si="21"/>
        <v>0</v>
      </c>
      <c r="V119" s="814">
        <f t="shared" si="21"/>
        <v>0</v>
      </c>
      <c r="W119" s="814">
        <f t="shared" si="21"/>
        <v>0</v>
      </c>
      <c r="X119" s="814">
        <f t="shared" si="21"/>
        <v>0</v>
      </c>
      <c r="Y119" s="814">
        <f t="shared" si="21"/>
        <v>0</v>
      </c>
      <c r="Z119" s="3"/>
      <c r="AA119" s="814">
        <f t="shared" si="22"/>
        <v>0</v>
      </c>
      <c r="AB119" s="814">
        <f t="shared" si="22"/>
        <v>0</v>
      </c>
      <c r="AC119" s="814">
        <f t="shared" si="22"/>
        <v>0</v>
      </c>
      <c r="AD119" s="814">
        <f t="shared" si="22"/>
        <v>0</v>
      </c>
      <c r="AE119" s="814">
        <f t="shared" si="22"/>
        <v>0</v>
      </c>
      <c r="AF119" s="814">
        <f t="shared" si="22"/>
        <v>0</v>
      </c>
      <c r="AG119" s="814">
        <f t="shared" si="22"/>
        <v>0</v>
      </c>
      <c r="AH119" s="814">
        <f t="shared" si="22"/>
        <v>0</v>
      </c>
      <c r="AI119" s="6"/>
      <c r="AJ119" s="22"/>
    </row>
    <row r="120" spans="2:36" ht="13.15" customHeight="1" x14ac:dyDescent="0.2">
      <c r="B120" s="18"/>
      <c r="C120" s="31"/>
      <c r="D120" s="117"/>
      <c r="E120" s="117"/>
      <c r="F120" s="119"/>
      <c r="G120" s="33"/>
      <c r="H120" s="214"/>
      <c r="I120" s="33"/>
      <c r="J120" s="33"/>
      <c r="K120" s="3"/>
      <c r="L120" s="32">
        <f t="shared" si="23"/>
        <v>0</v>
      </c>
      <c r="M120" s="814">
        <f t="shared" si="17"/>
        <v>0</v>
      </c>
      <c r="N120" s="814">
        <f t="shared" si="18"/>
        <v>0</v>
      </c>
      <c r="O120" s="1121" t="str">
        <f t="shared" si="19"/>
        <v>-</v>
      </c>
      <c r="P120" s="814">
        <f t="shared" si="20"/>
        <v>0</v>
      </c>
      <c r="Q120" s="3"/>
      <c r="R120" s="814">
        <f t="shared" si="21"/>
        <v>0</v>
      </c>
      <c r="S120" s="814">
        <f t="shared" si="21"/>
        <v>0</v>
      </c>
      <c r="T120" s="814">
        <f t="shared" si="21"/>
        <v>0</v>
      </c>
      <c r="U120" s="814">
        <f t="shared" si="21"/>
        <v>0</v>
      </c>
      <c r="V120" s="814">
        <f t="shared" si="21"/>
        <v>0</v>
      </c>
      <c r="W120" s="814">
        <f t="shared" si="21"/>
        <v>0</v>
      </c>
      <c r="X120" s="814">
        <f t="shared" si="21"/>
        <v>0</v>
      </c>
      <c r="Y120" s="814">
        <f t="shared" si="21"/>
        <v>0</v>
      </c>
      <c r="Z120" s="3"/>
      <c r="AA120" s="814">
        <f t="shared" si="22"/>
        <v>0</v>
      </c>
      <c r="AB120" s="814">
        <f t="shared" si="22"/>
        <v>0</v>
      </c>
      <c r="AC120" s="814">
        <f t="shared" si="22"/>
        <v>0</v>
      </c>
      <c r="AD120" s="814">
        <f t="shared" si="22"/>
        <v>0</v>
      </c>
      <c r="AE120" s="814">
        <f t="shared" si="22"/>
        <v>0</v>
      </c>
      <c r="AF120" s="814">
        <f t="shared" si="22"/>
        <v>0</v>
      </c>
      <c r="AG120" s="814">
        <f t="shared" si="22"/>
        <v>0</v>
      </c>
      <c r="AH120" s="814">
        <f t="shared" si="22"/>
        <v>0</v>
      </c>
      <c r="AI120" s="6"/>
      <c r="AJ120" s="22"/>
    </row>
    <row r="121" spans="2:36" ht="13.15" customHeight="1" x14ac:dyDescent="0.2">
      <c r="B121" s="18"/>
      <c r="C121" s="31"/>
      <c r="D121" s="117"/>
      <c r="E121" s="117"/>
      <c r="F121" s="119"/>
      <c r="G121" s="33"/>
      <c r="H121" s="214"/>
      <c r="I121" s="33"/>
      <c r="J121" s="33"/>
      <c r="K121" s="3"/>
      <c r="L121" s="32">
        <f t="shared" si="23"/>
        <v>0</v>
      </c>
      <c r="M121" s="814">
        <f t="shared" si="17"/>
        <v>0</v>
      </c>
      <c r="N121" s="814">
        <f t="shared" si="18"/>
        <v>0</v>
      </c>
      <c r="O121" s="1121" t="str">
        <f t="shared" si="19"/>
        <v>-</v>
      </c>
      <c r="P121" s="814">
        <f t="shared" si="20"/>
        <v>0</v>
      </c>
      <c r="Q121" s="3"/>
      <c r="R121" s="814">
        <f t="shared" si="21"/>
        <v>0</v>
      </c>
      <c r="S121" s="814">
        <f t="shared" si="21"/>
        <v>0</v>
      </c>
      <c r="T121" s="814">
        <f t="shared" si="21"/>
        <v>0</v>
      </c>
      <c r="U121" s="814">
        <f t="shared" si="21"/>
        <v>0</v>
      </c>
      <c r="V121" s="814">
        <f t="shared" si="21"/>
        <v>0</v>
      </c>
      <c r="W121" s="814">
        <f t="shared" si="21"/>
        <v>0</v>
      </c>
      <c r="X121" s="814">
        <f t="shared" si="21"/>
        <v>0</v>
      </c>
      <c r="Y121" s="814">
        <f t="shared" si="21"/>
        <v>0</v>
      </c>
      <c r="Z121" s="3"/>
      <c r="AA121" s="814">
        <f t="shared" si="22"/>
        <v>0</v>
      </c>
      <c r="AB121" s="814">
        <f t="shared" si="22"/>
        <v>0</v>
      </c>
      <c r="AC121" s="814">
        <f t="shared" si="22"/>
        <v>0</v>
      </c>
      <c r="AD121" s="814">
        <f t="shared" si="22"/>
        <v>0</v>
      </c>
      <c r="AE121" s="814">
        <f t="shared" si="22"/>
        <v>0</v>
      </c>
      <c r="AF121" s="814">
        <f t="shared" si="22"/>
        <v>0</v>
      </c>
      <c r="AG121" s="814">
        <f t="shared" si="22"/>
        <v>0</v>
      </c>
      <c r="AH121" s="814">
        <f t="shared" si="22"/>
        <v>0</v>
      </c>
      <c r="AI121" s="6"/>
      <c r="AJ121" s="22"/>
    </row>
    <row r="122" spans="2:36" ht="13.15" customHeight="1" x14ac:dyDescent="0.2">
      <c r="B122" s="18"/>
      <c r="C122" s="31"/>
      <c r="D122" s="117"/>
      <c r="E122" s="117"/>
      <c r="F122" s="119"/>
      <c r="G122" s="33"/>
      <c r="H122" s="214"/>
      <c r="I122" s="33"/>
      <c r="J122" s="33"/>
      <c r="K122" s="3"/>
      <c r="L122" s="32">
        <f t="shared" si="23"/>
        <v>0</v>
      </c>
      <c r="M122" s="814">
        <f t="shared" si="17"/>
        <v>0</v>
      </c>
      <c r="N122" s="814">
        <f t="shared" si="18"/>
        <v>0</v>
      </c>
      <c r="O122" s="1121" t="str">
        <f t="shared" si="19"/>
        <v>-</v>
      </c>
      <c r="P122" s="814">
        <f t="shared" si="20"/>
        <v>0</v>
      </c>
      <c r="Q122" s="3"/>
      <c r="R122" s="814">
        <f t="shared" ref="R122:Y137" si="31">(IF(R$8&lt;$I122,0,IF($O122&lt;=R$8-1,0,$N122)))</f>
        <v>0</v>
      </c>
      <c r="S122" s="814">
        <f t="shared" si="31"/>
        <v>0</v>
      </c>
      <c r="T122" s="814">
        <f t="shared" si="31"/>
        <v>0</v>
      </c>
      <c r="U122" s="814">
        <f t="shared" si="31"/>
        <v>0</v>
      </c>
      <c r="V122" s="814">
        <f t="shared" si="31"/>
        <v>0</v>
      </c>
      <c r="W122" s="814">
        <f t="shared" si="31"/>
        <v>0</v>
      </c>
      <c r="X122" s="814">
        <f t="shared" si="31"/>
        <v>0</v>
      </c>
      <c r="Y122" s="814">
        <f t="shared" si="31"/>
        <v>0</v>
      </c>
      <c r="Z122" s="3"/>
      <c r="AA122" s="814">
        <f t="shared" ref="AA122:AH137" si="32">IF(AA$8=$I122,($G122*$H122),0)</f>
        <v>0</v>
      </c>
      <c r="AB122" s="814">
        <f t="shared" si="32"/>
        <v>0</v>
      </c>
      <c r="AC122" s="814">
        <f t="shared" si="32"/>
        <v>0</v>
      </c>
      <c r="AD122" s="814">
        <f t="shared" si="32"/>
        <v>0</v>
      </c>
      <c r="AE122" s="814">
        <f t="shared" si="32"/>
        <v>0</v>
      </c>
      <c r="AF122" s="814">
        <f t="shared" si="32"/>
        <v>0</v>
      </c>
      <c r="AG122" s="814">
        <f t="shared" si="32"/>
        <v>0</v>
      </c>
      <c r="AH122" s="814">
        <f t="shared" si="32"/>
        <v>0</v>
      </c>
      <c r="AI122" s="6"/>
      <c r="AJ122" s="22"/>
    </row>
    <row r="123" spans="2:36" ht="13.15" customHeight="1" x14ac:dyDescent="0.2">
      <c r="B123" s="18"/>
      <c r="C123" s="31"/>
      <c r="D123" s="117"/>
      <c r="E123" s="117"/>
      <c r="F123" s="119"/>
      <c r="G123" s="33"/>
      <c r="H123" s="214"/>
      <c r="I123" s="33"/>
      <c r="J123" s="33"/>
      <c r="K123" s="3"/>
      <c r="L123" s="32">
        <f t="shared" si="23"/>
        <v>0</v>
      </c>
      <c r="M123" s="814">
        <f t="shared" si="17"/>
        <v>0</v>
      </c>
      <c r="N123" s="814">
        <f t="shared" si="18"/>
        <v>0</v>
      </c>
      <c r="O123" s="1121" t="str">
        <f t="shared" si="19"/>
        <v>-</v>
      </c>
      <c r="P123" s="814">
        <f t="shared" si="20"/>
        <v>0</v>
      </c>
      <c r="Q123" s="3"/>
      <c r="R123" s="814">
        <f t="shared" si="31"/>
        <v>0</v>
      </c>
      <c r="S123" s="814">
        <f t="shared" si="31"/>
        <v>0</v>
      </c>
      <c r="T123" s="814">
        <f t="shared" si="31"/>
        <v>0</v>
      </c>
      <c r="U123" s="814">
        <f t="shared" si="31"/>
        <v>0</v>
      </c>
      <c r="V123" s="814">
        <f t="shared" si="31"/>
        <v>0</v>
      </c>
      <c r="W123" s="814">
        <f t="shared" si="31"/>
        <v>0</v>
      </c>
      <c r="X123" s="814">
        <f t="shared" si="31"/>
        <v>0</v>
      </c>
      <c r="Y123" s="814">
        <f t="shared" si="31"/>
        <v>0</v>
      </c>
      <c r="Z123" s="3"/>
      <c r="AA123" s="814">
        <f t="shared" si="32"/>
        <v>0</v>
      </c>
      <c r="AB123" s="814">
        <f t="shared" si="32"/>
        <v>0</v>
      </c>
      <c r="AC123" s="814">
        <f t="shared" si="32"/>
        <v>0</v>
      </c>
      <c r="AD123" s="814">
        <f t="shared" si="32"/>
        <v>0</v>
      </c>
      <c r="AE123" s="814">
        <f t="shared" si="32"/>
        <v>0</v>
      </c>
      <c r="AF123" s="814">
        <f t="shared" si="32"/>
        <v>0</v>
      </c>
      <c r="AG123" s="814">
        <f t="shared" si="32"/>
        <v>0</v>
      </c>
      <c r="AH123" s="814">
        <f t="shared" si="32"/>
        <v>0</v>
      </c>
      <c r="AI123" s="6"/>
      <c r="AJ123" s="22"/>
    </row>
    <row r="124" spans="2:36" ht="13.15" customHeight="1" x14ac:dyDescent="0.2">
      <c r="B124" s="18"/>
      <c r="C124" s="31"/>
      <c r="D124" s="117"/>
      <c r="E124" s="117"/>
      <c r="F124" s="119"/>
      <c r="G124" s="33"/>
      <c r="H124" s="214"/>
      <c r="I124" s="33"/>
      <c r="J124" s="33"/>
      <c r="K124" s="3"/>
      <c r="L124" s="32">
        <f t="shared" si="23"/>
        <v>0</v>
      </c>
      <c r="M124" s="814">
        <f t="shared" si="17"/>
        <v>0</v>
      </c>
      <c r="N124" s="814">
        <f t="shared" si="18"/>
        <v>0</v>
      </c>
      <c r="O124" s="1121" t="str">
        <f t="shared" si="19"/>
        <v>-</v>
      </c>
      <c r="P124" s="814">
        <f t="shared" si="20"/>
        <v>0</v>
      </c>
      <c r="Q124" s="3"/>
      <c r="R124" s="814">
        <f t="shared" si="31"/>
        <v>0</v>
      </c>
      <c r="S124" s="814">
        <f t="shared" si="31"/>
        <v>0</v>
      </c>
      <c r="T124" s="814">
        <f t="shared" si="31"/>
        <v>0</v>
      </c>
      <c r="U124" s="814">
        <f t="shared" si="31"/>
        <v>0</v>
      </c>
      <c r="V124" s="814">
        <f t="shared" si="31"/>
        <v>0</v>
      </c>
      <c r="W124" s="814">
        <f t="shared" si="31"/>
        <v>0</v>
      </c>
      <c r="X124" s="814">
        <f t="shared" si="31"/>
        <v>0</v>
      </c>
      <c r="Y124" s="814">
        <f t="shared" si="31"/>
        <v>0</v>
      </c>
      <c r="Z124" s="3"/>
      <c r="AA124" s="814">
        <f t="shared" si="32"/>
        <v>0</v>
      </c>
      <c r="AB124" s="814">
        <f t="shared" si="32"/>
        <v>0</v>
      </c>
      <c r="AC124" s="814">
        <f t="shared" si="32"/>
        <v>0</v>
      </c>
      <c r="AD124" s="814">
        <f t="shared" si="32"/>
        <v>0</v>
      </c>
      <c r="AE124" s="814">
        <f t="shared" si="32"/>
        <v>0</v>
      </c>
      <c r="AF124" s="814">
        <f t="shared" si="32"/>
        <v>0</v>
      </c>
      <c r="AG124" s="814">
        <f t="shared" si="32"/>
        <v>0</v>
      </c>
      <c r="AH124" s="814">
        <f t="shared" si="32"/>
        <v>0</v>
      </c>
      <c r="AI124" s="6"/>
      <c r="AJ124" s="22"/>
    </row>
    <row r="125" spans="2:36" ht="13.15" customHeight="1" x14ac:dyDescent="0.2">
      <c r="B125" s="18"/>
      <c r="C125" s="31"/>
      <c r="D125" s="117"/>
      <c r="E125" s="117"/>
      <c r="F125" s="119"/>
      <c r="G125" s="33"/>
      <c r="H125" s="214"/>
      <c r="I125" s="33"/>
      <c r="J125" s="33"/>
      <c r="K125" s="3"/>
      <c r="L125" s="32">
        <f t="shared" si="23"/>
        <v>0</v>
      </c>
      <c r="M125" s="814">
        <f t="shared" si="17"/>
        <v>0</v>
      </c>
      <c r="N125" s="814">
        <f t="shared" si="18"/>
        <v>0</v>
      </c>
      <c r="O125" s="1121" t="str">
        <f t="shared" si="19"/>
        <v>-</v>
      </c>
      <c r="P125" s="814">
        <f t="shared" si="20"/>
        <v>0</v>
      </c>
      <c r="Q125" s="3"/>
      <c r="R125" s="814">
        <f t="shared" si="31"/>
        <v>0</v>
      </c>
      <c r="S125" s="814">
        <f t="shared" si="31"/>
        <v>0</v>
      </c>
      <c r="T125" s="814">
        <f t="shared" si="31"/>
        <v>0</v>
      </c>
      <c r="U125" s="814">
        <f t="shared" si="31"/>
        <v>0</v>
      </c>
      <c r="V125" s="814">
        <f t="shared" si="31"/>
        <v>0</v>
      </c>
      <c r="W125" s="814">
        <f t="shared" si="31"/>
        <v>0</v>
      </c>
      <c r="X125" s="814">
        <f t="shared" si="31"/>
        <v>0</v>
      </c>
      <c r="Y125" s="814">
        <f t="shared" si="31"/>
        <v>0</v>
      </c>
      <c r="Z125" s="3"/>
      <c r="AA125" s="814">
        <f t="shared" si="32"/>
        <v>0</v>
      </c>
      <c r="AB125" s="814">
        <f t="shared" si="32"/>
        <v>0</v>
      </c>
      <c r="AC125" s="814">
        <f t="shared" si="32"/>
        <v>0</v>
      </c>
      <c r="AD125" s="814">
        <f t="shared" si="32"/>
        <v>0</v>
      </c>
      <c r="AE125" s="814">
        <f t="shared" si="32"/>
        <v>0</v>
      </c>
      <c r="AF125" s="814">
        <f t="shared" si="32"/>
        <v>0</v>
      </c>
      <c r="AG125" s="814">
        <f t="shared" si="32"/>
        <v>0</v>
      </c>
      <c r="AH125" s="814">
        <f t="shared" si="32"/>
        <v>0</v>
      </c>
      <c r="AI125" s="6"/>
      <c r="AJ125" s="22"/>
    </row>
    <row r="126" spans="2:36" ht="13.15" customHeight="1" x14ac:dyDescent="0.2">
      <c r="B126" s="18"/>
      <c r="C126" s="31"/>
      <c r="D126" s="117"/>
      <c r="E126" s="117"/>
      <c r="F126" s="119"/>
      <c r="G126" s="33"/>
      <c r="H126" s="214"/>
      <c r="I126" s="33"/>
      <c r="J126" s="33"/>
      <c r="K126" s="3"/>
      <c r="L126" s="32">
        <f t="shared" si="23"/>
        <v>0</v>
      </c>
      <c r="M126" s="814">
        <f t="shared" si="17"/>
        <v>0</v>
      </c>
      <c r="N126" s="814">
        <f t="shared" si="18"/>
        <v>0</v>
      </c>
      <c r="O126" s="1121" t="str">
        <f t="shared" si="19"/>
        <v>-</v>
      </c>
      <c r="P126" s="814">
        <f t="shared" si="20"/>
        <v>0</v>
      </c>
      <c r="Q126" s="3"/>
      <c r="R126" s="814">
        <f t="shared" si="31"/>
        <v>0</v>
      </c>
      <c r="S126" s="814">
        <f t="shared" si="31"/>
        <v>0</v>
      </c>
      <c r="T126" s="814">
        <f t="shared" si="31"/>
        <v>0</v>
      </c>
      <c r="U126" s="814">
        <f t="shared" si="31"/>
        <v>0</v>
      </c>
      <c r="V126" s="814">
        <f t="shared" si="31"/>
        <v>0</v>
      </c>
      <c r="W126" s="814">
        <f t="shared" si="31"/>
        <v>0</v>
      </c>
      <c r="X126" s="814">
        <f t="shared" si="31"/>
        <v>0</v>
      </c>
      <c r="Y126" s="814">
        <f t="shared" si="31"/>
        <v>0</v>
      </c>
      <c r="Z126" s="3"/>
      <c r="AA126" s="814">
        <f t="shared" si="32"/>
        <v>0</v>
      </c>
      <c r="AB126" s="814">
        <f t="shared" si="32"/>
        <v>0</v>
      </c>
      <c r="AC126" s="814">
        <f t="shared" si="32"/>
        <v>0</v>
      </c>
      <c r="AD126" s="814">
        <f t="shared" si="32"/>
        <v>0</v>
      </c>
      <c r="AE126" s="814">
        <f t="shared" si="32"/>
        <v>0</v>
      </c>
      <c r="AF126" s="814">
        <f t="shared" si="32"/>
        <v>0</v>
      </c>
      <c r="AG126" s="814">
        <f t="shared" si="32"/>
        <v>0</v>
      </c>
      <c r="AH126" s="814">
        <f t="shared" si="32"/>
        <v>0</v>
      </c>
      <c r="AI126" s="6"/>
      <c r="AJ126" s="22"/>
    </row>
    <row r="127" spans="2:36" ht="13.15" customHeight="1" x14ac:dyDescent="0.2">
      <c r="B127" s="18"/>
      <c r="C127" s="31"/>
      <c r="D127" s="117"/>
      <c r="E127" s="117"/>
      <c r="F127" s="119"/>
      <c r="G127" s="33"/>
      <c r="H127" s="214"/>
      <c r="I127" s="33"/>
      <c r="J127" s="33"/>
      <c r="K127" s="3"/>
      <c r="L127" s="32">
        <f t="shared" si="23"/>
        <v>0</v>
      </c>
      <c r="M127" s="814">
        <f t="shared" si="17"/>
        <v>0</v>
      </c>
      <c r="N127" s="814">
        <f t="shared" si="18"/>
        <v>0</v>
      </c>
      <c r="O127" s="1121" t="str">
        <f t="shared" si="19"/>
        <v>-</v>
      </c>
      <c r="P127" s="814">
        <f t="shared" si="20"/>
        <v>0</v>
      </c>
      <c r="Q127" s="3"/>
      <c r="R127" s="814">
        <f t="shared" si="31"/>
        <v>0</v>
      </c>
      <c r="S127" s="814">
        <f t="shared" si="31"/>
        <v>0</v>
      </c>
      <c r="T127" s="814">
        <f t="shared" si="31"/>
        <v>0</v>
      </c>
      <c r="U127" s="814">
        <f t="shared" si="31"/>
        <v>0</v>
      </c>
      <c r="V127" s="814">
        <f t="shared" si="31"/>
        <v>0</v>
      </c>
      <c r="W127" s="814">
        <f t="shared" si="31"/>
        <v>0</v>
      </c>
      <c r="X127" s="814">
        <f t="shared" si="31"/>
        <v>0</v>
      </c>
      <c r="Y127" s="814">
        <f t="shared" si="31"/>
        <v>0</v>
      </c>
      <c r="Z127" s="3"/>
      <c r="AA127" s="814">
        <f t="shared" si="32"/>
        <v>0</v>
      </c>
      <c r="AB127" s="814">
        <f t="shared" si="32"/>
        <v>0</v>
      </c>
      <c r="AC127" s="814">
        <f t="shared" si="32"/>
        <v>0</v>
      </c>
      <c r="AD127" s="814">
        <f t="shared" si="32"/>
        <v>0</v>
      </c>
      <c r="AE127" s="814">
        <f t="shared" si="32"/>
        <v>0</v>
      </c>
      <c r="AF127" s="814">
        <f t="shared" si="32"/>
        <v>0</v>
      </c>
      <c r="AG127" s="814">
        <f t="shared" si="32"/>
        <v>0</v>
      </c>
      <c r="AH127" s="814">
        <f t="shared" si="32"/>
        <v>0</v>
      </c>
      <c r="AI127" s="6"/>
      <c r="AJ127" s="22"/>
    </row>
    <row r="128" spans="2:36" ht="13.15" customHeight="1" x14ac:dyDescent="0.2">
      <c r="B128" s="18"/>
      <c r="C128" s="31"/>
      <c r="D128" s="117"/>
      <c r="E128" s="117"/>
      <c r="F128" s="119"/>
      <c r="G128" s="33"/>
      <c r="H128" s="214"/>
      <c r="I128" s="33"/>
      <c r="J128" s="33"/>
      <c r="K128" s="3"/>
      <c r="L128" s="32">
        <f t="shared" si="23"/>
        <v>0</v>
      </c>
      <c r="M128" s="814">
        <f t="shared" si="17"/>
        <v>0</v>
      </c>
      <c r="N128" s="814">
        <f t="shared" si="18"/>
        <v>0</v>
      </c>
      <c r="O128" s="1121" t="str">
        <f t="shared" si="19"/>
        <v>-</v>
      </c>
      <c r="P128" s="814">
        <f t="shared" si="20"/>
        <v>0</v>
      </c>
      <c r="Q128" s="3"/>
      <c r="R128" s="814">
        <f t="shared" si="31"/>
        <v>0</v>
      </c>
      <c r="S128" s="814">
        <f t="shared" si="31"/>
        <v>0</v>
      </c>
      <c r="T128" s="814">
        <f t="shared" si="31"/>
        <v>0</v>
      </c>
      <c r="U128" s="814">
        <f t="shared" si="31"/>
        <v>0</v>
      </c>
      <c r="V128" s="814">
        <f t="shared" si="31"/>
        <v>0</v>
      </c>
      <c r="W128" s="814">
        <f t="shared" si="31"/>
        <v>0</v>
      </c>
      <c r="X128" s="814">
        <f t="shared" si="31"/>
        <v>0</v>
      </c>
      <c r="Y128" s="814">
        <f t="shared" si="31"/>
        <v>0</v>
      </c>
      <c r="Z128" s="3"/>
      <c r="AA128" s="814">
        <f t="shared" si="32"/>
        <v>0</v>
      </c>
      <c r="AB128" s="814">
        <f t="shared" si="32"/>
        <v>0</v>
      </c>
      <c r="AC128" s="814">
        <f t="shared" si="32"/>
        <v>0</v>
      </c>
      <c r="AD128" s="814">
        <f t="shared" si="32"/>
        <v>0</v>
      </c>
      <c r="AE128" s="814">
        <f t="shared" si="32"/>
        <v>0</v>
      </c>
      <c r="AF128" s="814">
        <f t="shared" si="32"/>
        <v>0</v>
      </c>
      <c r="AG128" s="814">
        <f t="shared" si="32"/>
        <v>0</v>
      </c>
      <c r="AH128" s="814">
        <f t="shared" si="32"/>
        <v>0</v>
      </c>
      <c r="AI128" s="6"/>
      <c r="AJ128" s="22"/>
    </row>
    <row r="129" spans="2:36" ht="13.15" customHeight="1" x14ac:dyDescent="0.2">
      <c r="B129" s="18"/>
      <c r="C129" s="31"/>
      <c r="D129" s="117"/>
      <c r="E129" s="117"/>
      <c r="F129" s="119"/>
      <c r="G129" s="33"/>
      <c r="H129" s="214"/>
      <c r="I129" s="33"/>
      <c r="J129" s="33"/>
      <c r="K129" s="3"/>
      <c r="L129" s="32">
        <f t="shared" si="23"/>
        <v>0</v>
      </c>
      <c r="M129" s="814">
        <f t="shared" si="17"/>
        <v>0</v>
      </c>
      <c r="N129" s="814">
        <f t="shared" si="18"/>
        <v>0</v>
      </c>
      <c r="O129" s="1121" t="str">
        <f t="shared" si="19"/>
        <v>-</v>
      </c>
      <c r="P129" s="814">
        <f t="shared" si="20"/>
        <v>0</v>
      </c>
      <c r="Q129" s="3"/>
      <c r="R129" s="814">
        <f t="shared" si="31"/>
        <v>0</v>
      </c>
      <c r="S129" s="814">
        <f t="shared" si="31"/>
        <v>0</v>
      </c>
      <c r="T129" s="814">
        <f t="shared" si="31"/>
        <v>0</v>
      </c>
      <c r="U129" s="814">
        <f t="shared" si="31"/>
        <v>0</v>
      </c>
      <c r="V129" s="814">
        <f t="shared" si="31"/>
        <v>0</v>
      </c>
      <c r="W129" s="814">
        <f t="shared" si="31"/>
        <v>0</v>
      </c>
      <c r="X129" s="814">
        <f t="shared" si="31"/>
        <v>0</v>
      </c>
      <c r="Y129" s="814">
        <f t="shared" si="31"/>
        <v>0</v>
      </c>
      <c r="Z129" s="3"/>
      <c r="AA129" s="814">
        <f t="shared" si="32"/>
        <v>0</v>
      </c>
      <c r="AB129" s="814">
        <f t="shared" si="32"/>
        <v>0</v>
      </c>
      <c r="AC129" s="814">
        <f t="shared" si="32"/>
        <v>0</v>
      </c>
      <c r="AD129" s="814">
        <f t="shared" si="32"/>
        <v>0</v>
      </c>
      <c r="AE129" s="814">
        <f t="shared" si="32"/>
        <v>0</v>
      </c>
      <c r="AF129" s="814">
        <f t="shared" si="32"/>
        <v>0</v>
      </c>
      <c r="AG129" s="814">
        <f t="shared" si="32"/>
        <v>0</v>
      </c>
      <c r="AH129" s="814">
        <f t="shared" si="32"/>
        <v>0</v>
      </c>
      <c r="AI129" s="6"/>
      <c r="AJ129" s="22"/>
    </row>
    <row r="130" spans="2:36" ht="13.15" customHeight="1" x14ac:dyDescent="0.2">
      <c r="B130" s="18"/>
      <c r="C130" s="31"/>
      <c r="D130" s="117"/>
      <c r="E130" s="117"/>
      <c r="F130" s="119"/>
      <c r="G130" s="33"/>
      <c r="H130" s="214"/>
      <c r="I130" s="33"/>
      <c r="J130" s="33"/>
      <c r="K130" s="3"/>
      <c r="L130" s="32">
        <f t="shared" si="23"/>
        <v>0</v>
      </c>
      <c r="M130" s="814">
        <f t="shared" si="17"/>
        <v>0</v>
      </c>
      <c r="N130" s="814">
        <f t="shared" si="18"/>
        <v>0</v>
      </c>
      <c r="O130" s="1121" t="str">
        <f t="shared" si="19"/>
        <v>-</v>
      </c>
      <c r="P130" s="814">
        <f t="shared" si="20"/>
        <v>0</v>
      </c>
      <c r="Q130" s="3"/>
      <c r="R130" s="814">
        <f t="shared" si="31"/>
        <v>0</v>
      </c>
      <c r="S130" s="814">
        <f t="shared" si="31"/>
        <v>0</v>
      </c>
      <c r="T130" s="814">
        <f t="shared" si="31"/>
        <v>0</v>
      </c>
      <c r="U130" s="814">
        <f t="shared" si="31"/>
        <v>0</v>
      </c>
      <c r="V130" s="814">
        <f t="shared" si="31"/>
        <v>0</v>
      </c>
      <c r="W130" s="814">
        <f t="shared" si="31"/>
        <v>0</v>
      </c>
      <c r="X130" s="814">
        <f t="shared" si="31"/>
        <v>0</v>
      </c>
      <c r="Y130" s="814">
        <f t="shared" si="31"/>
        <v>0</v>
      </c>
      <c r="Z130" s="3"/>
      <c r="AA130" s="814">
        <f t="shared" si="32"/>
        <v>0</v>
      </c>
      <c r="AB130" s="814">
        <f t="shared" si="32"/>
        <v>0</v>
      </c>
      <c r="AC130" s="814">
        <f t="shared" si="32"/>
        <v>0</v>
      </c>
      <c r="AD130" s="814">
        <f t="shared" si="32"/>
        <v>0</v>
      </c>
      <c r="AE130" s="814">
        <f t="shared" si="32"/>
        <v>0</v>
      </c>
      <c r="AF130" s="814">
        <f t="shared" si="32"/>
        <v>0</v>
      </c>
      <c r="AG130" s="814">
        <f t="shared" si="32"/>
        <v>0</v>
      </c>
      <c r="AH130" s="814">
        <f t="shared" si="32"/>
        <v>0</v>
      </c>
      <c r="AI130" s="6"/>
      <c r="AJ130" s="22"/>
    </row>
    <row r="131" spans="2:36" ht="13.15" customHeight="1" x14ac:dyDescent="0.2">
      <c r="B131" s="18"/>
      <c r="C131" s="31"/>
      <c r="D131" s="117"/>
      <c r="E131" s="117"/>
      <c r="F131" s="119"/>
      <c r="G131" s="33"/>
      <c r="H131" s="214"/>
      <c r="I131" s="33"/>
      <c r="J131" s="33"/>
      <c r="K131" s="3"/>
      <c r="L131" s="32">
        <f t="shared" si="23"/>
        <v>0</v>
      </c>
      <c r="M131" s="814">
        <f t="shared" si="17"/>
        <v>0</v>
      </c>
      <c r="N131" s="814">
        <f t="shared" si="18"/>
        <v>0</v>
      </c>
      <c r="O131" s="1121" t="str">
        <f t="shared" si="19"/>
        <v>-</v>
      </c>
      <c r="P131" s="814">
        <f t="shared" si="20"/>
        <v>0</v>
      </c>
      <c r="Q131" s="3"/>
      <c r="R131" s="814">
        <f t="shared" si="31"/>
        <v>0</v>
      </c>
      <c r="S131" s="814">
        <f t="shared" si="31"/>
        <v>0</v>
      </c>
      <c r="T131" s="814">
        <f t="shared" si="31"/>
        <v>0</v>
      </c>
      <c r="U131" s="814">
        <f t="shared" si="31"/>
        <v>0</v>
      </c>
      <c r="V131" s="814">
        <f t="shared" si="31"/>
        <v>0</v>
      </c>
      <c r="W131" s="814">
        <f t="shared" si="31"/>
        <v>0</v>
      </c>
      <c r="X131" s="814">
        <f t="shared" si="31"/>
        <v>0</v>
      </c>
      <c r="Y131" s="814">
        <f t="shared" si="31"/>
        <v>0</v>
      </c>
      <c r="Z131" s="3"/>
      <c r="AA131" s="814">
        <f t="shared" si="32"/>
        <v>0</v>
      </c>
      <c r="AB131" s="814">
        <f t="shared" si="32"/>
        <v>0</v>
      </c>
      <c r="AC131" s="814">
        <f t="shared" si="32"/>
        <v>0</v>
      </c>
      <c r="AD131" s="814">
        <f t="shared" si="32"/>
        <v>0</v>
      </c>
      <c r="AE131" s="814">
        <f t="shared" si="32"/>
        <v>0</v>
      </c>
      <c r="AF131" s="814">
        <f t="shared" si="32"/>
        <v>0</v>
      </c>
      <c r="AG131" s="814">
        <f t="shared" si="32"/>
        <v>0</v>
      </c>
      <c r="AH131" s="814">
        <f t="shared" si="32"/>
        <v>0</v>
      </c>
      <c r="AI131" s="6"/>
      <c r="AJ131" s="22"/>
    </row>
    <row r="132" spans="2:36" ht="13.15" customHeight="1" x14ac:dyDescent="0.2">
      <c r="B132" s="18"/>
      <c r="C132" s="31"/>
      <c r="D132" s="117"/>
      <c r="E132" s="117"/>
      <c r="F132" s="119"/>
      <c r="G132" s="33"/>
      <c r="H132" s="214"/>
      <c r="I132" s="33"/>
      <c r="J132" s="33"/>
      <c r="K132" s="3"/>
      <c r="L132" s="32">
        <f t="shared" si="23"/>
        <v>0</v>
      </c>
      <c r="M132" s="814">
        <f t="shared" si="17"/>
        <v>0</v>
      </c>
      <c r="N132" s="814">
        <f t="shared" si="18"/>
        <v>0</v>
      </c>
      <c r="O132" s="1121" t="str">
        <f t="shared" si="19"/>
        <v>-</v>
      </c>
      <c r="P132" s="814">
        <f t="shared" si="20"/>
        <v>0</v>
      </c>
      <c r="Q132" s="3"/>
      <c r="R132" s="814">
        <f t="shared" si="31"/>
        <v>0</v>
      </c>
      <c r="S132" s="814">
        <f t="shared" si="31"/>
        <v>0</v>
      </c>
      <c r="T132" s="814">
        <f t="shared" si="31"/>
        <v>0</v>
      </c>
      <c r="U132" s="814">
        <f t="shared" si="31"/>
        <v>0</v>
      </c>
      <c r="V132" s="814">
        <f t="shared" si="31"/>
        <v>0</v>
      </c>
      <c r="W132" s="814">
        <f t="shared" si="31"/>
        <v>0</v>
      </c>
      <c r="X132" s="814">
        <f t="shared" si="31"/>
        <v>0</v>
      </c>
      <c r="Y132" s="814">
        <f t="shared" si="31"/>
        <v>0</v>
      </c>
      <c r="Z132" s="3"/>
      <c r="AA132" s="814">
        <f t="shared" si="32"/>
        <v>0</v>
      </c>
      <c r="AB132" s="814">
        <f t="shared" si="32"/>
        <v>0</v>
      </c>
      <c r="AC132" s="814">
        <f t="shared" si="32"/>
        <v>0</v>
      </c>
      <c r="AD132" s="814">
        <f t="shared" si="32"/>
        <v>0</v>
      </c>
      <c r="AE132" s="814">
        <f t="shared" si="32"/>
        <v>0</v>
      </c>
      <c r="AF132" s="814">
        <f t="shared" si="32"/>
        <v>0</v>
      </c>
      <c r="AG132" s="814">
        <f t="shared" si="32"/>
        <v>0</v>
      </c>
      <c r="AH132" s="814">
        <f t="shared" si="32"/>
        <v>0</v>
      </c>
      <c r="AI132" s="6"/>
      <c r="AJ132" s="22"/>
    </row>
    <row r="133" spans="2:36" ht="13.15" customHeight="1" x14ac:dyDescent="0.2">
      <c r="B133" s="18"/>
      <c r="C133" s="31"/>
      <c r="D133" s="117"/>
      <c r="E133" s="117"/>
      <c r="F133" s="119"/>
      <c r="G133" s="33"/>
      <c r="H133" s="214"/>
      <c r="I133" s="33"/>
      <c r="J133" s="33"/>
      <c r="K133" s="3"/>
      <c r="L133" s="32">
        <f t="shared" si="23"/>
        <v>0</v>
      </c>
      <c r="M133" s="814">
        <f t="shared" si="17"/>
        <v>0</v>
      </c>
      <c r="N133" s="814">
        <f t="shared" si="18"/>
        <v>0</v>
      </c>
      <c r="O133" s="1121" t="str">
        <f t="shared" si="19"/>
        <v>-</v>
      </c>
      <c r="P133" s="814">
        <f t="shared" si="20"/>
        <v>0</v>
      </c>
      <c r="Q133" s="3"/>
      <c r="R133" s="814">
        <f t="shared" si="31"/>
        <v>0</v>
      </c>
      <c r="S133" s="814">
        <f t="shared" si="31"/>
        <v>0</v>
      </c>
      <c r="T133" s="814">
        <f t="shared" si="31"/>
        <v>0</v>
      </c>
      <c r="U133" s="814">
        <f t="shared" si="31"/>
        <v>0</v>
      </c>
      <c r="V133" s="814">
        <f t="shared" si="31"/>
        <v>0</v>
      </c>
      <c r="W133" s="814">
        <f t="shared" si="31"/>
        <v>0</v>
      </c>
      <c r="X133" s="814">
        <f t="shared" si="31"/>
        <v>0</v>
      </c>
      <c r="Y133" s="814">
        <f t="shared" si="31"/>
        <v>0</v>
      </c>
      <c r="Z133" s="3"/>
      <c r="AA133" s="814">
        <f t="shared" si="32"/>
        <v>0</v>
      </c>
      <c r="AB133" s="814">
        <f t="shared" si="32"/>
        <v>0</v>
      </c>
      <c r="AC133" s="814">
        <f t="shared" si="32"/>
        <v>0</v>
      </c>
      <c r="AD133" s="814">
        <f t="shared" si="32"/>
        <v>0</v>
      </c>
      <c r="AE133" s="814">
        <f t="shared" si="32"/>
        <v>0</v>
      </c>
      <c r="AF133" s="814">
        <f t="shared" si="32"/>
        <v>0</v>
      </c>
      <c r="AG133" s="814">
        <f t="shared" si="32"/>
        <v>0</v>
      </c>
      <c r="AH133" s="814">
        <f t="shared" si="32"/>
        <v>0</v>
      </c>
      <c r="AI133" s="6"/>
      <c r="AJ133" s="22"/>
    </row>
    <row r="134" spans="2:36" ht="13.15" customHeight="1" x14ac:dyDescent="0.2">
      <c r="B134" s="18"/>
      <c r="C134" s="31"/>
      <c r="D134" s="117"/>
      <c r="E134" s="117"/>
      <c r="F134" s="119"/>
      <c r="G134" s="33"/>
      <c r="H134" s="214"/>
      <c r="I134" s="33"/>
      <c r="J134" s="33"/>
      <c r="K134" s="3"/>
      <c r="L134" s="32">
        <f t="shared" si="23"/>
        <v>0</v>
      </c>
      <c r="M134" s="814">
        <f t="shared" si="17"/>
        <v>0</v>
      </c>
      <c r="N134" s="814">
        <f t="shared" si="18"/>
        <v>0</v>
      </c>
      <c r="O134" s="1121" t="str">
        <f t="shared" si="19"/>
        <v>-</v>
      </c>
      <c r="P134" s="814">
        <f t="shared" si="20"/>
        <v>0</v>
      </c>
      <c r="Q134" s="3"/>
      <c r="R134" s="814">
        <f t="shared" si="31"/>
        <v>0</v>
      </c>
      <c r="S134" s="814">
        <f t="shared" si="31"/>
        <v>0</v>
      </c>
      <c r="T134" s="814">
        <f t="shared" si="31"/>
        <v>0</v>
      </c>
      <c r="U134" s="814">
        <f t="shared" si="31"/>
        <v>0</v>
      </c>
      <c r="V134" s="814">
        <f t="shared" si="31"/>
        <v>0</v>
      </c>
      <c r="W134" s="814">
        <f t="shared" si="31"/>
        <v>0</v>
      </c>
      <c r="X134" s="814">
        <f t="shared" si="31"/>
        <v>0</v>
      </c>
      <c r="Y134" s="814">
        <f t="shared" si="31"/>
        <v>0</v>
      </c>
      <c r="Z134" s="3"/>
      <c r="AA134" s="814">
        <f t="shared" si="32"/>
        <v>0</v>
      </c>
      <c r="AB134" s="814">
        <f t="shared" si="32"/>
        <v>0</v>
      </c>
      <c r="AC134" s="814">
        <f t="shared" si="32"/>
        <v>0</v>
      </c>
      <c r="AD134" s="814">
        <f t="shared" si="32"/>
        <v>0</v>
      </c>
      <c r="AE134" s="814">
        <f t="shared" si="32"/>
        <v>0</v>
      </c>
      <c r="AF134" s="814">
        <f t="shared" si="32"/>
        <v>0</v>
      </c>
      <c r="AG134" s="814">
        <f t="shared" si="32"/>
        <v>0</v>
      </c>
      <c r="AH134" s="814">
        <f t="shared" si="32"/>
        <v>0</v>
      </c>
      <c r="AI134" s="6"/>
      <c r="AJ134" s="22"/>
    </row>
    <row r="135" spans="2:36" ht="13.15" customHeight="1" x14ac:dyDescent="0.2">
      <c r="B135" s="18"/>
      <c r="C135" s="31"/>
      <c r="D135" s="117"/>
      <c r="E135" s="117"/>
      <c r="F135" s="119"/>
      <c r="G135" s="33"/>
      <c r="H135" s="214"/>
      <c r="I135" s="33"/>
      <c r="J135" s="33"/>
      <c r="K135" s="3"/>
      <c r="L135" s="32">
        <f t="shared" si="23"/>
        <v>0</v>
      </c>
      <c r="M135" s="814">
        <f t="shared" si="17"/>
        <v>0</v>
      </c>
      <c r="N135" s="814">
        <f t="shared" si="18"/>
        <v>0</v>
      </c>
      <c r="O135" s="1121" t="str">
        <f t="shared" si="19"/>
        <v>-</v>
      </c>
      <c r="P135" s="814">
        <f t="shared" si="20"/>
        <v>0</v>
      </c>
      <c r="Q135" s="3"/>
      <c r="R135" s="814">
        <f t="shared" si="31"/>
        <v>0</v>
      </c>
      <c r="S135" s="814">
        <f t="shared" si="31"/>
        <v>0</v>
      </c>
      <c r="T135" s="814">
        <f t="shared" si="31"/>
        <v>0</v>
      </c>
      <c r="U135" s="814">
        <f t="shared" si="31"/>
        <v>0</v>
      </c>
      <c r="V135" s="814">
        <f t="shared" si="31"/>
        <v>0</v>
      </c>
      <c r="W135" s="814">
        <f t="shared" si="31"/>
        <v>0</v>
      </c>
      <c r="X135" s="814">
        <f t="shared" si="31"/>
        <v>0</v>
      </c>
      <c r="Y135" s="814">
        <f t="shared" si="31"/>
        <v>0</v>
      </c>
      <c r="Z135" s="3"/>
      <c r="AA135" s="814">
        <f t="shared" si="32"/>
        <v>0</v>
      </c>
      <c r="AB135" s="814">
        <f t="shared" si="32"/>
        <v>0</v>
      </c>
      <c r="AC135" s="814">
        <f t="shared" si="32"/>
        <v>0</v>
      </c>
      <c r="AD135" s="814">
        <f t="shared" si="32"/>
        <v>0</v>
      </c>
      <c r="AE135" s="814">
        <f t="shared" si="32"/>
        <v>0</v>
      </c>
      <c r="AF135" s="814">
        <f t="shared" si="32"/>
        <v>0</v>
      </c>
      <c r="AG135" s="814">
        <f t="shared" si="32"/>
        <v>0</v>
      </c>
      <c r="AH135" s="814">
        <f t="shared" si="32"/>
        <v>0</v>
      </c>
      <c r="AI135" s="6"/>
      <c r="AJ135" s="22"/>
    </row>
    <row r="136" spans="2:36" ht="13.15" customHeight="1" x14ac:dyDescent="0.2">
      <c r="B136" s="18"/>
      <c r="C136" s="31"/>
      <c r="D136" s="117"/>
      <c r="E136" s="117"/>
      <c r="F136" s="119"/>
      <c r="G136" s="33"/>
      <c r="H136" s="214"/>
      <c r="I136" s="33"/>
      <c r="J136" s="33"/>
      <c r="K136" s="3"/>
      <c r="L136" s="32">
        <f t="shared" si="23"/>
        <v>0</v>
      </c>
      <c r="M136" s="814">
        <f t="shared" si="17"/>
        <v>0</v>
      </c>
      <c r="N136" s="814">
        <f t="shared" si="18"/>
        <v>0</v>
      </c>
      <c r="O136" s="1121" t="str">
        <f t="shared" si="19"/>
        <v>-</v>
      </c>
      <c r="P136" s="814">
        <f t="shared" si="20"/>
        <v>0</v>
      </c>
      <c r="Q136" s="3"/>
      <c r="R136" s="814">
        <f t="shared" si="31"/>
        <v>0</v>
      </c>
      <c r="S136" s="814">
        <f t="shared" si="31"/>
        <v>0</v>
      </c>
      <c r="T136" s="814">
        <f t="shared" si="31"/>
        <v>0</v>
      </c>
      <c r="U136" s="814">
        <f t="shared" si="31"/>
        <v>0</v>
      </c>
      <c r="V136" s="814">
        <f t="shared" si="31"/>
        <v>0</v>
      </c>
      <c r="W136" s="814">
        <f t="shared" si="31"/>
        <v>0</v>
      </c>
      <c r="X136" s="814">
        <f t="shared" si="31"/>
        <v>0</v>
      </c>
      <c r="Y136" s="814">
        <f t="shared" si="31"/>
        <v>0</v>
      </c>
      <c r="Z136" s="3"/>
      <c r="AA136" s="814">
        <f t="shared" si="32"/>
        <v>0</v>
      </c>
      <c r="AB136" s="814">
        <f t="shared" si="32"/>
        <v>0</v>
      </c>
      <c r="AC136" s="814">
        <f t="shared" si="32"/>
        <v>0</v>
      </c>
      <c r="AD136" s="814">
        <f t="shared" si="32"/>
        <v>0</v>
      </c>
      <c r="AE136" s="814">
        <f t="shared" si="32"/>
        <v>0</v>
      </c>
      <c r="AF136" s="814">
        <f t="shared" si="32"/>
        <v>0</v>
      </c>
      <c r="AG136" s="814">
        <f t="shared" si="32"/>
        <v>0</v>
      </c>
      <c r="AH136" s="814">
        <f t="shared" si="32"/>
        <v>0</v>
      </c>
      <c r="AI136" s="6"/>
      <c r="AJ136" s="22"/>
    </row>
    <row r="137" spans="2:36" ht="13.15" customHeight="1" x14ac:dyDescent="0.2">
      <c r="B137" s="18"/>
      <c r="C137" s="31"/>
      <c r="D137" s="117"/>
      <c r="E137" s="117"/>
      <c r="F137" s="119"/>
      <c r="G137" s="33"/>
      <c r="H137" s="214"/>
      <c r="I137" s="33"/>
      <c r="J137" s="33"/>
      <c r="K137" s="3"/>
      <c r="L137" s="32">
        <f t="shared" si="23"/>
        <v>0</v>
      </c>
      <c r="M137" s="814">
        <f t="shared" si="17"/>
        <v>0</v>
      </c>
      <c r="N137" s="814">
        <f t="shared" si="18"/>
        <v>0</v>
      </c>
      <c r="O137" s="1121" t="str">
        <f t="shared" si="19"/>
        <v>-</v>
      </c>
      <c r="P137" s="814">
        <f t="shared" si="20"/>
        <v>0</v>
      </c>
      <c r="Q137" s="3"/>
      <c r="R137" s="814">
        <f t="shared" si="31"/>
        <v>0</v>
      </c>
      <c r="S137" s="814">
        <f t="shared" si="31"/>
        <v>0</v>
      </c>
      <c r="T137" s="814">
        <f t="shared" si="31"/>
        <v>0</v>
      </c>
      <c r="U137" s="814">
        <f t="shared" si="31"/>
        <v>0</v>
      </c>
      <c r="V137" s="814">
        <f t="shared" si="31"/>
        <v>0</v>
      </c>
      <c r="W137" s="814">
        <f t="shared" si="31"/>
        <v>0</v>
      </c>
      <c r="X137" s="814">
        <f t="shared" si="31"/>
        <v>0</v>
      </c>
      <c r="Y137" s="814">
        <f t="shared" si="31"/>
        <v>0</v>
      </c>
      <c r="Z137" s="3"/>
      <c r="AA137" s="814">
        <f t="shared" si="32"/>
        <v>0</v>
      </c>
      <c r="AB137" s="814">
        <f t="shared" si="32"/>
        <v>0</v>
      </c>
      <c r="AC137" s="814">
        <f t="shared" si="32"/>
        <v>0</v>
      </c>
      <c r="AD137" s="814">
        <f t="shared" si="32"/>
        <v>0</v>
      </c>
      <c r="AE137" s="814">
        <f t="shared" si="32"/>
        <v>0</v>
      </c>
      <c r="AF137" s="814">
        <f t="shared" si="32"/>
        <v>0</v>
      </c>
      <c r="AG137" s="814">
        <f t="shared" si="32"/>
        <v>0</v>
      </c>
      <c r="AH137" s="814">
        <f t="shared" si="32"/>
        <v>0</v>
      </c>
      <c r="AI137" s="6"/>
      <c r="AJ137" s="22"/>
    </row>
    <row r="138" spans="2:36" ht="13.15" customHeight="1" x14ac:dyDescent="0.2">
      <c r="B138" s="18"/>
      <c r="C138" s="31"/>
      <c r="D138" s="117"/>
      <c r="E138" s="117"/>
      <c r="F138" s="119"/>
      <c r="G138" s="33"/>
      <c r="H138" s="214"/>
      <c r="I138" s="33"/>
      <c r="J138" s="33"/>
      <c r="K138" s="3"/>
      <c r="L138" s="32">
        <f t="shared" si="23"/>
        <v>0</v>
      </c>
      <c r="M138" s="814">
        <f t="shared" si="17"/>
        <v>0</v>
      </c>
      <c r="N138" s="814">
        <f t="shared" si="18"/>
        <v>0</v>
      </c>
      <c r="O138" s="1121" t="str">
        <f t="shared" si="19"/>
        <v>-</v>
      </c>
      <c r="P138" s="814">
        <f t="shared" si="20"/>
        <v>0</v>
      </c>
      <c r="Q138" s="3"/>
      <c r="R138" s="814">
        <f t="shared" ref="R138:Y153" si="33">(IF(R$8&lt;$I138,0,IF($O138&lt;=R$8-1,0,$N138)))</f>
        <v>0</v>
      </c>
      <c r="S138" s="814">
        <f t="shared" si="33"/>
        <v>0</v>
      </c>
      <c r="T138" s="814">
        <f t="shared" si="33"/>
        <v>0</v>
      </c>
      <c r="U138" s="814">
        <f t="shared" si="33"/>
        <v>0</v>
      </c>
      <c r="V138" s="814">
        <f t="shared" si="33"/>
        <v>0</v>
      </c>
      <c r="W138" s="814">
        <f t="shared" si="33"/>
        <v>0</v>
      </c>
      <c r="X138" s="814">
        <f t="shared" si="33"/>
        <v>0</v>
      </c>
      <c r="Y138" s="814">
        <f t="shared" si="33"/>
        <v>0</v>
      </c>
      <c r="Z138" s="3"/>
      <c r="AA138" s="814">
        <f t="shared" ref="AA138:AH153" si="34">IF(AA$8=$I138,($G138*$H138),0)</f>
        <v>0</v>
      </c>
      <c r="AB138" s="814">
        <f t="shared" si="34"/>
        <v>0</v>
      </c>
      <c r="AC138" s="814">
        <f t="shared" si="34"/>
        <v>0</v>
      </c>
      <c r="AD138" s="814">
        <f t="shared" si="34"/>
        <v>0</v>
      </c>
      <c r="AE138" s="814">
        <f t="shared" si="34"/>
        <v>0</v>
      </c>
      <c r="AF138" s="814">
        <f t="shared" si="34"/>
        <v>0</v>
      </c>
      <c r="AG138" s="814">
        <f t="shared" si="34"/>
        <v>0</v>
      </c>
      <c r="AH138" s="814">
        <f t="shared" si="34"/>
        <v>0</v>
      </c>
      <c r="AI138" s="6"/>
      <c r="AJ138" s="22"/>
    </row>
    <row r="139" spans="2:36" ht="13.15" customHeight="1" x14ac:dyDescent="0.2">
      <c r="B139" s="18"/>
      <c r="C139" s="31"/>
      <c r="D139" s="117"/>
      <c r="E139" s="117"/>
      <c r="F139" s="119"/>
      <c r="G139" s="33"/>
      <c r="H139" s="214"/>
      <c r="I139" s="33"/>
      <c r="J139" s="33"/>
      <c r="K139" s="3"/>
      <c r="L139" s="32">
        <f t="shared" si="23"/>
        <v>0</v>
      </c>
      <c r="M139" s="814">
        <f t="shared" si="17"/>
        <v>0</v>
      </c>
      <c r="N139" s="814">
        <f t="shared" si="18"/>
        <v>0</v>
      </c>
      <c r="O139" s="1121" t="str">
        <f t="shared" si="19"/>
        <v>-</v>
      </c>
      <c r="P139" s="814">
        <f t="shared" si="20"/>
        <v>0</v>
      </c>
      <c r="Q139" s="3"/>
      <c r="R139" s="814">
        <f t="shared" si="33"/>
        <v>0</v>
      </c>
      <c r="S139" s="814">
        <f t="shared" si="33"/>
        <v>0</v>
      </c>
      <c r="T139" s="814">
        <f t="shared" si="33"/>
        <v>0</v>
      </c>
      <c r="U139" s="814">
        <f t="shared" si="33"/>
        <v>0</v>
      </c>
      <c r="V139" s="814">
        <f t="shared" si="33"/>
        <v>0</v>
      </c>
      <c r="W139" s="814">
        <f t="shared" si="33"/>
        <v>0</v>
      </c>
      <c r="X139" s="814">
        <f t="shared" si="33"/>
        <v>0</v>
      </c>
      <c r="Y139" s="814">
        <f t="shared" si="33"/>
        <v>0</v>
      </c>
      <c r="Z139" s="3"/>
      <c r="AA139" s="814">
        <f t="shared" si="34"/>
        <v>0</v>
      </c>
      <c r="AB139" s="814">
        <f t="shared" si="34"/>
        <v>0</v>
      </c>
      <c r="AC139" s="814">
        <f t="shared" si="34"/>
        <v>0</v>
      </c>
      <c r="AD139" s="814">
        <f t="shared" si="34"/>
        <v>0</v>
      </c>
      <c r="AE139" s="814">
        <f t="shared" si="34"/>
        <v>0</v>
      </c>
      <c r="AF139" s="814">
        <f t="shared" si="34"/>
        <v>0</v>
      </c>
      <c r="AG139" s="814">
        <f t="shared" si="34"/>
        <v>0</v>
      </c>
      <c r="AH139" s="814">
        <f t="shared" si="34"/>
        <v>0</v>
      </c>
      <c r="AI139" s="6"/>
      <c r="AJ139" s="22"/>
    </row>
    <row r="140" spans="2:36" ht="13.15" customHeight="1" x14ac:dyDescent="0.2">
      <c r="B140" s="18"/>
      <c r="C140" s="31"/>
      <c r="D140" s="117"/>
      <c r="E140" s="117"/>
      <c r="F140" s="119"/>
      <c r="G140" s="33"/>
      <c r="H140" s="214"/>
      <c r="I140" s="33"/>
      <c r="J140" s="33"/>
      <c r="K140" s="3"/>
      <c r="L140" s="32">
        <f t="shared" si="23"/>
        <v>0</v>
      </c>
      <c r="M140" s="814">
        <f t="shared" si="17"/>
        <v>0</v>
      </c>
      <c r="N140" s="814">
        <f t="shared" si="18"/>
        <v>0</v>
      </c>
      <c r="O140" s="1121" t="str">
        <f t="shared" si="19"/>
        <v>-</v>
      </c>
      <c r="P140" s="814">
        <f t="shared" si="20"/>
        <v>0</v>
      </c>
      <c r="Q140" s="3"/>
      <c r="R140" s="814">
        <f t="shared" si="33"/>
        <v>0</v>
      </c>
      <c r="S140" s="814">
        <f t="shared" si="33"/>
        <v>0</v>
      </c>
      <c r="T140" s="814">
        <f t="shared" si="33"/>
        <v>0</v>
      </c>
      <c r="U140" s="814">
        <f t="shared" si="33"/>
        <v>0</v>
      </c>
      <c r="V140" s="814">
        <f t="shared" si="33"/>
        <v>0</v>
      </c>
      <c r="W140" s="814">
        <f t="shared" si="33"/>
        <v>0</v>
      </c>
      <c r="X140" s="814">
        <f t="shared" si="33"/>
        <v>0</v>
      </c>
      <c r="Y140" s="814">
        <f t="shared" si="33"/>
        <v>0</v>
      </c>
      <c r="Z140" s="3"/>
      <c r="AA140" s="814">
        <f t="shared" si="34"/>
        <v>0</v>
      </c>
      <c r="AB140" s="814">
        <f t="shared" si="34"/>
        <v>0</v>
      </c>
      <c r="AC140" s="814">
        <f t="shared" si="34"/>
        <v>0</v>
      </c>
      <c r="AD140" s="814">
        <f t="shared" si="34"/>
        <v>0</v>
      </c>
      <c r="AE140" s="814">
        <f t="shared" si="34"/>
        <v>0</v>
      </c>
      <c r="AF140" s="814">
        <f t="shared" si="34"/>
        <v>0</v>
      </c>
      <c r="AG140" s="814">
        <f t="shared" si="34"/>
        <v>0</v>
      </c>
      <c r="AH140" s="814">
        <f t="shared" si="34"/>
        <v>0</v>
      </c>
      <c r="AI140" s="6"/>
      <c r="AJ140" s="22"/>
    </row>
    <row r="141" spans="2:36" ht="13.15" customHeight="1" x14ac:dyDescent="0.2">
      <c r="B141" s="18"/>
      <c r="C141" s="31"/>
      <c r="D141" s="117"/>
      <c r="E141" s="117"/>
      <c r="F141" s="119"/>
      <c r="G141" s="33"/>
      <c r="H141" s="214"/>
      <c r="I141" s="33"/>
      <c r="J141" s="33"/>
      <c r="K141" s="3"/>
      <c r="L141" s="32">
        <f t="shared" si="23"/>
        <v>0</v>
      </c>
      <c r="M141" s="814">
        <f t="shared" si="17"/>
        <v>0</v>
      </c>
      <c r="N141" s="814">
        <f t="shared" si="18"/>
        <v>0</v>
      </c>
      <c r="O141" s="1121" t="str">
        <f t="shared" si="19"/>
        <v>-</v>
      </c>
      <c r="P141" s="814">
        <f t="shared" si="20"/>
        <v>0</v>
      </c>
      <c r="Q141" s="3"/>
      <c r="R141" s="814">
        <f t="shared" si="33"/>
        <v>0</v>
      </c>
      <c r="S141" s="814">
        <f t="shared" si="33"/>
        <v>0</v>
      </c>
      <c r="T141" s="814">
        <f t="shared" si="33"/>
        <v>0</v>
      </c>
      <c r="U141" s="814">
        <f t="shared" si="33"/>
        <v>0</v>
      </c>
      <c r="V141" s="814">
        <f t="shared" si="33"/>
        <v>0</v>
      </c>
      <c r="W141" s="814">
        <f t="shared" si="33"/>
        <v>0</v>
      </c>
      <c r="X141" s="814">
        <f t="shared" si="33"/>
        <v>0</v>
      </c>
      <c r="Y141" s="814">
        <f t="shared" si="33"/>
        <v>0</v>
      </c>
      <c r="Z141" s="3"/>
      <c r="AA141" s="814">
        <f t="shared" si="34"/>
        <v>0</v>
      </c>
      <c r="AB141" s="814">
        <f t="shared" si="34"/>
        <v>0</v>
      </c>
      <c r="AC141" s="814">
        <f t="shared" si="34"/>
        <v>0</v>
      </c>
      <c r="AD141" s="814">
        <f t="shared" si="34"/>
        <v>0</v>
      </c>
      <c r="AE141" s="814">
        <f t="shared" si="34"/>
        <v>0</v>
      </c>
      <c r="AF141" s="814">
        <f t="shared" si="34"/>
        <v>0</v>
      </c>
      <c r="AG141" s="814">
        <f t="shared" si="34"/>
        <v>0</v>
      </c>
      <c r="AH141" s="814">
        <f t="shared" si="34"/>
        <v>0</v>
      </c>
      <c r="AI141" s="6"/>
      <c r="AJ141" s="22"/>
    </row>
    <row r="142" spans="2:36" ht="13.15" customHeight="1" x14ac:dyDescent="0.2">
      <c r="B142" s="18"/>
      <c r="C142" s="31"/>
      <c r="D142" s="117"/>
      <c r="E142" s="117"/>
      <c r="F142" s="119"/>
      <c r="G142" s="33"/>
      <c r="H142" s="214"/>
      <c r="I142" s="33"/>
      <c r="J142" s="33"/>
      <c r="K142" s="3"/>
      <c r="L142" s="32">
        <f t="shared" si="23"/>
        <v>0</v>
      </c>
      <c r="M142" s="814">
        <f t="shared" si="17"/>
        <v>0</v>
      </c>
      <c r="N142" s="814">
        <f t="shared" si="18"/>
        <v>0</v>
      </c>
      <c r="O142" s="1121" t="str">
        <f t="shared" si="19"/>
        <v>-</v>
      </c>
      <c r="P142" s="814">
        <f t="shared" si="20"/>
        <v>0</v>
      </c>
      <c r="Q142" s="3"/>
      <c r="R142" s="814">
        <f t="shared" si="33"/>
        <v>0</v>
      </c>
      <c r="S142" s="814">
        <f t="shared" si="33"/>
        <v>0</v>
      </c>
      <c r="T142" s="814">
        <f t="shared" si="33"/>
        <v>0</v>
      </c>
      <c r="U142" s="814">
        <f t="shared" si="33"/>
        <v>0</v>
      </c>
      <c r="V142" s="814">
        <f t="shared" si="33"/>
        <v>0</v>
      </c>
      <c r="W142" s="814">
        <f t="shared" si="33"/>
        <v>0</v>
      </c>
      <c r="X142" s="814">
        <f t="shared" si="33"/>
        <v>0</v>
      </c>
      <c r="Y142" s="814">
        <f t="shared" si="33"/>
        <v>0</v>
      </c>
      <c r="Z142" s="3"/>
      <c r="AA142" s="814">
        <f t="shared" si="34"/>
        <v>0</v>
      </c>
      <c r="AB142" s="814">
        <f t="shared" si="34"/>
        <v>0</v>
      </c>
      <c r="AC142" s="814">
        <f t="shared" si="34"/>
        <v>0</v>
      </c>
      <c r="AD142" s="814">
        <f t="shared" si="34"/>
        <v>0</v>
      </c>
      <c r="AE142" s="814">
        <f t="shared" si="34"/>
        <v>0</v>
      </c>
      <c r="AF142" s="814">
        <f t="shared" si="34"/>
        <v>0</v>
      </c>
      <c r="AG142" s="814">
        <f t="shared" si="34"/>
        <v>0</v>
      </c>
      <c r="AH142" s="814">
        <f t="shared" si="34"/>
        <v>0</v>
      </c>
      <c r="AI142" s="6"/>
      <c r="AJ142" s="22"/>
    </row>
    <row r="143" spans="2:36" ht="13.15" customHeight="1" x14ac:dyDescent="0.2">
      <c r="B143" s="18"/>
      <c r="C143" s="31"/>
      <c r="D143" s="117"/>
      <c r="E143" s="117"/>
      <c r="F143" s="119"/>
      <c r="G143" s="33"/>
      <c r="H143" s="214"/>
      <c r="I143" s="33"/>
      <c r="J143" s="33"/>
      <c r="K143" s="3"/>
      <c r="L143" s="32">
        <f t="shared" si="23"/>
        <v>0</v>
      </c>
      <c r="M143" s="814">
        <f t="shared" si="17"/>
        <v>0</v>
      </c>
      <c r="N143" s="814">
        <f t="shared" si="18"/>
        <v>0</v>
      </c>
      <c r="O143" s="1121" t="str">
        <f t="shared" si="19"/>
        <v>-</v>
      </c>
      <c r="P143" s="814">
        <f t="shared" si="20"/>
        <v>0</v>
      </c>
      <c r="Q143" s="3"/>
      <c r="R143" s="814">
        <f t="shared" si="33"/>
        <v>0</v>
      </c>
      <c r="S143" s="814">
        <f t="shared" si="33"/>
        <v>0</v>
      </c>
      <c r="T143" s="814">
        <f t="shared" si="33"/>
        <v>0</v>
      </c>
      <c r="U143" s="814">
        <f t="shared" si="33"/>
        <v>0</v>
      </c>
      <c r="V143" s="814">
        <f t="shared" si="33"/>
        <v>0</v>
      </c>
      <c r="W143" s="814">
        <f t="shared" si="33"/>
        <v>0</v>
      </c>
      <c r="X143" s="814">
        <f t="shared" si="33"/>
        <v>0</v>
      </c>
      <c r="Y143" s="814">
        <f t="shared" si="33"/>
        <v>0</v>
      </c>
      <c r="Z143" s="3"/>
      <c r="AA143" s="814">
        <f t="shared" si="34"/>
        <v>0</v>
      </c>
      <c r="AB143" s="814">
        <f t="shared" si="34"/>
        <v>0</v>
      </c>
      <c r="AC143" s="814">
        <f t="shared" si="34"/>
        <v>0</v>
      </c>
      <c r="AD143" s="814">
        <f t="shared" si="34"/>
        <v>0</v>
      </c>
      <c r="AE143" s="814">
        <f t="shared" si="34"/>
        <v>0</v>
      </c>
      <c r="AF143" s="814">
        <f t="shared" si="34"/>
        <v>0</v>
      </c>
      <c r="AG143" s="814">
        <f t="shared" si="34"/>
        <v>0</v>
      </c>
      <c r="AH143" s="814">
        <f t="shared" si="34"/>
        <v>0</v>
      </c>
      <c r="AI143" s="6"/>
      <c r="AJ143" s="22"/>
    </row>
    <row r="144" spans="2:36" ht="13.15" customHeight="1" x14ac:dyDescent="0.2">
      <c r="B144" s="18"/>
      <c r="C144" s="31"/>
      <c r="D144" s="117"/>
      <c r="E144" s="117"/>
      <c r="F144" s="119"/>
      <c r="G144" s="33"/>
      <c r="H144" s="214"/>
      <c r="I144" s="33"/>
      <c r="J144" s="33"/>
      <c r="K144" s="3"/>
      <c r="L144" s="32">
        <f t="shared" si="23"/>
        <v>0</v>
      </c>
      <c r="M144" s="814">
        <f t="shared" si="17"/>
        <v>0</v>
      </c>
      <c r="N144" s="814">
        <f t="shared" si="18"/>
        <v>0</v>
      </c>
      <c r="O144" s="1121" t="str">
        <f t="shared" si="19"/>
        <v>-</v>
      </c>
      <c r="P144" s="814">
        <f t="shared" si="20"/>
        <v>0</v>
      </c>
      <c r="Q144" s="3"/>
      <c r="R144" s="814">
        <f t="shared" si="33"/>
        <v>0</v>
      </c>
      <c r="S144" s="814">
        <f t="shared" si="33"/>
        <v>0</v>
      </c>
      <c r="T144" s="814">
        <f t="shared" si="33"/>
        <v>0</v>
      </c>
      <c r="U144" s="814">
        <f t="shared" si="33"/>
        <v>0</v>
      </c>
      <c r="V144" s="814">
        <f t="shared" si="33"/>
        <v>0</v>
      </c>
      <c r="W144" s="814">
        <f t="shared" si="33"/>
        <v>0</v>
      </c>
      <c r="X144" s="814">
        <f t="shared" si="33"/>
        <v>0</v>
      </c>
      <c r="Y144" s="814">
        <f t="shared" si="33"/>
        <v>0</v>
      </c>
      <c r="Z144" s="3"/>
      <c r="AA144" s="814">
        <f t="shared" si="34"/>
        <v>0</v>
      </c>
      <c r="AB144" s="814">
        <f t="shared" si="34"/>
        <v>0</v>
      </c>
      <c r="AC144" s="814">
        <f t="shared" si="34"/>
        <v>0</v>
      </c>
      <c r="AD144" s="814">
        <f t="shared" si="34"/>
        <v>0</v>
      </c>
      <c r="AE144" s="814">
        <f t="shared" si="34"/>
        <v>0</v>
      </c>
      <c r="AF144" s="814">
        <f t="shared" si="34"/>
        <v>0</v>
      </c>
      <c r="AG144" s="814">
        <f t="shared" si="34"/>
        <v>0</v>
      </c>
      <c r="AH144" s="814">
        <f t="shared" si="34"/>
        <v>0</v>
      </c>
      <c r="AI144" s="6"/>
      <c r="AJ144" s="22"/>
    </row>
    <row r="145" spans="2:36" ht="13.15" customHeight="1" x14ac:dyDescent="0.2">
      <c r="B145" s="18"/>
      <c r="C145" s="31"/>
      <c r="D145" s="117"/>
      <c r="E145" s="117"/>
      <c r="F145" s="119"/>
      <c r="G145" s="33"/>
      <c r="H145" s="214"/>
      <c r="I145" s="33"/>
      <c r="J145" s="33"/>
      <c r="K145" s="3"/>
      <c r="L145" s="32">
        <f t="shared" si="23"/>
        <v>0</v>
      </c>
      <c r="M145" s="814">
        <f t="shared" si="17"/>
        <v>0</v>
      </c>
      <c r="N145" s="814">
        <f t="shared" si="18"/>
        <v>0</v>
      </c>
      <c r="O145" s="1121" t="str">
        <f t="shared" si="19"/>
        <v>-</v>
      </c>
      <c r="P145" s="814">
        <f t="shared" si="20"/>
        <v>0</v>
      </c>
      <c r="Q145" s="3"/>
      <c r="R145" s="814">
        <f t="shared" si="33"/>
        <v>0</v>
      </c>
      <c r="S145" s="814">
        <f t="shared" si="33"/>
        <v>0</v>
      </c>
      <c r="T145" s="814">
        <f t="shared" si="33"/>
        <v>0</v>
      </c>
      <c r="U145" s="814">
        <f t="shared" si="33"/>
        <v>0</v>
      </c>
      <c r="V145" s="814">
        <f t="shared" si="33"/>
        <v>0</v>
      </c>
      <c r="W145" s="814">
        <f t="shared" si="33"/>
        <v>0</v>
      </c>
      <c r="X145" s="814">
        <f t="shared" si="33"/>
        <v>0</v>
      </c>
      <c r="Y145" s="814">
        <f t="shared" si="33"/>
        <v>0</v>
      </c>
      <c r="Z145" s="3"/>
      <c r="AA145" s="814">
        <f t="shared" si="34"/>
        <v>0</v>
      </c>
      <c r="AB145" s="814">
        <f t="shared" si="34"/>
        <v>0</v>
      </c>
      <c r="AC145" s="814">
        <f t="shared" si="34"/>
        <v>0</v>
      </c>
      <c r="AD145" s="814">
        <f t="shared" si="34"/>
        <v>0</v>
      </c>
      <c r="AE145" s="814">
        <f t="shared" si="34"/>
        <v>0</v>
      </c>
      <c r="AF145" s="814">
        <f t="shared" si="34"/>
        <v>0</v>
      </c>
      <c r="AG145" s="814">
        <f t="shared" si="34"/>
        <v>0</v>
      </c>
      <c r="AH145" s="814">
        <f t="shared" si="34"/>
        <v>0</v>
      </c>
      <c r="AI145" s="6"/>
      <c r="AJ145" s="22"/>
    </row>
    <row r="146" spans="2:36" ht="13.15" customHeight="1" x14ac:dyDescent="0.2">
      <c r="B146" s="18"/>
      <c r="C146" s="31"/>
      <c r="D146" s="117"/>
      <c r="E146" s="117"/>
      <c r="F146" s="119"/>
      <c r="G146" s="33"/>
      <c r="H146" s="214"/>
      <c r="I146" s="33"/>
      <c r="J146" s="33"/>
      <c r="K146" s="3"/>
      <c r="L146" s="32">
        <f t="shared" si="23"/>
        <v>0</v>
      </c>
      <c r="M146" s="814">
        <f t="shared" si="17"/>
        <v>0</v>
      </c>
      <c r="N146" s="814">
        <f t="shared" si="18"/>
        <v>0</v>
      </c>
      <c r="O146" s="1121" t="str">
        <f t="shared" si="19"/>
        <v>-</v>
      </c>
      <c r="P146" s="814">
        <f t="shared" si="20"/>
        <v>0</v>
      </c>
      <c r="Q146" s="3"/>
      <c r="R146" s="814">
        <f t="shared" si="33"/>
        <v>0</v>
      </c>
      <c r="S146" s="814">
        <f t="shared" si="33"/>
        <v>0</v>
      </c>
      <c r="T146" s="814">
        <f t="shared" si="33"/>
        <v>0</v>
      </c>
      <c r="U146" s="814">
        <f t="shared" si="33"/>
        <v>0</v>
      </c>
      <c r="V146" s="814">
        <f t="shared" si="33"/>
        <v>0</v>
      </c>
      <c r="W146" s="814">
        <f t="shared" si="33"/>
        <v>0</v>
      </c>
      <c r="X146" s="814">
        <f t="shared" si="33"/>
        <v>0</v>
      </c>
      <c r="Y146" s="814">
        <f t="shared" si="33"/>
        <v>0</v>
      </c>
      <c r="Z146" s="3"/>
      <c r="AA146" s="814">
        <f t="shared" si="34"/>
        <v>0</v>
      </c>
      <c r="AB146" s="814">
        <f t="shared" si="34"/>
        <v>0</v>
      </c>
      <c r="AC146" s="814">
        <f t="shared" si="34"/>
        <v>0</v>
      </c>
      <c r="AD146" s="814">
        <f t="shared" si="34"/>
        <v>0</v>
      </c>
      <c r="AE146" s="814">
        <f t="shared" si="34"/>
        <v>0</v>
      </c>
      <c r="AF146" s="814">
        <f t="shared" si="34"/>
        <v>0</v>
      </c>
      <c r="AG146" s="814">
        <f t="shared" si="34"/>
        <v>0</v>
      </c>
      <c r="AH146" s="814">
        <f t="shared" si="34"/>
        <v>0</v>
      </c>
      <c r="AI146" s="6"/>
      <c r="AJ146" s="22"/>
    </row>
    <row r="147" spans="2:36" ht="13.15" customHeight="1" x14ac:dyDescent="0.2">
      <c r="B147" s="18"/>
      <c r="C147" s="31"/>
      <c r="D147" s="117"/>
      <c r="E147" s="117"/>
      <c r="F147" s="119"/>
      <c r="G147" s="33"/>
      <c r="H147" s="214"/>
      <c r="I147" s="33"/>
      <c r="J147" s="33"/>
      <c r="K147" s="3"/>
      <c r="L147" s="32">
        <f t="shared" si="23"/>
        <v>0</v>
      </c>
      <c r="M147" s="814">
        <f t="shared" si="17"/>
        <v>0</v>
      </c>
      <c r="N147" s="814">
        <f t="shared" si="18"/>
        <v>0</v>
      </c>
      <c r="O147" s="1121" t="str">
        <f t="shared" si="19"/>
        <v>-</v>
      </c>
      <c r="P147" s="814">
        <f t="shared" si="20"/>
        <v>0</v>
      </c>
      <c r="Q147" s="3"/>
      <c r="R147" s="814">
        <f t="shared" si="33"/>
        <v>0</v>
      </c>
      <c r="S147" s="814">
        <f t="shared" si="33"/>
        <v>0</v>
      </c>
      <c r="T147" s="814">
        <f t="shared" si="33"/>
        <v>0</v>
      </c>
      <c r="U147" s="814">
        <f t="shared" si="33"/>
        <v>0</v>
      </c>
      <c r="V147" s="814">
        <f t="shared" si="33"/>
        <v>0</v>
      </c>
      <c r="W147" s="814">
        <f t="shared" si="33"/>
        <v>0</v>
      </c>
      <c r="X147" s="814">
        <f t="shared" si="33"/>
        <v>0</v>
      </c>
      <c r="Y147" s="814">
        <f t="shared" si="33"/>
        <v>0</v>
      </c>
      <c r="Z147" s="3"/>
      <c r="AA147" s="814">
        <f t="shared" si="34"/>
        <v>0</v>
      </c>
      <c r="AB147" s="814">
        <f t="shared" si="34"/>
        <v>0</v>
      </c>
      <c r="AC147" s="814">
        <f t="shared" si="34"/>
        <v>0</v>
      </c>
      <c r="AD147" s="814">
        <f t="shared" si="34"/>
        <v>0</v>
      </c>
      <c r="AE147" s="814">
        <f t="shared" si="34"/>
        <v>0</v>
      </c>
      <c r="AF147" s="814">
        <f t="shared" si="34"/>
        <v>0</v>
      </c>
      <c r="AG147" s="814">
        <f t="shared" si="34"/>
        <v>0</v>
      </c>
      <c r="AH147" s="814">
        <f t="shared" si="34"/>
        <v>0</v>
      </c>
      <c r="AI147" s="6"/>
      <c r="AJ147" s="22"/>
    </row>
    <row r="148" spans="2:36" ht="13.15" customHeight="1" x14ac:dyDescent="0.2">
      <c r="B148" s="18"/>
      <c r="C148" s="31"/>
      <c r="D148" s="117"/>
      <c r="E148" s="117"/>
      <c r="F148" s="119"/>
      <c r="G148" s="33"/>
      <c r="H148" s="214"/>
      <c r="I148" s="33"/>
      <c r="J148" s="33"/>
      <c r="K148" s="3"/>
      <c r="L148" s="32">
        <f t="shared" si="23"/>
        <v>0</v>
      </c>
      <c r="M148" s="814">
        <f t="shared" si="17"/>
        <v>0</v>
      </c>
      <c r="N148" s="814">
        <f t="shared" si="18"/>
        <v>0</v>
      </c>
      <c r="O148" s="1121" t="str">
        <f t="shared" si="19"/>
        <v>-</v>
      </c>
      <c r="P148" s="814">
        <f t="shared" si="20"/>
        <v>0</v>
      </c>
      <c r="Q148" s="3"/>
      <c r="R148" s="814">
        <f t="shared" si="33"/>
        <v>0</v>
      </c>
      <c r="S148" s="814">
        <f t="shared" si="33"/>
        <v>0</v>
      </c>
      <c r="T148" s="814">
        <f t="shared" si="33"/>
        <v>0</v>
      </c>
      <c r="U148" s="814">
        <f t="shared" si="33"/>
        <v>0</v>
      </c>
      <c r="V148" s="814">
        <f t="shared" si="33"/>
        <v>0</v>
      </c>
      <c r="W148" s="814">
        <f t="shared" si="33"/>
        <v>0</v>
      </c>
      <c r="X148" s="814">
        <f t="shared" si="33"/>
        <v>0</v>
      </c>
      <c r="Y148" s="814">
        <f t="shared" si="33"/>
        <v>0</v>
      </c>
      <c r="Z148" s="3"/>
      <c r="AA148" s="814">
        <f t="shared" si="34"/>
        <v>0</v>
      </c>
      <c r="AB148" s="814">
        <f t="shared" si="34"/>
        <v>0</v>
      </c>
      <c r="AC148" s="814">
        <f t="shared" si="34"/>
        <v>0</v>
      </c>
      <c r="AD148" s="814">
        <f t="shared" si="34"/>
        <v>0</v>
      </c>
      <c r="AE148" s="814">
        <f t="shared" si="34"/>
        <v>0</v>
      </c>
      <c r="AF148" s="814">
        <f t="shared" si="34"/>
        <v>0</v>
      </c>
      <c r="AG148" s="814">
        <f t="shared" si="34"/>
        <v>0</v>
      </c>
      <c r="AH148" s="814">
        <f t="shared" si="34"/>
        <v>0</v>
      </c>
      <c r="AI148" s="6"/>
      <c r="AJ148" s="22"/>
    </row>
    <row r="149" spans="2:36" ht="13.15" customHeight="1" x14ac:dyDescent="0.2">
      <c r="B149" s="18"/>
      <c r="C149" s="31"/>
      <c r="D149" s="117"/>
      <c r="E149" s="117"/>
      <c r="F149" s="119"/>
      <c r="G149" s="33"/>
      <c r="H149" s="214"/>
      <c r="I149" s="33"/>
      <c r="J149" s="33"/>
      <c r="K149" s="3"/>
      <c r="L149" s="32">
        <f t="shared" si="23"/>
        <v>0</v>
      </c>
      <c r="M149" s="814">
        <f t="shared" si="17"/>
        <v>0</v>
      </c>
      <c r="N149" s="814">
        <f t="shared" si="18"/>
        <v>0</v>
      </c>
      <c r="O149" s="1121" t="str">
        <f t="shared" si="19"/>
        <v>-</v>
      </c>
      <c r="P149" s="814">
        <f t="shared" si="20"/>
        <v>0</v>
      </c>
      <c r="Q149" s="3"/>
      <c r="R149" s="814">
        <f t="shared" si="33"/>
        <v>0</v>
      </c>
      <c r="S149" s="814">
        <f t="shared" si="33"/>
        <v>0</v>
      </c>
      <c r="T149" s="814">
        <f t="shared" si="33"/>
        <v>0</v>
      </c>
      <c r="U149" s="814">
        <f t="shared" si="33"/>
        <v>0</v>
      </c>
      <c r="V149" s="814">
        <f t="shared" si="33"/>
        <v>0</v>
      </c>
      <c r="W149" s="814">
        <f t="shared" si="33"/>
        <v>0</v>
      </c>
      <c r="X149" s="814">
        <f t="shared" si="33"/>
        <v>0</v>
      </c>
      <c r="Y149" s="814">
        <f t="shared" si="33"/>
        <v>0</v>
      </c>
      <c r="Z149" s="3"/>
      <c r="AA149" s="814">
        <f t="shared" si="34"/>
        <v>0</v>
      </c>
      <c r="AB149" s="814">
        <f t="shared" si="34"/>
        <v>0</v>
      </c>
      <c r="AC149" s="814">
        <f t="shared" si="34"/>
        <v>0</v>
      </c>
      <c r="AD149" s="814">
        <f t="shared" si="34"/>
        <v>0</v>
      </c>
      <c r="AE149" s="814">
        <f t="shared" si="34"/>
        <v>0</v>
      </c>
      <c r="AF149" s="814">
        <f t="shared" si="34"/>
        <v>0</v>
      </c>
      <c r="AG149" s="814">
        <f t="shared" si="34"/>
        <v>0</v>
      </c>
      <c r="AH149" s="814">
        <f t="shared" si="34"/>
        <v>0</v>
      </c>
      <c r="AI149" s="6"/>
      <c r="AJ149" s="22"/>
    </row>
    <row r="150" spans="2:36" ht="13.15" customHeight="1" x14ac:dyDescent="0.2">
      <c r="B150" s="18"/>
      <c r="C150" s="31"/>
      <c r="D150" s="117"/>
      <c r="E150" s="117"/>
      <c r="F150" s="119"/>
      <c r="G150" s="33"/>
      <c r="H150" s="214"/>
      <c r="I150" s="33"/>
      <c r="J150" s="33"/>
      <c r="K150" s="3"/>
      <c r="L150" s="32">
        <f t="shared" si="23"/>
        <v>0</v>
      </c>
      <c r="M150" s="814">
        <f t="shared" si="17"/>
        <v>0</v>
      </c>
      <c r="N150" s="814">
        <f t="shared" si="18"/>
        <v>0</v>
      </c>
      <c r="O150" s="1121" t="str">
        <f t="shared" si="19"/>
        <v>-</v>
      </c>
      <c r="P150" s="814">
        <f t="shared" si="20"/>
        <v>0</v>
      </c>
      <c r="Q150" s="3"/>
      <c r="R150" s="814">
        <f t="shared" si="33"/>
        <v>0</v>
      </c>
      <c r="S150" s="814">
        <f t="shared" si="33"/>
        <v>0</v>
      </c>
      <c r="T150" s="814">
        <f t="shared" si="33"/>
        <v>0</v>
      </c>
      <c r="U150" s="814">
        <f t="shared" si="33"/>
        <v>0</v>
      </c>
      <c r="V150" s="814">
        <f t="shared" si="33"/>
        <v>0</v>
      </c>
      <c r="W150" s="814">
        <f t="shared" si="33"/>
        <v>0</v>
      </c>
      <c r="X150" s="814">
        <f t="shared" si="33"/>
        <v>0</v>
      </c>
      <c r="Y150" s="814">
        <f t="shared" si="33"/>
        <v>0</v>
      </c>
      <c r="Z150" s="3"/>
      <c r="AA150" s="814">
        <f t="shared" si="34"/>
        <v>0</v>
      </c>
      <c r="AB150" s="814">
        <f t="shared" si="34"/>
        <v>0</v>
      </c>
      <c r="AC150" s="814">
        <f t="shared" si="34"/>
        <v>0</v>
      </c>
      <c r="AD150" s="814">
        <f t="shared" si="34"/>
        <v>0</v>
      </c>
      <c r="AE150" s="814">
        <f t="shared" si="34"/>
        <v>0</v>
      </c>
      <c r="AF150" s="814">
        <f t="shared" si="34"/>
        <v>0</v>
      </c>
      <c r="AG150" s="814">
        <f t="shared" si="34"/>
        <v>0</v>
      </c>
      <c r="AH150" s="814">
        <f t="shared" si="34"/>
        <v>0</v>
      </c>
      <c r="AI150" s="6"/>
      <c r="AJ150" s="22"/>
    </row>
    <row r="151" spans="2:36" ht="13.15" customHeight="1" x14ac:dyDescent="0.2">
      <c r="B151" s="18"/>
      <c r="C151" s="31"/>
      <c r="D151" s="117"/>
      <c r="E151" s="117"/>
      <c r="F151" s="119"/>
      <c r="G151" s="33"/>
      <c r="H151" s="214"/>
      <c r="I151" s="33"/>
      <c r="J151" s="33"/>
      <c r="K151" s="3"/>
      <c r="L151" s="32">
        <f t="shared" si="23"/>
        <v>0</v>
      </c>
      <c r="M151" s="814">
        <f t="shared" si="17"/>
        <v>0</v>
      </c>
      <c r="N151" s="814">
        <f t="shared" si="18"/>
        <v>0</v>
      </c>
      <c r="O151" s="1121" t="str">
        <f t="shared" si="19"/>
        <v>-</v>
      </c>
      <c r="P151" s="814">
        <f t="shared" si="20"/>
        <v>0</v>
      </c>
      <c r="Q151" s="3"/>
      <c r="R151" s="814">
        <f t="shared" si="33"/>
        <v>0</v>
      </c>
      <c r="S151" s="814">
        <f t="shared" si="33"/>
        <v>0</v>
      </c>
      <c r="T151" s="814">
        <f t="shared" si="33"/>
        <v>0</v>
      </c>
      <c r="U151" s="814">
        <f t="shared" si="33"/>
        <v>0</v>
      </c>
      <c r="V151" s="814">
        <f t="shared" si="33"/>
        <v>0</v>
      </c>
      <c r="W151" s="814">
        <f t="shared" si="33"/>
        <v>0</v>
      </c>
      <c r="X151" s="814">
        <f t="shared" si="33"/>
        <v>0</v>
      </c>
      <c r="Y151" s="814">
        <f t="shared" si="33"/>
        <v>0</v>
      </c>
      <c r="Z151" s="3"/>
      <c r="AA151" s="814">
        <f t="shared" si="34"/>
        <v>0</v>
      </c>
      <c r="AB151" s="814">
        <f t="shared" si="34"/>
        <v>0</v>
      </c>
      <c r="AC151" s="814">
        <f t="shared" si="34"/>
        <v>0</v>
      </c>
      <c r="AD151" s="814">
        <f t="shared" si="34"/>
        <v>0</v>
      </c>
      <c r="AE151" s="814">
        <f t="shared" si="34"/>
        <v>0</v>
      </c>
      <c r="AF151" s="814">
        <f t="shared" si="34"/>
        <v>0</v>
      </c>
      <c r="AG151" s="814">
        <f t="shared" si="34"/>
        <v>0</v>
      </c>
      <c r="AH151" s="814">
        <f t="shared" si="34"/>
        <v>0</v>
      </c>
      <c r="AI151" s="6"/>
      <c r="AJ151" s="22"/>
    </row>
    <row r="152" spans="2:36" ht="13.15" customHeight="1" x14ac:dyDescent="0.2">
      <c r="B152" s="18"/>
      <c r="C152" s="31"/>
      <c r="D152" s="117"/>
      <c r="E152" s="117"/>
      <c r="F152" s="119"/>
      <c r="G152" s="33"/>
      <c r="H152" s="214"/>
      <c r="I152" s="33"/>
      <c r="J152" s="33"/>
      <c r="K152" s="3"/>
      <c r="L152" s="32">
        <f t="shared" si="23"/>
        <v>0</v>
      </c>
      <c r="M152" s="814">
        <f t="shared" si="17"/>
        <v>0</v>
      </c>
      <c r="N152" s="814">
        <f t="shared" si="18"/>
        <v>0</v>
      </c>
      <c r="O152" s="1121" t="str">
        <f t="shared" si="19"/>
        <v>-</v>
      </c>
      <c r="P152" s="814">
        <f t="shared" si="20"/>
        <v>0</v>
      </c>
      <c r="Q152" s="3"/>
      <c r="R152" s="814">
        <f t="shared" si="33"/>
        <v>0</v>
      </c>
      <c r="S152" s="814">
        <f t="shared" si="33"/>
        <v>0</v>
      </c>
      <c r="T152" s="814">
        <f t="shared" si="33"/>
        <v>0</v>
      </c>
      <c r="U152" s="814">
        <f t="shared" si="33"/>
        <v>0</v>
      </c>
      <c r="V152" s="814">
        <f t="shared" si="33"/>
        <v>0</v>
      </c>
      <c r="W152" s="814">
        <f t="shared" si="33"/>
        <v>0</v>
      </c>
      <c r="X152" s="814">
        <f t="shared" si="33"/>
        <v>0</v>
      </c>
      <c r="Y152" s="814">
        <f t="shared" si="33"/>
        <v>0</v>
      </c>
      <c r="Z152" s="3"/>
      <c r="AA152" s="814">
        <f t="shared" si="34"/>
        <v>0</v>
      </c>
      <c r="AB152" s="814">
        <f t="shared" si="34"/>
        <v>0</v>
      </c>
      <c r="AC152" s="814">
        <f t="shared" si="34"/>
        <v>0</v>
      </c>
      <c r="AD152" s="814">
        <f t="shared" si="34"/>
        <v>0</v>
      </c>
      <c r="AE152" s="814">
        <f t="shared" si="34"/>
        <v>0</v>
      </c>
      <c r="AF152" s="814">
        <f t="shared" si="34"/>
        <v>0</v>
      </c>
      <c r="AG152" s="814">
        <f t="shared" si="34"/>
        <v>0</v>
      </c>
      <c r="AH152" s="814">
        <f t="shared" si="34"/>
        <v>0</v>
      </c>
      <c r="AI152" s="6"/>
      <c r="AJ152" s="22"/>
    </row>
    <row r="153" spans="2:36" ht="13.15" customHeight="1" x14ac:dyDescent="0.2">
      <c r="B153" s="18"/>
      <c r="C153" s="31"/>
      <c r="D153" s="117"/>
      <c r="E153" s="117"/>
      <c r="F153" s="119"/>
      <c r="G153" s="33"/>
      <c r="H153" s="214"/>
      <c r="I153" s="33"/>
      <c r="J153" s="33"/>
      <c r="K153" s="3"/>
      <c r="L153" s="32">
        <f t="shared" si="23"/>
        <v>0</v>
      </c>
      <c r="M153" s="814">
        <f t="shared" si="17"/>
        <v>0</v>
      </c>
      <c r="N153" s="814">
        <f t="shared" si="18"/>
        <v>0</v>
      </c>
      <c r="O153" s="1121" t="str">
        <f t="shared" si="19"/>
        <v>-</v>
      </c>
      <c r="P153" s="814">
        <f t="shared" si="20"/>
        <v>0</v>
      </c>
      <c r="Q153" s="3"/>
      <c r="R153" s="814">
        <f t="shared" si="33"/>
        <v>0</v>
      </c>
      <c r="S153" s="814">
        <f t="shared" si="33"/>
        <v>0</v>
      </c>
      <c r="T153" s="814">
        <f t="shared" si="33"/>
        <v>0</v>
      </c>
      <c r="U153" s="814">
        <f t="shared" si="33"/>
        <v>0</v>
      </c>
      <c r="V153" s="814">
        <f t="shared" si="33"/>
        <v>0</v>
      </c>
      <c r="W153" s="814">
        <f t="shared" si="33"/>
        <v>0</v>
      </c>
      <c r="X153" s="814">
        <f t="shared" si="33"/>
        <v>0</v>
      </c>
      <c r="Y153" s="814">
        <f t="shared" si="33"/>
        <v>0</v>
      </c>
      <c r="Z153" s="3"/>
      <c r="AA153" s="814">
        <f t="shared" si="34"/>
        <v>0</v>
      </c>
      <c r="AB153" s="814">
        <f t="shared" si="34"/>
        <v>0</v>
      </c>
      <c r="AC153" s="814">
        <f t="shared" si="34"/>
        <v>0</v>
      </c>
      <c r="AD153" s="814">
        <f t="shared" si="34"/>
        <v>0</v>
      </c>
      <c r="AE153" s="814">
        <f t="shared" si="34"/>
        <v>0</v>
      </c>
      <c r="AF153" s="814">
        <f t="shared" si="34"/>
        <v>0</v>
      </c>
      <c r="AG153" s="814">
        <f t="shared" si="34"/>
        <v>0</v>
      </c>
      <c r="AH153" s="814">
        <f t="shared" si="34"/>
        <v>0</v>
      </c>
      <c r="AI153" s="6"/>
      <c r="AJ153" s="22"/>
    </row>
    <row r="154" spans="2:36" ht="13.15" customHeight="1" x14ac:dyDescent="0.2">
      <c r="B154" s="18"/>
      <c r="C154" s="31"/>
      <c r="D154" s="117"/>
      <c r="E154" s="117"/>
      <c r="F154" s="119"/>
      <c r="G154" s="33"/>
      <c r="H154" s="214"/>
      <c r="I154" s="33"/>
      <c r="J154" s="33"/>
      <c r="K154" s="3"/>
      <c r="L154" s="32">
        <f t="shared" si="23"/>
        <v>0</v>
      </c>
      <c r="M154" s="814">
        <f t="shared" si="17"/>
        <v>0</v>
      </c>
      <c r="N154" s="814">
        <f t="shared" si="18"/>
        <v>0</v>
      </c>
      <c r="O154" s="1121" t="str">
        <f t="shared" si="19"/>
        <v>-</v>
      </c>
      <c r="P154" s="814">
        <f t="shared" si="20"/>
        <v>0</v>
      </c>
      <c r="Q154" s="3"/>
      <c r="R154" s="814">
        <f t="shared" ref="R154:Y169" si="35">(IF(R$8&lt;$I154,0,IF($O154&lt;=R$8-1,0,$N154)))</f>
        <v>0</v>
      </c>
      <c r="S154" s="814">
        <f t="shared" si="35"/>
        <v>0</v>
      </c>
      <c r="T154" s="814">
        <f t="shared" si="35"/>
        <v>0</v>
      </c>
      <c r="U154" s="814">
        <f t="shared" si="35"/>
        <v>0</v>
      </c>
      <c r="V154" s="814">
        <f t="shared" si="35"/>
        <v>0</v>
      </c>
      <c r="W154" s="814">
        <f t="shared" si="35"/>
        <v>0</v>
      </c>
      <c r="X154" s="814">
        <f t="shared" si="35"/>
        <v>0</v>
      </c>
      <c r="Y154" s="814">
        <f t="shared" si="35"/>
        <v>0</v>
      </c>
      <c r="Z154" s="3"/>
      <c r="AA154" s="814">
        <f t="shared" ref="AA154:AH169" si="36">IF(AA$8=$I154,($G154*$H154),0)</f>
        <v>0</v>
      </c>
      <c r="AB154" s="814">
        <f t="shared" si="36"/>
        <v>0</v>
      </c>
      <c r="AC154" s="814">
        <f t="shared" si="36"/>
        <v>0</v>
      </c>
      <c r="AD154" s="814">
        <f t="shared" si="36"/>
        <v>0</v>
      </c>
      <c r="AE154" s="814">
        <f t="shared" si="36"/>
        <v>0</v>
      </c>
      <c r="AF154" s="814">
        <f t="shared" si="36"/>
        <v>0</v>
      </c>
      <c r="AG154" s="814">
        <f t="shared" si="36"/>
        <v>0</v>
      </c>
      <c r="AH154" s="814">
        <f t="shared" si="36"/>
        <v>0</v>
      </c>
      <c r="AI154" s="6"/>
      <c r="AJ154" s="22"/>
    </row>
    <row r="155" spans="2:36" ht="13.15" customHeight="1" x14ac:dyDescent="0.2">
      <c r="B155" s="18"/>
      <c r="C155" s="31"/>
      <c r="D155" s="117"/>
      <c r="E155" s="117"/>
      <c r="F155" s="119"/>
      <c r="G155" s="33"/>
      <c r="H155" s="214"/>
      <c r="I155" s="33"/>
      <c r="J155" s="33"/>
      <c r="K155" s="3"/>
      <c r="L155" s="32">
        <f t="shared" si="23"/>
        <v>0</v>
      </c>
      <c r="M155" s="814">
        <f t="shared" si="17"/>
        <v>0</v>
      </c>
      <c r="N155" s="814">
        <f t="shared" si="18"/>
        <v>0</v>
      </c>
      <c r="O155" s="1121" t="str">
        <f t="shared" si="19"/>
        <v>-</v>
      </c>
      <c r="P155" s="814">
        <f t="shared" si="20"/>
        <v>0</v>
      </c>
      <c r="Q155" s="3"/>
      <c r="R155" s="814">
        <f t="shared" si="35"/>
        <v>0</v>
      </c>
      <c r="S155" s="814">
        <f t="shared" si="35"/>
        <v>0</v>
      </c>
      <c r="T155" s="814">
        <f t="shared" si="35"/>
        <v>0</v>
      </c>
      <c r="U155" s="814">
        <f t="shared" si="35"/>
        <v>0</v>
      </c>
      <c r="V155" s="814">
        <f t="shared" si="35"/>
        <v>0</v>
      </c>
      <c r="W155" s="814">
        <f t="shared" si="35"/>
        <v>0</v>
      </c>
      <c r="X155" s="814">
        <f t="shared" si="35"/>
        <v>0</v>
      </c>
      <c r="Y155" s="814">
        <f t="shared" si="35"/>
        <v>0</v>
      </c>
      <c r="Z155" s="3"/>
      <c r="AA155" s="814">
        <f t="shared" si="36"/>
        <v>0</v>
      </c>
      <c r="AB155" s="814">
        <f t="shared" si="36"/>
        <v>0</v>
      </c>
      <c r="AC155" s="814">
        <f t="shared" si="36"/>
        <v>0</v>
      </c>
      <c r="AD155" s="814">
        <f t="shared" si="36"/>
        <v>0</v>
      </c>
      <c r="AE155" s="814">
        <f t="shared" si="36"/>
        <v>0</v>
      </c>
      <c r="AF155" s="814">
        <f t="shared" si="36"/>
        <v>0</v>
      </c>
      <c r="AG155" s="814">
        <f t="shared" si="36"/>
        <v>0</v>
      </c>
      <c r="AH155" s="814">
        <f t="shared" si="36"/>
        <v>0</v>
      </c>
      <c r="AI155" s="6"/>
      <c r="AJ155" s="22"/>
    </row>
    <row r="156" spans="2:36" ht="13.15" customHeight="1" x14ac:dyDescent="0.2">
      <c r="B156" s="18"/>
      <c r="C156" s="31"/>
      <c r="D156" s="117"/>
      <c r="E156" s="117"/>
      <c r="F156" s="119"/>
      <c r="G156" s="33"/>
      <c r="H156" s="214"/>
      <c r="I156" s="33"/>
      <c r="J156" s="33"/>
      <c r="K156" s="3"/>
      <c r="L156" s="32">
        <f t="shared" si="23"/>
        <v>0</v>
      </c>
      <c r="M156" s="814">
        <f t="shared" si="17"/>
        <v>0</v>
      </c>
      <c r="N156" s="814">
        <f t="shared" si="18"/>
        <v>0</v>
      </c>
      <c r="O156" s="1121" t="str">
        <f t="shared" si="19"/>
        <v>-</v>
      </c>
      <c r="P156" s="814">
        <f t="shared" si="20"/>
        <v>0</v>
      </c>
      <c r="Q156" s="3"/>
      <c r="R156" s="814">
        <f t="shared" si="35"/>
        <v>0</v>
      </c>
      <c r="S156" s="814">
        <f t="shared" si="35"/>
        <v>0</v>
      </c>
      <c r="T156" s="814">
        <f t="shared" si="35"/>
        <v>0</v>
      </c>
      <c r="U156" s="814">
        <f t="shared" si="35"/>
        <v>0</v>
      </c>
      <c r="V156" s="814">
        <f t="shared" si="35"/>
        <v>0</v>
      </c>
      <c r="W156" s="814">
        <f t="shared" si="35"/>
        <v>0</v>
      </c>
      <c r="X156" s="814">
        <f t="shared" si="35"/>
        <v>0</v>
      </c>
      <c r="Y156" s="814">
        <f t="shared" si="35"/>
        <v>0</v>
      </c>
      <c r="Z156" s="3"/>
      <c r="AA156" s="814">
        <f t="shared" si="36"/>
        <v>0</v>
      </c>
      <c r="AB156" s="814">
        <f t="shared" si="36"/>
        <v>0</v>
      </c>
      <c r="AC156" s="814">
        <f t="shared" si="36"/>
        <v>0</v>
      </c>
      <c r="AD156" s="814">
        <f t="shared" si="36"/>
        <v>0</v>
      </c>
      <c r="AE156" s="814">
        <f t="shared" si="36"/>
        <v>0</v>
      </c>
      <c r="AF156" s="814">
        <f t="shared" si="36"/>
        <v>0</v>
      </c>
      <c r="AG156" s="814">
        <f t="shared" si="36"/>
        <v>0</v>
      </c>
      <c r="AH156" s="814">
        <f t="shared" si="36"/>
        <v>0</v>
      </c>
      <c r="AI156" s="6"/>
      <c r="AJ156" s="22"/>
    </row>
    <row r="157" spans="2:36" ht="13.15" customHeight="1" x14ac:dyDescent="0.2">
      <c r="B157" s="18"/>
      <c r="C157" s="31"/>
      <c r="D157" s="117"/>
      <c r="E157" s="117"/>
      <c r="F157" s="119"/>
      <c r="G157" s="33"/>
      <c r="H157" s="214"/>
      <c r="I157" s="33"/>
      <c r="J157" s="33"/>
      <c r="K157" s="3"/>
      <c r="L157" s="32">
        <f t="shared" si="23"/>
        <v>0</v>
      </c>
      <c r="M157" s="814">
        <f t="shared" si="17"/>
        <v>0</v>
      </c>
      <c r="N157" s="814">
        <f t="shared" si="18"/>
        <v>0</v>
      </c>
      <c r="O157" s="1121" t="str">
        <f t="shared" si="19"/>
        <v>-</v>
      </c>
      <c r="P157" s="814">
        <f t="shared" si="20"/>
        <v>0</v>
      </c>
      <c r="Q157" s="3"/>
      <c r="R157" s="814">
        <f t="shared" si="35"/>
        <v>0</v>
      </c>
      <c r="S157" s="814">
        <f t="shared" si="35"/>
        <v>0</v>
      </c>
      <c r="T157" s="814">
        <f t="shared" si="35"/>
        <v>0</v>
      </c>
      <c r="U157" s="814">
        <f t="shared" si="35"/>
        <v>0</v>
      </c>
      <c r="V157" s="814">
        <f t="shared" si="35"/>
        <v>0</v>
      </c>
      <c r="W157" s="814">
        <f t="shared" si="35"/>
        <v>0</v>
      </c>
      <c r="X157" s="814">
        <f t="shared" si="35"/>
        <v>0</v>
      </c>
      <c r="Y157" s="814">
        <f t="shared" si="35"/>
        <v>0</v>
      </c>
      <c r="Z157" s="3"/>
      <c r="AA157" s="814">
        <f t="shared" si="36"/>
        <v>0</v>
      </c>
      <c r="AB157" s="814">
        <f t="shared" si="36"/>
        <v>0</v>
      </c>
      <c r="AC157" s="814">
        <f t="shared" si="36"/>
        <v>0</v>
      </c>
      <c r="AD157" s="814">
        <f t="shared" si="36"/>
        <v>0</v>
      </c>
      <c r="AE157" s="814">
        <f t="shared" si="36"/>
        <v>0</v>
      </c>
      <c r="AF157" s="814">
        <f t="shared" si="36"/>
        <v>0</v>
      </c>
      <c r="AG157" s="814">
        <f t="shared" si="36"/>
        <v>0</v>
      </c>
      <c r="AH157" s="814">
        <f t="shared" si="36"/>
        <v>0</v>
      </c>
      <c r="AI157" s="6"/>
      <c r="AJ157" s="22"/>
    </row>
    <row r="158" spans="2:36" ht="13.15" customHeight="1" x14ac:dyDescent="0.2">
      <c r="B158" s="18"/>
      <c r="C158" s="31"/>
      <c r="D158" s="117"/>
      <c r="E158" s="117"/>
      <c r="F158" s="119"/>
      <c r="G158" s="33"/>
      <c r="H158" s="214"/>
      <c r="I158" s="33"/>
      <c r="J158" s="33"/>
      <c r="K158" s="3"/>
      <c r="L158" s="32">
        <f t="shared" si="23"/>
        <v>0</v>
      </c>
      <c r="M158" s="814">
        <f t="shared" si="17"/>
        <v>0</v>
      </c>
      <c r="N158" s="814">
        <f t="shared" si="18"/>
        <v>0</v>
      </c>
      <c r="O158" s="1121" t="str">
        <f t="shared" si="19"/>
        <v>-</v>
      </c>
      <c r="P158" s="814">
        <f t="shared" si="20"/>
        <v>0</v>
      </c>
      <c r="Q158" s="3"/>
      <c r="R158" s="814">
        <f t="shared" si="35"/>
        <v>0</v>
      </c>
      <c r="S158" s="814">
        <f t="shared" si="35"/>
        <v>0</v>
      </c>
      <c r="T158" s="814">
        <f t="shared" si="35"/>
        <v>0</v>
      </c>
      <c r="U158" s="814">
        <f t="shared" si="35"/>
        <v>0</v>
      </c>
      <c r="V158" s="814">
        <f t="shared" si="35"/>
        <v>0</v>
      </c>
      <c r="W158" s="814">
        <f t="shared" si="35"/>
        <v>0</v>
      </c>
      <c r="X158" s="814">
        <f t="shared" si="35"/>
        <v>0</v>
      </c>
      <c r="Y158" s="814">
        <f t="shared" si="35"/>
        <v>0</v>
      </c>
      <c r="Z158" s="3"/>
      <c r="AA158" s="814">
        <f t="shared" si="36"/>
        <v>0</v>
      </c>
      <c r="AB158" s="814">
        <f t="shared" si="36"/>
        <v>0</v>
      </c>
      <c r="AC158" s="814">
        <f t="shared" si="36"/>
        <v>0</v>
      </c>
      <c r="AD158" s="814">
        <f t="shared" si="36"/>
        <v>0</v>
      </c>
      <c r="AE158" s="814">
        <f t="shared" si="36"/>
        <v>0</v>
      </c>
      <c r="AF158" s="814">
        <f t="shared" si="36"/>
        <v>0</v>
      </c>
      <c r="AG158" s="814">
        <f t="shared" si="36"/>
        <v>0</v>
      </c>
      <c r="AH158" s="814">
        <f t="shared" si="36"/>
        <v>0</v>
      </c>
      <c r="AI158" s="6"/>
      <c r="AJ158" s="22"/>
    </row>
    <row r="159" spans="2:36" ht="13.15" customHeight="1" x14ac:dyDescent="0.2">
      <c r="B159" s="18"/>
      <c r="C159" s="31"/>
      <c r="D159" s="117"/>
      <c r="E159" s="117"/>
      <c r="F159" s="119"/>
      <c r="G159" s="33"/>
      <c r="H159" s="214"/>
      <c r="I159" s="33"/>
      <c r="J159" s="33"/>
      <c r="K159" s="3"/>
      <c r="L159" s="32">
        <f t="shared" si="23"/>
        <v>0</v>
      </c>
      <c r="M159" s="814">
        <f t="shared" si="17"/>
        <v>0</v>
      </c>
      <c r="N159" s="814">
        <f t="shared" si="18"/>
        <v>0</v>
      </c>
      <c r="O159" s="1121" t="str">
        <f t="shared" si="19"/>
        <v>-</v>
      </c>
      <c r="P159" s="814">
        <f t="shared" si="20"/>
        <v>0</v>
      </c>
      <c r="Q159" s="3"/>
      <c r="R159" s="814">
        <f t="shared" si="35"/>
        <v>0</v>
      </c>
      <c r="S159" s="814">
        <f t="shared" si="35"/>
        <v>0</v>
      </c>
      <c r="T159" s="814">
        <f t="shared" si="35"/>
        <v>0</v>
      </c>
      <c r="U159" s="814">
        <f t="shared" si="35"/>
        <v>0</v>
      </c>
      <c r="V159" s="814">
        <f t="shared" si="35"/>
        <v>0</v>
      </c>
      <c r="W159" s="814">
        <f t="shared" si="35"/>
        <v>0</v>
      </c>
      <c r="X159" s="814">
        <f t="shared" si="35"/>
        <v>0</v>
      </c>
      <c r="Y159" s="814">
        <f t="shared" si="35"/>
        <v>0</v>
      </c>
      <c r="Z159" s="3"/>
      <c r="AA159" s="814">
        <f t="shared" si="36"/>
        <v>0</v>
      </c>
      <c r="AB159" s="814">
        <f t="shared" si="36"/>
        <v>0</v>
      </c>
      <c r="AC159" s="814">
        <f t="shared" si="36"/>
        <v>0</v>
      </c>
      <c r="AD159" s="814">
        <f t="shared" si="36"/>
        <v>0</v>
      </c>
      <c r="AE159" s="814">
        <f t="shared" si="36"/>
        <v>0</v>
      </c>
      <c r="AF159" s="814">
        <f t="shared" si="36"/>
        <v>0</v>
      </c>
      <c r="AG159" s="814">
        <f t="shared" si="36"/>
        <v>0</v>
      </c>
      <c r="AH159" s="814">
        <f t="shared" si="36"/>
        <v>0</v>
      </c>
      <c r="AI159" s="6"/>
      <c r="AJ159" s="22"/>
    </row>
    <row r="160" spans="2:36" ht="13.15" customHeight="1" x14ac:dyDescent="0.2">
      <c r="B160" s="18"/>
      <c r="C160" s="31"/>
      <c r="D160" s="117"/>
      <c r="E160" s="117"/>
      <c r="F160" s="119"/>
      <c r="G160" s="33"/>
      <c r="H160" s="214"/>
      <c r="I160" s="33"/>
      <c r="J160" s="33"/>
      <c r="K160" s="3"/>
      <c r="L160" s="32">
        <f t="shared" si="23"/>
        <v>0</v>
      </c>
      <c r="M160" s="814">
        <f t="shared" si="17"/>
        <v>0</v>
      </c>
      <c r="N160" s="814">
        <f t="shared" si="18"/>
        <v>0</v>
      </c>
      <c r="O160" s="1121" t="str">
        <f t="shared" si="19"/>
        <v>-</v>
      </c>
      <c r="P160" s="814">
        <f t="shared" si="20"/>
        <v>0</v>
      </c>
      <c r="Q160" s="3"/>
      <c r="R160" s="814">
        <f t="shared" si="35"/>
        <v>0</v>
      </c>
      <c r="S160" s="814">
        <f t="shared" si="35"/>
        <v>0</v>
      </c>
      <c r="T160" s="814">
        <f t="shared" si="35"/>
        <v>0</v>
      </c>
      <c r="U160" s="814">
        <f t="shared" si="35"/>
        <v>0</v>
      </c>
      <c r="V160" s="814">
        <f t="shared" si="35"/>
        <v>0</v>
      </c>
      <c r="W160" s="814">
        <f t="shared" si="35"/>
        <v>0</v>
      </c>
      <c r="X160" s="814">
        <f t="shared" si="35"/>
        <v>0</v>
      </c>
      <c r="Y160" s="814">
        <f t="shared" si="35"/>
        <v>0</v>
      </c>
      <c r="Z160" s="3"/>
      <c r="AA160" s="814">
        <f t="shared" si="36"/>
        <v>0</v>
      </c>
      <c r="AB160" s="814">
        <f t="shared" si="36"/>
        <v>0</v>
      </c>
      <c r="AC160" s="814">
        <f t="shared" si="36"/>
        <v>0</v>
      </c>
      <c r="AD160" s="814">
        <f t="shared" si="36"/>
        <v>0</v>
      </c>
      <c r="AE160" s="814">
        <f t="shared" si="36"/>
        <v>0</v>
      </c>
      <c r="AF160" s="814">
        <f t="shared" si="36"/>
        <v>0</v>
      </c>
      <c r="AG160" s="814">
        <f t="shared" si="36"/>
        <v>0</v>
      </c>
      <c r="AH160" s="814">
        <f t="shared" si="36"/>
        <v>0</v>
      </c>
      <c r="AI160" s="6"/>
      <c r="AJ160" s="22"/>
    </row>
    <row r="161" spans="2:36" ht="13.15" customHeight="1" x14ac:dyDescent="0.2">
      <c r="B161" s="18"/>
      <c r="C161" s="31"/>
      <c r="D161" s="117"/>
      <c r="E161" s="117"/>
      <c r="F161" s="119"/>
      <c r="G161" s="33"/>
      <c r="H161" s="214"/>
      <c r="I161" s="33"/>
      <c r="J161" s="33"/>
      <c r="K161" s="3"/>
      <c r="L161" s="32">
        <f t="shared" si="23"/>
        <v>0</v>
      </c>
      <c r="M161" s="814">
        <f t="shared" si="17"/>
        <v>0</v>
      </c>
      <c r="N161" s="814">
        <f t="shared" si="18"/>
        <v>0</v>
      </c>
      <c r="O161" s="1121" t="str">
        <f t="shared" si="19"/>
        <v>-</v>
      </c>
      <c r="P161" s="814">
        <f t="shared" si="20"/>
        <v>0</v>
      </c>
      <c r="Q161" s="3"/>
      <c r="R161" s="814">
        <f t="shared" si="35"/>
        <v>0</v>
      </c>
      <c r="S161" s="814">
        <f t="shared" si="35"/>
        <v>0</v>
      </c>
      <c r="T161" s="814">
        <f t="shared" si="35"/>
        <v>0</v>
      </c>
      <c r="U161" s="814">
        <f t="shared" si="35"/>
        <v>0</v>
      </c>
      <c r="V161" s="814">
        <f t="shared" si="35"/>
        <v>0</v>
      </c>
      <c r="W161" s="814">
        <f t="shared" si="35"/>
        <v>0</v>
      </c>
      <c r="X161" s="814">
        <f t="shared" si="35"/>
        <v>0</v>
      </c>
      <c r="Y161" s="814">
        <f t="shared" si="35"/>
        <v>0</v>
      </c>
      <c r="Z161" s="3"/>
      <c r="AA161" s="814">
        <f t="shared" si="36"/>
        <v>0</v>
      </c>
      <c r="AB161" s="814">
        <f t="shared" si="36"/>
        <v>0</v>
      </c>
      <c r="AC161" s="814">
        <f t="shared" si="36"/>
        <v>0</v>
      </c>
      <c r="AD161" s="814">
        <f t="shared" si="36"/>
        <v>0</v>
      </c>
      <c r="AE161" s="814">
        <f t="shared" si="36"/>
        <v>0</v>
      </c>
      <c r="AF161" s="814">
        <f t="shared" si="36"/>
        <v>0</v>
      </c>
      <c r="AG161" s="814">
        <f t="shared" si="36"/>
        <v>0</v>
      </c>
      <c r="AH161" s="814">
        <f t="shared" si="36"/>
        <v>0</v>
      </c>
      <c r="AI161" s="6"/>
      <c r="AJ161" s="22"/>
    </row>
    <row r="162" spans="2:36" ht="13.15" customHeight="1" x14ac:dyDescent="0.2">
      <c r="B162" s="18"/>
      <c r="C162" s="31"/>
      <c r="D162" s="117"/>
      <c r="E162" s="117"/>
      <c r="F162" s="119"/>
      <c r="G162" s="33"/>
      <c r="H162" s="214"/>
      <c r="I162" s="33"/>
      <c r="J162" s="33"/>
      <c r="K162" s="3"/>
      <c r="L162" s="32">
        <f t="shared" si="23"/>
        <v>0</v>
      </c>
      <c r="M162" s="814">
        <f t="shared" si="17"/>
        <v>0</v>
      </c>
      <c r="N162" s="814">
        <f t="shared" si="18"/>
        <v>0</v>
      </c>
      <c r="O162" s="1121" t="str">
        <f t="shared" si="19"/>
        <v>-</v>
      </c>
      <c r="P162" s="814">
        <f t="shared" si="20"/>
        <v>0</v>
      </c>
      <c r="Q162" s="3"/>
      <c r="R162" s="814">
        <f t="shared" si="35"/>
        <v>0</v>
      </c>
      <c r="S162" s="814">
        <f t="shared" si="35"/>
        <v>0</v>
      </c>
      <c r="T162" s="814">
        <f t="shared" si="35"/>
        <v>0</v>
      </c>
      <c r="U162" s="814">
        <f t="shared" si="35"/>
        <v>0</v>
      </c>
      <c r="V162" s="814">
        <f t="shared" si="35"/>
        <v>0</v>
      </c>
      <c r="W162" s="814">
        <f t="shared" si="35"/>
        <v>0</v>
      </c>
      <c r="X162" s="814">
        <f t="shared" si="35"/>
        <v>0</v>
      </c>
      <c r="Y162" s="814">
        <f t="shared" si="35"/>
        <v>0</v>
      </c>
      <c r="Z162" s="3"/>
      <c r="AA162" s="814">
        <f t="shared" si="36"/>
        <v>0</v>
      </c>
      <c r="AB162" s="814">
        <f t="shared" si="36"/>
        <v>0</v>
      </c>
      <c r="AC162" s="814">
        <f t="shared" si="36"/>
        <v>0</v>
      </c>
      <c r="AD162" s="814">
        <f t="shared" si="36"/>
        <v>0</v>
      </c>
      <c r="AE162" s="814">
        <f t="shared" si="36"/>
        <v>0</v>
      </c>
      <c r="AF162" s="814">
        <f t="shared" si="36"/>
        <v>0</v>
      </c>
      <c r="AG162" s="814">
        <f t="shared" si="36"/>
        <v>0</v>
      </c>
      <c r="AH162" s="814">
        <f t="shared" si="36"/>
        <v>0</v>
      </c>
      <c r="AI162" s="6"/>
      <c r="AJ162" s="22"/>
    </row>
    <row r="163" spans="2:36" ht="13.15" customHeight="1" x14ac:dyDescent="0.2">
      <c r="B163" s="18"/>
      <c r="C163" s="31"/>
      <c r="D163" s="117"/>
      <c r="E163" s="117"/>
      <c r="F163" s="119"/>
      <c r="G163" s="33"/>
      <c r="H163" s="214"/>
      <c r="I163" s="33"/>
      <c r="J163" s="33"/>
      <c r="K163" s="3"/>
      <c r="L163" s="32">
        <f t="shared" si="23"/>
        <v>0</v>
      </c>
      <c r="M163" s="814">
        <f t="shared" si="17"/>
        <v>0</v>
      </c>
      <c r="N163" s="814">
        <f t="shared" si="18"/>
        <v>0</v>
      </c>
      <c r="O163" s="1121" t="str">
        <f t="shared" si="19"/>
        <v>-</v>
      </c>
      <c r="P163" s="814">
        <f t="shared" si="20"/>
        <v>0</v>
      </c>
      <c r="Q163" s="3"/>
      <c r="R163" s="814">
        <f t="shared" si="35"/>
        <v>0</v>
      </c>
      <c r="S163" s="814">
        <f t="shared" si="35"/>
        <v>0</v>
      </c>
      <c r="T163" s="814">
        <f t="shared" si="35"/>
        <v>0</v>
      </c>
      <c r="U163" s="814">
        <f t="shared" si="35"/>
        <v>0</v>
      </c>
      <c r="V163" s="814">
        <f t="shared" si="35"/>
        <v>0</v>
      </c>
      <c r="W163" s="814">
        <f t="shared" si="35"/>
        <v>0</v>
      </c>
      <c r="X163" s="814">
        <f t="shared" si="35"/>
        <v>0</v>
      </c>
      <c r="Y163" s="814">
        <f t="shared" si="35"/>
        <v>0</v>
      </c>
      <c r="Z163" s="3"/>
      <c r="AA163" s="814">
        <f t="shared" si="36"/>
        <v>0</v>
      </c>
      <c r="AB163" s="814">
        <f t="shared" si="36"/>
        <v>0</v>
      </c>
      <c r="AC163" s="814">
        <f t="shared" si="36"/>
        <v>0</v>
      </c>
      <c r="AD163" s="814">
        <f t="shared" si="36"/>
        <v>0</v>
      </c>
      <c r="AE163" s="814">
        <f t="shared" si="36"/>
        <v>0</v>
      </c>
      <c r="AF163" s="814">
        <f t="shared" si="36"/>
        <v>0</v>
      </c>
      <c r="AG163" s="814">
        <f t="shared" si="36"/>
        <v>0</v>
      </c>
      <c r="AH163" s="814">
        <f t="shared" si="36"/>
        <v>0</v>
      </c>
      <c r="AI163" s="6"/>
      <c r="AJ163" s="22"/>
    </row>
    <row r="164" spans="2:36" ht="13.15" customHeight="1" x14ac:dyDescent="0.2">
      <c r="B164" s="18"/>
      <c r="C164" s="31"/>
      <c r="D164" s="117"/>
      <c r="E164" s="117"/>
      <c r="F164" s="119"/>
      <c r="G164" s="33"/>
      <c r="H164" s="214"/>
      <c r="I164" s="33"/>
      <c r="J164" s="33"/>
      <c r="K164" s="3"/>
      <c r="L164" s="32">
        <f t="shared" si="23"/>
        <v>0</v>
      </c>
      <c r="M164" s="814">
        <f t="shared" si="17"/>
        <v>0</v>
      </c>
      <c r="N164" s="814">
        <f t="shared" si="18"/>
        <v>0</v>
      </c>
      <c r="O164" s="1121" t="str">
        <f t="shared" si="19"/>
        <v>-</v>
      </c>
      <c r="P164" s="814">
        <f t="shared" si="20"/>
        <v>0</v>
      </c>
      <c r="Q164" s="3"/>
      <c r="R164" s="814">
        <f t="shared" si="35"/>
        <v>0</v>
      </c>
      <c r="S164" s="814">
        <f t="shared" si="35"/>
        <v>0</v>
      </c>
      <c r="T164" s="814">
        <f t="shared" si="35"/>
        <v>0</v>
      </c>
      <c r="U164" s="814">
        <f t="shared" si="35"/>
        <v>0</v>
      </c>
      <c r="V164" s="814">
        <f t="shared" si="35"/>
        <v>0</v>
      </c>
      <c r="W164" s="814">
        <f t="shared" si="35"/>
        <v>0</v>
      </c>
      <c r="X164" s="814">
        <f t="shared" si="35"/>
        <v>0</v>
      </c>
      <c r="Y164" s="814">
        <f t="shared" si="35"/>
        <v>0</v>
      </c>
      <c r="Z164" s="3"/>
      <c r="AA164" s="814">
        <f t="shared" si="36"/>
        <v>0</v>
      </c>
      <c r="AB164" s="814">
        <f t="shared" si="36"/>
        <v>0</v>
      </c>
      <c r="AC164" s="814">
        <f t="shared" si="36"/>
        <v>0</v>
      </c>
      <c r="AD164" s="814">
        <f t="shared" si="36"/>
        <v>0</v>
      </c>
      <c r="AE164" s="814">
        <f t="shared" si="36"/>
        <v>0</v>
      </c>
      <c r="AF164" s="814">
        <f t="shared" si="36"/>
        <v>0</v>
      </c>
      <c r="AG164" s="814">
        <f t="shared" si="36"/>
        <v>0</v>
      </c>
      <c r="AH164" s="814">
        <f t="shared" si="36"/>
        <v>0</v>
      </c>
      <c r="AI164" s="6"/>
      <c r="AJ164" s="22"/>
    </row>
    <row r="165" spans="2:36" ht="13.15" customHeight="1" x14ac:dyDescent="0.2">
      <c r="B165" s="18"/>
      <c r="C165" s="31"/>
      <c r="D165" s="117"/>
      <c r="E165" s="117"/>
      <c r="F165" s="119"/>
      <c r="G165" s="33"/>
      <c r="H165" s="214"/>
      <c r="I165" s="33"/>
      <c r="J165" s="33"/>
      <c r="K165" s="3"/>
      <c r="L165" s="32">
        <f t="shared" si="23"/>
        <v>0</v>
      </c>
      <c r="M165" s="814">
        <f t="shared" si="17"/>
        <v>0</v>
      </c>
      <c r="N165" s="814">
        <f t="shared" si="18"/>
        <v>0</v>
      </c>
      <c r="O165" s="1121" t="str">
        <f t="shared" si="19"/>
        <v>-</v>
      </c>
      <c r="P165" s="814">
        <f t="shared" si="20"/>
        <v>0</v>
      </c>
      <c r="Q165" s="3"/>
      <c r="R165" s="814">
        <f t="shared" si="35"/>
        <v>0</v>
      </c>
      <c r="S165" s="814">
        <f t="shared" si="35"/>
        <v>0</v>
      </c>
      <c r="T165" s="814">
        <f t="shared" si="35"/>
        <v>0</v>
      </c>
      <c r="U165" s="814">
        <f t="shared" si="35"/>
        <v>0</v>
      </c>
      <c r="V165" s="814">
        <f t="shared" si="35"/>
        <v>0</v>
      </c>
      <c r="W165" s="814">
        <f t="shared" si="35"/>
        <v>0</v>
      </c>
      <c r="X165" s="814">
        <f t="shared" si="35"/>
        <v>0</v>
      </c>
      <c r="Y165" s="814">
        <f t="shared" si="35"/>
        <v>0</v>
      </c>
      <c r="Z165" s="3"/>
      <c r="AA165" s="814">
        <f t="shared" si="36"/>
        <v>0</v>
      </c>
      <c r="AB165" s="814">
        <f t="shared" si="36"/>
        <v>0</v>
      </c>
      <c r="AC165" s="814">
        <f t="shared" si="36"/>
        <v>0</v>
      </c>
      <c r="AD165" s="814">
        <f t="shared" si="36"/>
        <v>0</v>
      </c>
      <c r="AE165" s="814">
        <f t="shared" si="36"/>
        <v>0</v>
      </c>
      <c r="AF165" s="814">
        <f t="shared" si="36"/>
        <v>0</v>
      </c>
      <c r="AG165" s="814">
        <f t="shared" si="36"/>
        <v>0</v>
      </c>
      <c r="AH165" s="814">
        <f t="shared" si="36"/>
        <v>0</v>
      </c>
      <c r="AI165" s="6"/>
      <c r="AJ165" s="22"/>
    </row>
    <row r="166" spans="2:36" ht="13.15" customHeight="1" x14ac:dyDescent="0.2">
      <c r="B166" s="18"/>
      <c r="C166" s="31"/>
      <c r="D166" s="117"/>
      <c r="E166" s="117"/>
      <c r="F166" s="119"/>
      <c r="G166" s="33"/>
      <c r="H166" s="214"/>
      <c r="I166" s="33"/>
      <c r="J166" s="33"/>
      <c r="K166" s="3"/>
      <c r="L166" s="32">
        <f t="shared" si="23"/>
        <v>0</v>
      </c>
      <c r="M166" s="814">
        <f t="shared" si="17"/>
        <v>0</v>
      </c>
      <c r="N166" s="814">
        <f t="shared" si="18"/>
        <v>0</v>
      </c>
      <c r="O166" s="1121" t="str">
        <f t="shared" si="19"/>
        <v>-</v>
      </c>
      <c r="P166" s="814">
        <f t="shared" si="20"/>
        <v>0</v>
      </c>
      <c r="Q166" s="3"/>
      <c r="R166" s="814">
        <f t="shared" si="35"/>
        <v>0</v>
      </c>
      <c r="S166" s="814">
        <f t="shared" si="35"/>
        <v>0</v>
      </c>
      <c r="T166" s="814">
        <f t="shared" si="35"/>
        <v>0</v>
      </c>
      <c r="U166" s="814">
        <f t="shared" si="35"/>
        <v>0</v>
      </c>
      <c r="V166" s="814">
        <f t="shared" si="35"/>
        <v>0</v>
      </c>
      <c r="W166" s="814">
        <f t="shared" si="35"/>
        <v>0</v>
      </c>
      <c r="X166" s="814">
        <f t="shared" si="35"/>
        <v>0</v>
      </c>
      <c r="Y166" s="814">
        <f t="shared" si="35"/>
        <v>0</v>
      </c>
      <c r="Z166" s="3"/>
      <c r="AA166" s="814">
        <f t="shared" si="36"/>
        <v>0</v>
      </c>
      <c r="AB166" s="814">
        <f t="shared" si="36"/>
        <v>0</v>
      </c>
      <c r="AC166" s="814">
        <f t="shared" si="36"/>
        <v>0</v>
      </c>
      <c r="AD166" s="814">
        <f t="shared" si="36"/>
        <v>0</v>
      </c>
      <c r="AE166" s="814">
        <f t="shared" si="36"/>
        <v>0</v>
      </c>
      <c r="AF166" s="814">
        <f t="shared" si="36"/>
        <v>0</v>
      </c>
      <c r="AG166" s="814">
        <f t="shared" si="36"/>
        <v>0</v>
      </c>
      <c r="AH166" s="814">
        <f t="shared" si="36"/>
        <v>0</v>
      </c>
      <c r="AI166" s="6"/>
      <c r="AJ166" s="22"/>
    </row>
    <row r="167" spans="2:36" ht="13.15" customHeight="1" x14ac:dyDescent="0.2">
      <c r="B167" s="18"/>
      <c r="C167" s="31"/>
      <c r="D167" s="117"/>
      <c r="E167" s="117"/>
      <c r="F167" s="119"/>
      <c r="G167" s="33"/>
      <c r="H167" s="214"/>
      <c r="I167" s="33"/>
      <c r="J167" s="33"/>
      <c r="K167" s="3"/>
      <c r="L167" s="32">
        <f t="shared" si="23"/>
        <v>0</v>
      </c>
      <c r="M167" s="814">
        <f t="shared" si="17"/>
        <v>0</v>
      </c>
      <c r="N167" s="814">
        <f t="shared" si="18"/>
        <v>0</v>
      </c>
      <c r="O167" s="1121" t="str">
        <f t="shared" si="19"/>
        <v>-</v>
      </c>
      <c r="P167" s="814">
        <f t="shared" si="20"/>
        <v>0</v>
      </c>
      <c r="Q167" s="3"/>
      <c r="R167" s="814">
        <f t="shared" si="35"/>
        <v>0</v>
      </c>
      <c r="S167" s="814">
        <f t="shared" si="35"/>
        <v>0</v>
      </c>
      <c r="T167" s="814">
        <f t="shared" si="35"/>
        <v>0</v>
      </c>
      <c r="U167" s="814">
        <f t="shared" si="35"/>
        <v>0</v>
      </c>
      <c r="V167" s="814">
        <f t="shared" si="35"/>
        <v>0</v>
      </c>
      <c r="W167" s="814">
        <f t="shared" si="35"/>
        <v>0</v>
      </c>
      <c r="X167" s="814">
        <f t="shared" si="35"/>
        <v>0</v>
      </c>
      <c r="Y167" s="814">
        <f t="shared" si="35"/>
        <v>0</v>
      </c>
      <c r="Z167" s="3"/>
      <c r="AA167" s="814">
        <f t="shared" si="36"/>
        <v>0</v>
      </c>
      <c r="AB167" s="814">
        <f t="shared" si="36"/>
        <v>0</v>
      </c>
      <c r="AC167" s="814">
        <f t="shared" si="36"/>
        <v>0</v>
      </c>
      <c r="AD167" s="814">
        <f t="shared" si="36"/>
        <v>0</v>
      </c>
      <c r="AE167" s="814">
        <f t="shared" si="36"/>
        <v>0</v>
      </c>
      <c r="AF167" s="814">
        <f t="shared" si="36"/>
        <v>0</v>
      </c>
      <c r="AG167" s="814">
        <f t="shared" si="36"/>
        <v>0</v>
      </c>
      <c r="AH167" s="814">
        <f t="shared" si="36"/>
        <v>0</v>
      </c>
      <c r="AI167" s="6"/>
      <c r="AJ167" s="22"/>
    </row>
    <row r="168" spans="2:36" ht="13.15" customHeight="1" x14ac:dyDescent="0.2">
      <c r="B168" s="18"/>
      <c r="C168" s="31"/>
      <c r="D168" s="117"/>
      <c r="E168" s="117"/>
      <c r="F168" s="119"/>
      <c r="G168" s="33"/>
      <c r="H168" s="214"/>
      <c r="I168" s="33"/>
      <c r="J168" s="33"/>
      <c r="K168" s="3"/>
      <c r="L168" s="32">
        <f t="shared" si="23"/>
        <v>0</v>
      </c>
      <c r="M168" s="814">
        <f t="shared" si="17"/>
        <v>0</v>
      </c>
      <c r="N168" s="814">
        <f t="shared" si="18"/>
        <v>0</v>
      </c>
      <c r="O168" s="1121" t="str">
        <f t="shared" si="19"/>
        <v>-</v>
      </c>
      <c r="P168" s="814">
        <f t="shared" si="20"/>
        <v>0</v>
      </c>
      <c r="Q168" s="3"/>
      <c r="R168" s="814">
        <f t="shared" si="35"/>
        <v>0</v>
      </c>
      <c r="S168" s="814">
        <f t="shared" si="35"/>
        <v>0</v>
      </c>
      <c r="T168" s="814">
        <f t="shared" si="35"/>
        <v>0</v>
      </c>
      <c r="U168" s="814">
        <f t="shared" si="35"/>
        <v>0</v>
      </c>
      <c r="V168" s="814">
        <f t="shared" si="35"/>
        <v>0</v>
      </c>
      <c r="W168" s="814">
        <f t="shared" si="35"/>
        <v>0</v>
      </c>
      <c r="X168" s="814">
        <f t="shared" si="35"/>
        <v>0</v>
      </c>
      <c r="Y168" s="814">
        <f t="shared" si="35"/>
        <v>0</v>
      </c>
      <c r="Z168" s="3"/>
      <c r="AA168" s="814">
        <f t="shared" si="36"/>
        <v>0</v>
      </c>
      <c r="AB168" s="814">
        <f t="shared" si="36"/>
        <v>0</v>
      </c>
      <c r="AC168" s="814">
        <f t="shared" si="36"/>
        <v>0</v>
      </c>
      <c r="AD168" s="814">
        <f t="shared" si="36"/>
        <v>0</v>
      </c>
      <c r="AE168" s="814">
        <f t="shared" si="36"/>
        <v>0</v>
      </c>
      <c r="AF168" s="814">
        <f t="shared" si="36"/>
        <v>0</v>
      </c>
      <c r="AG168" s="814">
        <f t="shared" si="36"/>
        <v>0</v>
      </c>
      <c r="AH168" s="814">
        <f t="shared" si="36"/>
        <v>0</v>
      </c>
      <c r="AI168" s="6"/>
      <c r="AJ168" s="22"/>
    </row>
    <row r="169" spans="2:36" ht="13.15" customHeight="1" x14ac:dyDescent="0.2">
      <c r="B169" s="18"/>
      <c r="C169" s="31"/>
      <c r="D169" s="117"/>
      <c r="E169" s="117"/>
      <c r="F169" s="119"/>
      <c r="G169" s="33"/>
      <c r="H169" s="214"/>
      <c r="I169" s="33"/>
      <c r="J169" s="33"/>
      <c r="K169" s="3"/>
      <c r="L169" s="32">
        <f t="shared" si="23"/>
        <v>0</v>
      </c>
      <c r="M169" s="814">
        <f>G169*H169</f>
        <v>0</v>
      </c>
      <c r="N169" s="814">
        <f>IF(G169=0,0,(G169*H169)/L169)</f>
        <v>0</v>
      </c>
      <c r="O169" s="1121" t="str">
        <f>IF(L169=0,"-",(IF(L169&gt;3000,"-",I169+L169-1)))</f>
        <v>-</v>
      </c>
      <c r="P169" s="814">
        <f>IF(J169="geen",IF(I169&lt;$R$8,G169*H169,0),IF(I169&gt;=$R$8,0,IF((H169*G169-(R$8-I169)*N169)&lt;0,0,H169*G169-(R$8-I169)*N169)))</f>
        <v>0</v>
      </c>
      <c r="Q169" s="3"/>
      <c r="R169" s="814">
        <f t="shared" si="35"/>
        <v>0</v>
      </c>
      <c r="S169" s="814">
        <f t="shared" si="35"/>
        <v>0</v>
      </c>
      <c r="T169" s="814">
        <f t="shared" si="35"/>
        <v>0</v>
      </c>
      <c r="U169" s="814">
        <f t="shared" si="35"/>
        <v>0</v>
      </c>
      <c r="V169" s="814">
        <f t="shared" si="35"/>
        <v>0</v>
      </c>
      <c r="W169" s="814">
        <f t="shared" si="35"/>
        <v>0</v>
      </c>
      <c r="X169" s="814">
        <f t="shared" si="35"/>
        <v>0</v>
      </c>
      <c r="Y169" s="814">
        <f t="shared" si="35"/>
        <v>0</v>
      </c>
      <c r="Z169" s="3"/>
      <c r="AA169" s="814">
        <f t="shared" si="36"/>
        <v>0</v>
      </c>
      <c r="AB169" s="814">
        <f t="shared" si="36"/>
        <v>0</v>
      </c>
      <c r="AC169" s="814">
        <f t="shared" si="36"/>
        <v>0</v>
      </c>
      <c r="AD169" s="814">
        <f t="shared" si="36"/>
        <v>0</v>
      </c>
      <c r="AE169" s="814">
        <f t="shared" si="36"/>
        <v>0</v>
      </c>
      <c r="AF169" s="814">
        <f t="shared" si="36"/>
        <v>0</v>
      </c>
      <c r="AG169" s="814">
        <f t="shared" si="36"/>
        <v>0</v>
      </c>
      <c r="AH169" s="814">
        <f t="shared" si="36"/>
        <v>0</v>
      </c>
      <c r="AI169" s="6"/>
      <c r="AJ169" s="22"/>
    </row>
    <row r="170" spans="2:36" ht="13.15" customHeight="1" x14ac:dyDescent="0.2">
      <c r="B170" s="18"/>
      <c r="AJ170" s="22"/>
    </row>
    <row r="171" spans="2:36" ht="13.15" customHeight="1" x14ac:dyDescent="0.2">
      <c r="B171" s="39"/>
      <c r="C171" s="40"/>
      <c r="D171" s="63"/>
      <c r="E171" s="63"/>
      <c r="F171" s="41"/>
      <c r="G171" s="41"/>
      <c r="H171" s="41"/>
      <c r="I171" s="41"/>
      <c r="J171" s="41"/>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3"/>
    </row>
    <row r="172" spans="2:36" ht="13.15" customHeight="1" x14ac:dyDescent="0.2"/>
    <row r="173" spans="2:36" ht="13.15" customHeight="1" x14ac:dyDescent="0.2"/>
    <row r="174" spans="2:36" ht="13.15" customHeight="1" x14ac:dyDescent="0.2"/>
    <row r="175" spans="2:36" ht="13.15" customHeight="1" x14ac:dyDescent="0.2"/>
    <row r="176" spans="2:3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sheetData>
  <sheetProtection algorithmName="SHA-512" hashValue="kWWI2346BAjxbYzaJqqbM4AzBDxcN2di0NOcMXhPW4aeyv9uLcfayk4PLHWEAwKHLRSNvtNDFVKLSzG3qmlPJQ==" saltValue="mM2YD4JX3Xe5nMZ+W9S8dQ==" spinCount="100000" sheet="1" objects="1" scenarios="1"/>
  <dataValidations count="2">
    <dataValidation type="list" allowBlank="1" showInputMessage="1" showErrorMessage="1" sqref="D14:D169">
      <formula1>"gebouwen en terreinen, inventaris en apparatuur, leermiddelen PO, overige materiële vaste activa,meubilair, ICT"</formula1>
    </dataValidation>
    <dataValidation type="list" allowBlank="1" showInputMessage="1" showErrorMessage="1" sqref="J14:J169">
      <formula1>"geen,1,2,3,4,5,6,7,8,9,10,11,12,13,14,15,16,17,18,19,20,21,22,23,24,25,26,27,28,29,30,31,32,33,34,35,36,37,38,39,40,41,42,43,44,45,46,47,48,49,50"</formula1>
    </dataValidation>
  </dataValidations>
  <pageMargins left="0.70866141732283472" right="0.70866141732283472" top="0.74803149606299213" bottom="0.74803149606299213" header="0.31496062992125984" footer="0.31496062992125984"/>
  <pageSetup paperSize="9" scale="43" orientation="landscape" r:id="rId1"/>
  <headerFooter>
    <oddHeader>&amp;L&amp;"Arial,Vet"&amp;F&amp;R&amp;"Arial,Vet"&amp;A</oddHeader>
    <oddFooter>&amp;L&amp;"Arial,Vet"keizer / goedhart&amp;C&amp;"Arial,Vet"pagina &amp;P&amp;R&amp;"Arial,Vet"&amp;D</oddFooter>
  </headerFooter>
  <rowBreaks count="1" manualBreakCount="1">
    <brk id="84" min="1"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26</vt:i4>
      </vt:variant>
    </vt:vector>
  </HeadingPairs>
  <TitlesOfParts>
    <vt:vector size="44" baseType="lpstr">
      <vt:lpstr>toelichting</vt:lpstr>
      <vt:lpstr>geg</vt:lpstr>
      <vt:lpstr>baten</vt:lpstr>
      <vt:lpstr>lasten</vt:lpstr>
      <vt:lpstr>dir</vt:lpstr>
      <vt:lpstr>op</vt:lpstr>
      <vt:lpstr>obp</vt:lpstr>
      <vt:lpstr>mop</vt:lpstr>
      <vt:lpstr>mip</vt:lpstr>
      <vt:lpstr>act</vt:lpstr>
      <vt:lpstr>begr</vt:lpstr>
      <vt:lpstr>bal</vt:lpstr>
      <vt:lpstr>liq</vt:lpstr>
      <vt:lpstr>ken</vt:lpstr>
      <vt:lpstr>graf</vt:lpstr>
      <vt:lpstr>som</vt:lpstr>
      <vt:lpstr>tab</vt:lpstr>
      <vt:lpstr>saltab</vt:lpstr>
      <vt:lpstr>act!Afdrukbereik</vt:lpstr>
      <vt:lpstr>bal!Afdrukbereik</vt:lpstr>
      <vt:lpstr>baten!Afdrukbereik</vt:lpstr>
      <vt:lpstr>begr!Afdrukbereik</vt:lpstr>
      <vt:lpstr>dir!Afdrukbereik</vt:lpstr>
      <vt:lpstr>geg!Afdrukbereik</vt:lpstr>
      <vt:lpstr>graf!Afdrukbereik</vt:lpstr>
      <vt:lpstr>ken!Afdrukbereik</vt:lpstr>
      <vt:lpstr>lasten!Afdrukbereik</vt:lpstr>
      <vt:lpstr>liq!Afdrukbereik</vt:lpstr>
      <vt:lpstr>mip!Afdrukbereik</vt:lpstr>
      <vt:lpstr>mop!Afdrukbereik</vt:lpstr>
      <vt:lpstr>obp!Afdrukbereik</vt:lpstr>
      <vt:lpstr>op!Afdrukbereik</vt:lpstr>
      <vt:lpstr>saltab!Afdrukbereik</vt:lpstr>
      <vt:lpstr>som!Afdrukbereik</vt:lpstr>
      <vt:lpstr>tab!Afdrukbereik</vt:lpstr>
      <vt:lpstr>toelichting!Afdrukbereik</vt:lpstr>
      <vt:lpstr>baden2018</vt:lpstr>
      <vt:lpstr>baden2019</vt:lpstr>
      <vt:lpstr>baden2020</vt:lpstr>
      <vt:lpstr>MIvast2019</vt:lpstr>
      <vt:lpstr>Schaal2016</vt:lpstr>
      <vt:lpstr>Schaal2018sept</vt:lpstr>
      <vt:lpstr>Schaal2019</vt:lpstr>
      <vt:lpstr>Schaal2020</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2019-10-22T12:44:40Z</cp:lastPrinted>
  <dcterms:created xsi:type="dcterms:W3CDTF">2012-10-29T13:09:26Z</dcterms:created>
  <dcterms:modified xsi:type="dcterms:W3CDTF">2019-10-22T13:56:33Z</dcterms:modified>
</cp:coreProperties>
</file>