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8" windowHeight="9432" firstSheet="1" activeTab="1"/>
  </bookViews>
  <sheets>
    <sheet name="Toelichting" sheetId="9" r:id="rId1"/>
    <sheet name="Start" sheetId="1" r:id="rId2"/>
    <sheet name="Totaal" sheetId="2" r:id="rId3"/>
    <sheet name="Vervangingsbehoefte per maand" sheetId="3" r:id="rId4"/>
    <sheet name="Vervangingsplanning" sheetId="4" r:id="rId5"/>
    <sheet name="Simulatie" sheetId="8" r:id="rId6"/>
    <sheet name="Kalender" sheetId="5" state="hidden" r:id="rId7"/>
    <sheet name="salaristabellen" sheetId="6" state="hidden" r:id="rId8"/>
    <sheet name="Vermenigvuldigingsfactoren" sheetId="7" state="hidden" r:id="rId9"/>
  </sheets>
  <externalReferences>
    <externalReference r:id="rId10"/>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2" l="1"/>
  <c r="J35" i="2"/>
  <c r="R85" i="4"/>
  <c r="R84" i="4"/>
  <c r="R83" i="4"/>
  <c r="R82" i="4"/>
  <c r="Q98" i="4"/>
  <c r="P98" i="4"/>
  <c r="O98" i="4"/>
  <c r="N98" i="4"/>
  <c r="M98" i="4"/>
  <c r="L98" i="4"/>
  <c r="K98" i="4"/>
  <c r="J98" i="4"/>
  <c r="I98" i="4"/>
  <c r="H98" i="4"/>
  <c r="G98" i="4"/>
  <c r="F98" i="4"/>
  <c r="R98" i="4" s="1"/>
  <c r="H47" i="2" s="1"/>
  <c r="Q92" i="4"/>
  <c r="P92" i="4"/>
  <c r="O92" i="4"/>
  <c r="N92" i="4"/>
  <c r="M92" i="4"/>
  <c r="L92" i="4"/>
  <c r="K92" i="4"/>
  <c r="J92" i="4"/>
  <c r="I92" i="4"/>
  <c r="H92" i="4"/>
  <c r="G92" i="4"/>
  <c r="F92" i="4"/>
  <c r="R92" i="4" s="1"/>
  <c r="Q80" i="4"/>
  <c r="P80" i="4"/>
  <c r="O80" i="4"/>
  <c r="N80" i="4"/>
  <c r="M80" i="4"/>
  <c r="L80" i="4"/>
  <c r="K80" i="4"/>
  <c r="J80" i="4"/>
  <c r="I80" i="4"/>
  <c r="H80" i="4"/>
  <c r="G80" i="4"/>
  <c r="F80" i="4"/>
  <c r="R80" i="4" s="1"/>
  <c r="H44" i="2" s="1"/>
  <c r="Q74" i="4"/>
  <c r="P74" i="4"/>
  <c r="O74" i="4"/>
  <c r="N74" i="4"/>
  <c r="M74" i="4"/>
  <c r="L74" i="4"/>
  <c r="K74" i="4"/>
  <c r="J74" i="4"/>
  <c r="I74" i="4"/>
  <c r="H74" i="4"/>
  <c r="G74" i="4"/>
  <c r="F74" i="4"/>
  <c r="R74" i="4" s="1"/>
  <c r="Q68" i="4"/>
  <c r="P68" i="4"/>
  <c r="O68" i="4"/>
  <c r="N68" i="4"/>
  <c r="M68" i="4"/>
  <c r="L68" i="4"/>
  <c r="K68" i="4"/>
  <c r="J68" i="4"/>
  <c r="I68" i="4"/>
  <c r="H68" i="4"/>
  <c r="G68" i="4"/>
  <c r="F68" i="4"/>
  <c r="R68" i="4" s="1"/>
  <c r="T68" i="4" s="1"/>
  <c r="J42" i="2" s="1"/>
  <c r="Q62" i="4"/>
  <c r="P62" i="4"/>
  <c r="O62" i="4"/>
  <c r="N62" i="4"/>
  <c r="M62" i="4"/>
  <c r="L62" i="4"/>
  <c r="K62" i="4"/>
  <c r="J62" i="4"/>
  <c r="I62" i="4"/>
  <c r="H62" i="4"/>
  <c r="G62" i="4"/>
  <c r="F62" i="4"/>
  <c r="R62" i="4" s="1"/>
  <c r="G50" i="4"/>
  <c r="H50" i="4"/>
  <c r="I50" i="4"/>
  <c r="J50" i="4"/>
  <c r="K50" i="4"/>
  <c r="L50" i="4"/>
  <c r="M50" i="4"/>
  <c r="N50" i="4"/>
  <c r="O50" i="4"/>
  <c r="P50" i="4"/>
  <c r="Q50" i="4"/>
  <c r="F50" i="4"/>
  <c r="N7" i="7"/>
  <c r="N4" i="7"/>
  <c r="H34" i="8" s="1"/>
  <c r="H36" i="8"/>
  <c r="H35" i="8"/>
  <c r="H33" i="8"/>
  <c r="J33" i="8" s="1"/>
  <c r="L33" i="8" s="1"/>
  <c r="H28" i="8"/>
  <c r="H26" i="8"/>
  <c r="H27" i="8"/>
  <c r="H25" i="8"/>
  <c r="N5" i="7"/>
  <c r="N6" i="7"/>
  <c r="T80" i="4" l="1"/>
  <c r="J44" i="2" s="1"/>
  <c r="H42" i="2"/>
  <c r="R50" i="4"/>
  <c r="J36" i="8"/>
  <c r="L36" i="8" s="1"/>
  <c r="J28" i="8"/>
  <c r="L28" i="8" s="1"/>
  <c r="J35" i="8"/>
  <c r="L35" i="8" s="1"/>
  <c r="J27" i="8"/>
  <c r="L27" i="8" s="1"/>
  <c r="J26" i="8"/>
  <c r="L26" i="8" s="1"/>
  <c r="J34" i="8"/>
  <c r="L34" i="8" s="1"/>
  <c r="J25" i="8"/>
  <c r="L25" i="8" s="1"/>
  <c r="Q86" i="4"/>
  <c r="P86" i="4"/>
  <c r="O86" i="4"/>
  <c r="N86" i="4"/>
  <c r="M86" i="4"/>
  <c r="L86" i="4"/>
  <c r="K86" i="4"/>
  <c r="J86" i="4"/>
  <c r="I86" i="4"/>
  <c r="H86" i="4"/>
  <c r="G86" i="4"/>
  <c r="F86" i="4"/>
  <c r="Q56" i="4"/>
  <c r="P56" i="4"/>
  <c r="O56" i="4"/>
  <c r="N56" i="4"/>
  <c r="M56" i="4"/>
  <c r="L56" i="4"/>
  <c r="K56" i="4"/>
  <c r="J56" i="4"/>
  <c r="I56" i="4"/>
  <c r="H56" i="4"/>
  <c r="G56" i="4"/>
  <c r="F56" i="4"/>
  <c r="I6" i="7"/>
  <c r="M7" i="7"/>
  <c r="E18" i="7"/>
  <c r="T50" i="4" l="1"/>
  <c r="J39" i="2" s="1"/>
  <c r="H39" i="2"/>
  <c r="R56" i="4"/>
  <c r="R86" i="4"/>
  <c r="K106" i="1"/>
  <c r="K105" i="1"/>
  <c r="K104" i="1"/>
  <c r="K103" i="1"/>
  <c r="K102" i="1"/>
  <c r="E19" i="7" l="1"/>
  <c r="E20" i="7" s="1"/>
  <c r="F19" i="7"/>
  <c r="F18" i="7"/>
  <c r="J7" i="7"/>
  <c r="F20" i="7" l="1"/>
  <c r="J6" i="7"/>
  <c r="M6" i="7" s="1"/>
  <c r="J5" i="7"/>
  <c r="M5" i="7" s="1"/>
  <c r="J4" i="7"/>
  <c r="M4" i="7" s="1"/>
  <c r="T92" i="4" s="1"/>
  <c r="J46" i="2" s="1"/>
  <c r="W47" i="6"/>
  <c r="W46" i="6"/>
  <c r="W45" i="6"/>
  <c r="W44" i="6"/>
  <c r="W43" i="6"/>
  <c r="W42" i="6"/>
  <c r="W41" i="6"/>
  <c r="W40" i="6"/>
  <c r="W39" i="6"/>
  <c r="W38" i="6"/>
  <c r="W37" i="6"/>
  <c r="W36" i="6"/>
  <c r="W35" i="6"/>
  <c r="W34" i="6"/>
  <c r="W33" i="6"/>
  <c r="W32" i="6"/>
  <c r="W31" i="6"/>
  <c r="W30" i="6"/>
  <c r="W29" i="6"/>
  <c r="W28" i="6"/>
  <c r="W27" i="6"/>
  <c r="C26" i="6"/>
  <c r="W26" i="6" s="1"/>
  <c r="C25" i="6"/>
  <c r="W25" i="6" s="1"/>
  <c r="W24" i="6"/>
  <c r="W23" i="6"/>
  <c r="W22" i="6"/>
  <c r="W21" i="6"/>
  <c r="W20" i="6"/>
  <c r="I19" i="6"/>
  <c r="H19" i="6"/>
  <c r="G19" i="6"/>
  <c r="F19" i="6"/>
  <c r="E19" i="6"/>
  <c r="D19" i="6"/>
  <c r="W19" i="6" s="1"/>
  <c r="C19" i="6"/>
  <c r="J18" i="6"/>
  <c r="I18" i="6"/>
  <c r="H18" i="6"/>
  <c r="G18" i="6"/>
  <c r="F18" i="6"/>
  <c r="E18" i="6"/>
  <c r="D18" i="6"/>
  <c r="C18" i="6"/>
  <c r="W18" i="6" s="1"/>
  <c r="I17" i="6"/>
  <c r="H17" i="6"/>
  <c r="G17" i="6"/>
  <c r="F17" i="6"/>
  <c r="E17" i="6"/>
  <c r="D17" i="6"/>
  <c r="C17" i="6"/>
  <c r="W17" i="6" s="1"/>
  <c r="W16" i="6"/>
  <c r="W15" i="6"/>
  <c r="W14" i="6"/>
  <c r="W13" i="6"/>
  <c r="W12" i="6"/>
  <c r="W11" i="6"/>
  <c r="W10" i="6"/>
  <c r="W9" i="6"/>
  <c r="W8" i="6"/>
  <c r="W7" i="6"/>
  <c r="W6" i="6"/>
  <c r="W5" i="6"/>
  <c r="D4" i="3"/>
  <c r="D5" i="3"/>
  <c r="D3" i="3"/>
  <c r="D4" i="2"/>
  <c r="D5" i="2"/>
  <c r="D6" i="2" s="1"/>
  <c r="D3" i="2"/>
  <c r="H46" i="2"/>
  <c r="I23" i="3"/>
  <c r="I47" i="3" s="1"/>
  <c r="J23" i="3"/>
  <c r="J47" i="3" s="1"/>
  <c r="K23" i="3"/>
  <c r="K47" i="3" s="1"/>
  <c r="L23" i="3"/>
  <c r="M23" i="3"/>
  <c r="M47" i="3" s="1"/>
  <c r="N23" i="3"/>
  <c r="N47" i="3" s="1"/>
  <c r="O23" i="3"/>
  <c r="O47" i="3" s="1"/>
  <c r="P23" i="3"/>
  <c r="P47" i="3" s="1"/>
  <c r="Q23" i="3"/>
  <c r="Q47" i="3" s="1"/>
  <c r="R23" i="3"/>
  <c r="R47" i="3" s="1"/>
  <c r="S23" i="3"/>
  <c r="S47" i="3" s="1"/>
  <c r="I24" i="3"/>
  <c r="J24" i="3"/>
  <c r="J48" i="3" s="1"/>
  <c r="K24" i="3"/>
  <c r="K48" i="3" s="1"/>
  <c r="L24" i="3"/>
  <c r="L48" i="3" s="1"/>
  <c r="M24" i="3"/>
  <c r="N24" i="3"/>
  <c r="N48" i="3" s="1"/>
  <c r="O24" i="3"/>
  <c r="O48" i="3" s="1"/>
  <c r="P24" i="3"/>
  <c r="P48" i="3" s="1"/>
  <c r="Q24" i="3"/>
  <c r="Q48" i="3" s="1"/>
  <c r="R24" i="3"/>
  <c r="R48" i="3" s="1"/>
  <c r="S24" i="3"/>
  <c r="S48" i="3" s="1"/>
  <c r="I25" i="3"/>
  <c r="I49" i="3" s="1"/>
  <c r="J25" i="3"/>
  <c r="K25" i="3"/>
  <c r="K49" i="3" s="1"/>
  <c r="L25" i="3"/>
  <c r="L49" i="3" s="1"/>
  <c r="M25" i="3"/>
  <c r="M49" i="3" s="1"/>
  <c r="N25" i="3"/>
  <c r="N49" i="3" s="1"/>
  <c r="O25" i="3"/>
  <c r="O49" i="3" s="1"/>
  <c r="P25" i="3"/>
  <c r="P49" i="3" s="1"/>
  <c r="Q25" i="3"/>
  <c r="R25" i="3"/>
  <c r="R49" i="3" s="1"/>
  <c r="S25" i="3"/>
  <c r="S49" i="3" s="1"/>
  <c r="I26" i="3"/>
  <c r="I50" i="3" s="1"/>
  <c r="J26" i="3"/>
  <c r="J50" i="3" s="1"/>
  <c r="K26" i="3"/>
  <c r="L26" i="3"/>
  <c r="L50" i="3" s="1"/>
  <c r="M26" i="3"/>
  <c r="M50" i="3" s="1"/>
  <c r="N26" i="3"/>
  <c r="N50" i="3" s="1"/>
  <c r="O26" i="3"/>
  <c r="O50" i="3" s="1"/>
  <c r="P26" i="3"/>
  <c r="P50" i="3" s="1"/>
  <c r="Q26" i="3"/>
  <c r="Q50" i="3" s="1"/>
  <c r="R26" i="3"/>
  <c r="R50" i="3" s="1"/>
  <c r="S26" i="3"/>
  <c r="S50" i="3" s="1"/>
  <c r="I20" i="3"/>
  <c r="I44" i="3" s="1"/>
  <c r="J20" i="3"/>
  <c r="J44" i="3" s="1"/>
  <c r="K20" i="3"/>
  <c r="K44" i="3" s="1"/>
  <c r="L20" i="3"/>
  <c r="M20" i="3"/>
  <c r="M44" i="3" s="1"/>
  <c r="N20" i="3"/>
  <c r="N44" i="3" s="1"/>
  <c r="O20" i="3"/>
  <c r="O44" i="3" s="1"/>
  <c r="P20" i="3"/>
  <c r="P44" i="3" s="1"/>
  <c r="Q20" i="3"/>
  <c r="Q44" i="3" s="1"/>
  <c r="R20" i="3"/>
  <c r="R44" i="3" s="1"/>
  <c r="S20" i="3"/>
  <c r="S44" i="3" s="1"/>
  <c r="H26" i="3"/>
  <c r="H25" i="3"/>
  <c r="H49" i="3" s="1"/>
  <c r="H24" i="3"/>
  <c r="H48" i="3" s="1"/>
  <c r="H23" i="3"/>
  <c r="H20" i="3"/>
  <c r="H44" i="3" s="1"/>
  <c r="I19" i="3"/>
  <c r="I43" i="3" s="1"/>
  <c r="J19" i="3"/>
  <c r="J43" i="3" s="1"/>
  <c r="K19" i="3"/>
  <c r="K43" i="3" s="1"/>
  <c r="L19" i="3"/>
  <c r="L43" i="3" s="1"/>
  <c r="M19" i="3"/>
  <c r="M43" i="3" s="1"/>
  <c r="N19" i="3"/>
  <c r="N43" i="3" s="1"/>
  <c r="O19" i="3"/>
  <c r="O43" i="3" s="1"/>
  <c r="P19" i="3"/>
  <c r="P43" i="3" s="1"/>
  <c r="Q19" i="3"/>
  <c r="Q43" i="3" s="1"/>
  <c r="R19" i="3"/>
  <c r="R43" i="3" s="1"/>
  <c r="S19" i="3"/>
  <c r="H19" i="3"/>
  <c r="I15" i="3"/>
  <c r="I40" i="3" s="1"/>
  <c r="J15" i="3"/>
  <c r="J40" i="3" s="1"/>
  <c r="K15" i="3"/>
  <c r="K40" i="3" s="1"/>
  <c r="L15" i="3"/>
  <c r="L40" i="3" s="1"/>
  <c r="M15" i="3"/>
  <c r="M40" i="3" s="1"/>
  <c r="N15" i="3"/>
  <c r="N40" i="3" s="1"/>
  <c r="O15" i="3"/>
  <c r="O40" i="3" s="1"/>
  <c r="P15" i="3"/>
  <c r="P40" i="3" s="1"/>
  <c r="Q15" i="3"/>
  <c r="Q40" i="3" s="1"/>
  <c r="R15" i="3"/>
  <c r="R40" i="3" s="1"/>
  <c r="S15" i="3"/>
  <c r="I16" i="3"/>
  <c r="J16" i="3"/>
  <c r="K16" i="3"/>
  <c r="L16" i="3"/>
  <c r="M16" i="3"/>
  <c r="N16" i="3"/>
  <c r="N41" i="3" s="1"/>
  <c r="O16" i="3"/>
  <c r="P16" i="3"/>
  <c r="Q16" i="3"/>
  <c r="R16" i="3"/>
  <c r="R41" i="3" s="1"/>
  <c r="S16" i="3"/>
  <c r="I17" i="3"/>
  <c r="J17" i="3"/>
  <c r="K17" i="3"/>
  <c r="L17" i="3"/>
  <c r="M17" i="3"/>
  <c r="N17" i="3"/>
  <c r="O17" i="3"/>
  <c r="P17" i="3"/>
  <c r="Q17" i="3"/>
  <c r="R17" i="3"/>
  <c r="S17" i="3"/>
  <c r="H17" i="3"/>
  <c r="H16" i="3"/>
  <c r="H15" i="3"/>
  <c r="H40" i="3" s="1"/>
  <c r="A34" i="2"/>
  <c r="A35" i="2" s="1"/>
  <c r="A36" i="2" s="1"/>
  <c r="A37" i="2" s="1"/>
  <c r="A38" i="2" s="1"/>
  <c r="A41" i="2" s="1"/>
  <c r="H27" i="2"/>
  <c r="H28" i="2" s="1"/>
  <c r="H26" i="2"/>
  <c r="A22" i="2"/>
  <c r="A23" i="2" s="1"/>
  <c r="A24" i="2" s="1"/>
  <c r="A17" i="2"/>
  <c r="A13" i="2"/>
  <c r="A14" i="2" s="1"/>
  <c r="A12" i="2"/>
  <c r="T86" i="4"/>
  <c r="J45" i="2" s="1"/>
  <c r="T74" i="4"/>
  <c r="J43" i="2" s="1"/>
  <c r="T62" i="4"/>
  <c r="J41" i="2" s="1"/>
  <c r="T56" i="4"/>
  <c r="J40" i="2" s="1"/>
  <c r="Q43" i="4"/>
  <c r="P43" i="4"/>
  <c r="O43" i="4"/>
  <c r="N43" i="4"/>
  <c r="M43" i="4"/>
  <c r="L43" i="4"/>
  <c r="K43" i="4"/>
  <c r="J43" i="4"/>
  <c r="I43" i="4"/>
  <c r="H43" i="4"/>
  <c r="G43" i="4"/>
  <c r="F43" i="4"/>
  <c r="Q37" i="4"/>
  <c r="P37" i="4"/>
  <c r="O37" i="4"/>
  <c r="N37" i="4"/>
  <c r="M37" i="4"/>
  <c r="L37" i="4"/>
  <c r="K37" i="4"/>
  <c r="J37" i="4"/>
  <c r="I37" i="4"/>
  <c r="H37" i="4"/>
  <c r="G37" i="4"/>
  <c r="F37" i="4"/>
  <c r="Q31" i="4"/>
  <c r="P31" i="4"/>
  <c r="O31" i="4"/>
  <c r="N31" i="4"/>
  <c r="M31" i="4"/>
  <c r="L31" i="4"/>
  <c r="K31" i="4"/>
  <c r="J31" i="4"/>
  <c r="I31" i="4"/>
  <c r="H31" i="4"/>
  <c r="G31" i="4"/>
  <c r="F31" i="4"/>
  <c r="Q25" i="4"/>
  <c r="P25" i="4"/>
  <c r="O25" i="4"/>
  <c r="N25" i="4"/>
  <c r="M25" i="4"/>
  <c r="L25" i="4"/>
  <c r="K25" i="4"/>
  <c r="J25" i="4"/>
  <c r="I25" i="4"/>
  <c r="H25" i="4"/>
  <c r="G25" i="4"/>
  <c r="F25" i="4"/>
  <c r="Q19" i="4"/>
  <c r="P19" i="4"/>
  <c r="O19" i="4"/>
  <c r="N19" i="4"/>
  <c r="M19" i="4"/>
  <c r="L19" i="4"/>
  <c r="K19" i="4"/>
  <c r="J19" i="4"/>
  <c r="I19" i="4"/>
  <c r="H19" i="4"/>
  <c r="G19" i="4"/>
  <c r="F19" i="4"/>
  <c r="Q14" i="4"/>
  <c r="P14" i="4"/>
  <c r="O14" i="4"/>
  <c r="N14" i="4"/>
  <c r="M14" i="4"/>
  <c r="L14" i="4"/>
  <c r="K14" i="4"/>
  <c r="J14" i="4"/>
  <c r="I14" i="4"/>
  <c r="H14" i="4"/>
  <c r="G14" i="4"/>
  <c r="F14" i="4"/>
  <c r="Q9" i="4"/>
  <c r="P9" i="4"/>
  <c r="O9" i="4"/>
  <c r="N9" i="4"/>
  <c r="M9" i="4"/>
  <c r="L9" i="4"/>
  <c r="K9" i="4"/>
  <c r="J9" i="4"/>
  <c r="I9" i="4"/>
  <c r="H9" i="4"/>
  <c r="G9" i="4"/>
  <c r="F9" i="4"/>
  <c r="A48" i="3"/>
  <c r="A49" i="3" s="1"/>
  <c r="A50" i="3" s="1"/>
  <c r="A43" i="3"/>
  <c r="A38" i="3"/>
  <c r="A39" i="3" s="1"/>
  <c r="A40" i="3" s="1"/>
  <c r="K50" i="3"/>
  <c r="H50" i="3"/>
  <c r="Q49" i="3"/>
  <c r="J49" i="3"/>
  <c r="M48" i="3"/>
  <c r="I48" i="3"/>
  <c r="A24" i="3"/>
  <c r="A25" i="3" s="1"/>
  <c r="A26" i="3" s="1"/>
  <c r="L47" i="3"/>
  <c r="H47" i="3"/>
  <c r="L44" i="3"/>
  <c r="S43" i="3"/>
  <c r="S40" i="3"/>
  <c r="A13" i="3"/>
  <c r="A14" i="3" s="1"/>
  <c r="A15" i="3" s="1"/>
  <c r="A16" i="3" s="1"/>
  <c r="A17" i="3" s="1"/>
  <c r="A18" i="3" s="1"/>
  <c r="A19" i="3" s="1"/>
  <c r="D6" i="3"/>
  <c r="Q167" i="1"/>
  <c r="Q158" i="1"/>
  <c r="Q149" i="1"/>
  <c r="Q140" i="1"/>
  <c r="Q131" i="1"/>
  <c r="Q119" i="1"/>
  <c r="K115" i="1"/>
  <c r="L116" i="1" s="1"/>
  <c r="Q86" i="1"/>
  <c r="Q85" i="1"/>
  <c r="Q71" i="1"/>
  <c r="P60" i="1"/>
  <c r="O60" i="1"/>
  <c r="N60" i="1"/>
  <c r="M60" i="1"/>
  <c r="L60" i="1"/>
  <c r="K60" i="1"/>
  <c r="J60" i="1"/>
  <c r="I60" i="1"/>
  <c r="H60" i="1"/>
  <c r="G60" i="1"/>
  <c r="F60" i="1"/>
  <c r="E60" i="1"/>
  <c r="P59" i="1"/>
  <c r="O59" i="1"/>
  <c r="N59" i="1"/>
  <c r="M59" i="1"/>
  <c r="L59" i="1"/>
  <c r="K59" i="1"/>
  <c r="J59" i="1"/>
  <c r="I59" i="1"/>
  <c r="H59" i="1"/>
  <c r="G59" i="1"/>
  <c r="F59" i="1"/>
  <c r="E59" i="1"/>
  <c r="P58" i="1"/>
  <c r="O58" i="1"/>
  <c r="O61" i="1" s="1"/>
  <c r="N58" i="1"/>
  <c r="M58" i="1"/>
  <c r="M61" i="1" s="1"/>
  <c r="L58" i="1"/>
  <c r="K58" i="1"/>
  <c r="K61" i="1" s="1"/>
  <c r="J58" i="1"/>
  <c r="I58" i="1"/>
  <c r="I61" i="1" s="1"/>
  <c r="H58" i="1"/>
  <c r="G58" i="1"/>
  <c r="G61" i="1" s="1"/>
  <c r="F58" i="1"/>
  <c r="E58" i="1"/>
  <c r="E61" i="1" s="1"/>
  <c r="P55" i="1"/>
  <c r="O55" i="1"/>
  <c r="N55" i="1"/>
  <c r="M55" i="1"/>
  <c r="L55" i="1"/>
  <c r="K55" i="1"/>
  <c r="J55" i="1"/>
  <c r="I55" i="1"/>
  <c r="H55" i="1"/>
  <c r="G55" i="1"/>
  <c r="F55" i="1"/>
  <c r="E55" i="1"/>
  <c r="Q54" i="1"/>
  <c r="Q53" i="1"/>
  <c r="Q52" i="1"/>
  <c r="P49" i="1"/>
  <c r="O49" i="1"/>
  <c r="N49" i="1"/>
  <c r="M49" i="1"/>
  <c r="L49" i="1"/>
  <c r="K49" i="1"/>
  <c r="J49" i="1"/>
  <c r="I49" i="1"/>
  <c r="H49" i="1"/>
  <c r="G49" i="1"/>
  <c r="F49" i="1"/>
  <c r="E49" i="1"/>
  <c r="Q48" i="1"/>
  <c r="Q47" i="1"/>
  <c r="Q46" i="1"/>
  <c r="P43" i="1"/>
  <c r="O43" i="1"/>
  <c r="N43" i="1"/>
  <c r="M43" i="1"/>
  <c r="L43" i="1"/>
  <c r="K43" i="1"/>
  <c r="J43" i="1"/>
  <c r="I43" i="1"/>
  <c r="H43" i="1"/>
  <c r="G43" i="1"/>
  <c r="F43" i="1"/>
  <c r="E43" i="1"/>
  <c r="Q42" i="1"/>
  <c r="Q41" i="1"/>
  <c r="Q40" i="1"/>
  <c r="P35" i="1"/>
  <c r="O35" i="1"/>
  <c r="N35" i="1"/>
  <c r="M35" i="1"/>
  <c r="L35" i="1"/>
  <c r="K35" i="1"/>
  <c r="J35" i="1"/>
  <c r="I35" i="1"/>
  <c r="H35" i="1"/>
  <c r="G35" i="1"/>
  <c r="F35" i="1"/>
  <c r="E35" i="1"/>
  <c r="Q34" i="1"/>
  <c r="Q33" i="1"/>
  <c r="Q32" i="1"/>
  <c r="P5" i="5"/>
  <c r="P9" i="5" s="1"/>
  <c r="O5" i="5"/>
  <c r="O9" i="5" s="1"/>
  <c r="N5" i="5"/>
  <c r="N9" i="5" s="1"/>
  <c r="M5" i="5"/>
  <c r="M9" i="5" s="1"/>
  <c r="L5" i="5"/>
  <c r="L9" i="5" s="1"/>
  <c r="K5" i="5"/>
  <c r="K9" i="5" s="1"/>
  <c r="J5" i="5"/>
  <c r="J9" i="5" s="1"/>
  <c r="I5" i="5"/>
  <c r="I9" i="5" s="1"/>
  <c r="H5" i="5"/>
  <c r="H9" i="5" s="1"/>
  <c r="G5" i="5"/>
  <c r="G9" i="5" s="1"/>
  <c r="F5" i="5"/>
  <c r="F9" i="5" s="1"/>
  <c r="E5" i="5"/>
  <c r="E9" i="5" s="1"/>
  <c r="Q4" i="5"/>
  <c r="J41" i="3" l="1"/>
  <c r="Q55" i="1"/>
  <c r="Q59" i="1"/>
  <c r="Q60" i="1"/>
  <c r="U17" i="3"/>
  <c r="P41" i="3"/>
  <c r="L41" i="3"/>
  <c r="R14" i="4"/>
  <c r="R19" i="4"/>
  <c r="R25" i="4"/>
  <c r="H35" i="2" s="1"/>
  <c r="R31" i="4"/>
  <c r="R37" i="4"/>
  <c r="H41" i="3"/>
  <c r="Q49" i="1"/>
  <c r="F61" i="1"/>
  <c r="J61" i="1"/>
  <c r="N61" i="1"/>
  <c r="Q43" i="1"/>
  <c r="Q35" i="1"/>
  <c r="H61" i="1"/>
  <c r="L61" i="1"/>
  <c r="P61" i="1"/>
  <c r="S14" i="3"/>
  <c r="S39" i="3" s="1"/>
  <c r="R43" i="4"/>
  <c r="T43" i="4" s="1"/>
  <c r="S41" i="3"/>
  <c r="Q41" i="3"/>
  <c r="O41" i="3"/>
  <c r="M41" i="3"/>
  <c r="K41" i="3"/>
  <c r="I41" i="3"/>
  <c r="R9" i="4"/>
  <c r="H40" i="2"/>
  <c r="H43" i="2"/>
  <c r="H41" i="2"/>
  <c r="H45" i="2"/>
  <c r="H6" i="5"/>
  <c r="L6" i="5"/>
  <c r="P6" i="5"/>
  <c r="H12" i="3"/>
  <c r="I12" i="3"/>
  <c r="K12" i="3"/>
  <c r="M12" i="3"/>
  <c r="O12" i="3"/>
  <c r="O37" i="3" s="1"/>
  <c r="Q12" i="3"/>
  <c r="S12" i="3"/>
  <c r="J13" i="3"/>
  <c r="L13" i="3"/>
  <c r="N13" i="3"/>
  <c r="P13" i="3"/>
  <c r="R13" i="3"/>
  <c r="H14" i="3"/>
  <c r="J14" i="3"/>
  <c r="L14" i="3"/>
  <c r="L39" i="3" s="1"/>
  <c r="N14" i="3"/>
  <c r="N39" i="3" s="1"/>
  <c r="P14" i="3"/>
  <c r="P39" i="3" s="1"/>
  <c r="R14" i="3"/>
  <c r="R39" i="3" s="1"/>
  <c r="Q9" i="5"/>
  <c r="K18" i="3" s="1"/>
  <c r="F6" i="5"/>
  <c r="J6" i="5"/>
  <c r="N6" i="5"/>
  <c r="H13" i="3"/>
  <c r="J12" i="3"/>
  <c r="L12" i="3"/>
  <c r="N12" i="3"/>
  <c r="P12" i="3"/>
  <c r="R12" i="3"/>
  <c r="I13" i="3"/>
  <c r="K13" i="3"/>
  <c r="K38" i="3" s="1"/>
  <c r="M13" i="3"/>
  <c r="M38" i="3" s="1"/>
  <c r="O13" i="3"/>
  <c r="Q13" i="3"/>
  <c r="S13" i="3"/>
  <c r="S38" i="3" s="1"/>
  <c r="I14" i="3"/>
  <c r="I39" i="3" s="1"/>
  <c r="K14" i="3"/>
  <c r="K39" i="3" s="1"/>
  <c r="M14" i="3"/>
  <c r="M39" i="3" s="1"/>
  <c r="O14" i="3"/>
  <c r="O39" i="3" s="1"/>
  <c r="Q14" i="3"/>
  <c r="Q39" i="3" s="1"/>
  <c r="U47" i="3"/>
  <c r="I21" i="2" s="1"/>
  <c r="U48" i="3"/>
  <c r="I22" i="2" s="1"/>
  <c r="U49" i="3"/>
  <c r="I23" i="2" s="1"/>
  <c r="U50" i="3"/>
  <c r="I24" i="2" s="1"/>
  <c r="U40" i="3"/>
  <c r="I14" i="2" s="1"/>
  <c r="U44" i="3"/>
  <c r="I18" i="2" s="1"/>
  <c r="U20" i="3"/>
  <c r="H18" i="2" s="1"/>
  <c r="U15" i="3"/>
  <c r="H14" i="2" s="1"/>
  <c r="U16" i="3"/>
  <c r="H15" i="2" s="1"/>
  <c r="U19" i="3"/>
  <c r="H17" i="2" s="1"/>
  <c r="U23" i="3"/>
  <c r="H21" i="2" s="1"/>
  <c r="U24" i="3"/>
  <c r="H22" i="2" s="1"/>
  <c r="U25" i="3"/>
  <c r="H23" i="2" s="1"/>
  <c r="U26" i="3"/>
  <c r="H24" i="2" s="1"/>
  <c r="Q58" i="1"/>
  <c r="Q5" i="5"/>
  <c r="E6" i="5"/>
  <c r="H43" i="3" s="1"/>
  <c r="U43" i="3" s="1"/>
  <c r="I17" i="2" s="1"/>
  <c r="G6" i="5"/>
  <c r="I6" i="5"/>
  <c r="K6" i="5"/>
  <c r="M6" i="5"/>
  <c r="O6" i="5"/>
  <c r="Q61" i="1" l="1"/>
  <c r="O38" i="3"/>
  <c r="U41" i="3"/>
  <c r="I15" i="2" s="1"/>
  <c r="Q38" i="3"/>
  <c r="I38" i="3"/>
  <c r="S37" i="3"/>
  <c r="T31" i="4"/>
  <c r="J36" i="2" s="1"/>
  <c r="H36" i="2"/>
  <c r="T19" i="4"/>
  <c r="J34" i="2" s="1"/>
  <c r="H34" i="2"/>
  <c r="T37" i="4"/>
  <c r="J37" i="2" s="1"/>
  <c r="H37" i="2"/>
  <c r="T14" i="4"/>
  <c r="J33" i="2" s="1"/>
  <c r="H33" i="2"/>
  <c r="J38" i="2"/>
  <c r="U13" i="3"/>
  <c r="H12" i="2" s="1"/>
  <c r="H38" i="2"/>
  <c r="K37" i="3"/>
  <c r="S18" i="3"/>
  <c r="O18" i="3"/>
  <c r="I18" i="3"/>
  <c r="I42" i="3" s="1"/>
  <c r="P18" i="3"/>
  <c r="L18" i="3"/>
  <c r="H18" i="3"/>
  <c r="Q18" i="3"/>
  <c r="M18" i="3"/>
  <c r="R18" i="3"/>
  <c r="N18" i="3"/>
  <c r="J18" i="3"/>
  <c r="P37" i="3"/>
  <c r="L37" i="3"/>
  <c r="H38" i="3"/>
  <c r="H39" i="3"/>
  <c r="P38" i="3"/>
  <c r="L38" i="3"/>
  <c r="H37" i="3"/>
  <c r="R37" i="3"/>
  <c r="N37" i="3"/>
  <c r="U12" i="3"/>
  <c r="H11" i="2" s="1"/>
  <c r="J37" i="3"/>
  <c r="U14" i="3"/>
  <c r="H13" i="2" s="1"/>
  <c r="J39" i="3"/>
  <c r="R38" i="3"/>
  <c r="N38" i="3"/>
  <c r="J38" i="3"/>
  <c r="Q37" i="3"/>
  <c r="M37" i="3"/>
  <c r="I37" i="3"/>
  <c r="I28" i="3" l="1"/>
  <c r="I29" i="3" s="1"/>
  <c r="I30" i="3" s="1"/>
  <c r="H49" i="2"/>
  <c r="T9" i="4"/>
  <c r="J49" i="2"/>
  <c r="U37" i="3"/>
  <c r="I11" i="2" s="1"/>
  <c r="I52" i="3"/>
  <c r="I53" i="3" s="1"/>
  <c r="I54" i="3" s="1"/>
  <c r="Q42" i="3"/>
  <c r="Q52" i="3" s="1"/>
  <c r="Q28" i="3"/>
  <c r="Q29" i="3" s="1"/>
  <c r="Q30" i="3" s="1"/>
  <c r="H42" i="3"/>
  <c r="H28" i="3"/>
  <c r="U18" i="3"/>
  <c r="H16" i="2" s="1"/>
  <c r="P42" i="3"/>
  <c r="P52" i="3" s="1"/>
  <c r="P28" i="3"/>
  <c r="P29" i="3" s="1"/>
  <c r="P30" i="3" s="1"/>
  <c r="S42" i="3"/>
  <c r="S52" i="3" s="1"/>
  <c r="S28" i="3"/>
  <c r="S29" i="3" s="1"/>
  <c r="S30" i="3" s="1"/>
  <c r="J42" i="3"/>
  <c r="J52" i="3" s="1"/>
  <c r="J28" i="3"/>
  <c r="J29" i="3" s="1"/>
  <c r="J30" i="3" s="1"/>
  <c r="R42" i="3"/>
  <c r="R52" i="3" s="1"/>
  <c r="R28" i="3"/>
  <c r="R29" i="3" s="1"/>
  <c r="R30" i="3" s="1"/>
  <c r="U39" i="3"/>
  <c r="I13" i="2" s="1"/>
  <c r="K42" i="3"/>
  <c r="K52" i="3" s="1"/>
  <c r="K28" i="3"/>
  <c r="K29" i="3" s="1"/>
  <c r="K30" i="3" s="1"/>
  <c r="L42" i="3"/>
  <c r="L52" i="3" s="1"/>
  <c r="L28" i="3"/>
  <c r="L29" i="3" s="1"/>
  <c r="L30" i="3" s="1"/>
  <c r="M42" i="3"/>
  <c r="M52" i="3" s="1"/>
  <c r="M28" i="3"/>
  <c r="M29" i="3" s="1"/>
  <c r="M30" i="3" s="1"/>
  <c r="O42" i="3"/>
  <c r="O52" i="3" s="1"/>
  <c r="O28" i="3"/>
  <c r="O29" i="3" s="1"/>
  <c r="O30" i="3" s="1"/>
  <c r="N42" i="3"/>
  <c r="N52" i="3" s="1"/>
  <c r="N28" i="3"/>
  <c r="N29" i="3" s="1"/>
  <c r="N30" i="3" s="1"/>
  <c r="U38" i="3"/>
  <c r="I12" i="2" s="1"/>
  <c r="G6" i="4" l="1"/>
  <c r="G7" i="4" s="1"/>
  <c r="G8" i="4" s="1"/>
  <c r="M53" i="3"/>
  <c r="M54" i="3" s="1"/>
  <c r="K6" i="4"/>
  <c r="L53" i="3"/>
  <c r="L54" i="3" s="1"/>
  <c r="J6" i="4"/>
  <c r="O53" i="3"/>
  <c r="O54" i="3" s="1"/>
  <c r="M6" i="4"/>
  <c r="J53" i="3"/>
  <c r="J54" i="3" s="1"/>
  <c r="H6" i="4"/>
  <c r="S53" i="3"/>
  <c r="S54" i="3" s="1"/>
  <c r="Q6" i="4"/>
  <c r="U28" i="3"/>
  <c r="H29" i="3"/>
  <c r="P53" i="3"/>
  <c r="P54" i="3" s="1"/>
  <c r="N6" i="4"/>
  <c r="N53" i="3"/>
  <c r="N54" i="3" s="1"/>
  <c r="L6" i="4"/>
  <c r="Q53" i="3"/>
  <c r="Q54" i="3" s="1"/>
  <c r="O6" i="4"/>
  <c r="K53" i="3"/>
  <c r="K54" i="3" s="1"/>
  <c r="I6" i="4"/>
  <c r="R53" i="3"/>
  <c r="R54" i="3" s="1"/>
  <c r="P6" i="4"/>
  <c r="U42" i="3"/>
  <c r="I16" i="2" s="1"/>
  <c r="I26" i="2" s="1"/>
  <c r="H52" i="3"/>
  <c r="G10" i="4" l="1"/>
  <c r="F6" i="4"/>
  <c r="U52" i="3"/>
  <c r="H53" i="3"/>
  <c r="I7" i="4"/>
  <c r="I8" i="4" s="1"/>
  <c r="I10" i="4"/>
  <c r="O7" i="4"/>
  <c r="O8" i="4" s="1"/>
  <c r="O10" i="4"/>
  <c r="L7" i="4"/>
  <c r="L8" i="4" s="1"/>
  <c r="L10" i="4"/>
  <c r="H30" i="3"/>
  <c r="U29" i="3"/>
  <c r="Q7" i="4"/>
  <c r="Q8" i="4" s="1"/>
  <c r="Q10" i="4"/>
  <c r="H7" i="4"/>
  <c r="H8" i="4" s="1"/>
  <c r="H10" i="4"/>
  <c r="M7" i="4"/>
  <c r="M8" i="4" s="1"/>
  <c r="M10" i="4"/>
  <c r="J7" i="4"/>
  <c r="J8" i="4" s="1"/>
  <c r="J10" i="4"/>
  <c r="K7" i="4"/>
  <c r="K8" i="4" s="1"/>
  <c r="K10" i="4"/>
  <c r="P7" i="4"/>
  <c r="P8" i="4" s="1"/>
  <c r="P10" i="4"/>
  <c r="N7" i="4"/>
  <c r="N8" i="4" s="1"/>
  <c r="N10" i="4"/>
  <c r="H50" i="2"/>
  <c r="I27" i="2"/>
  <c r="I28" i="2" s="1"/>
  <c r="H54" i="3" l="1"/>
  <c r="U53" i="3"/>
  <c r="F7" i="4"/>
  <c r="F8" i="4" s="1"/>
  <c r="R6" i="4"/>
  <c r="F10" i="4"/>
  <c r="R7" i="4" l="1"/>
  <c r="R8" i="4" s="1"/>
  <c r="R10" i="4"/>
</calcChain>
</file>

<file path=xl/comments1.xml><?xml version="1.0" encoding="utf-8"?>
<comments xmlns="http://schemas.openxmlformats.org/spreadsheetml/2006/main">
  <authors>
    <author>Bé Keizer</author>
  </authors>
  <commentList>
    <comment ref="C32" authorId="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<sst xmlns="http://schemas.openxmlformats.org/spreadsheetml/2006/main" count="521" uniqueCount="264">
  <si>
    <t>Kalender</t>
  </si>
  <si>
    <t>Kalender 2015-16</t>
  </si>
  <si>
    <t>Augustus</t>
  </si>
  <si>
    <t>September</t>
  </si>
  <si>
    <t>Oktober</t>
  </si>
  <si>
    <t>November</t>
  </si>
  <si>
    <t>December</t>
  </si>
  <si>
    <t>Januari</t>
  </si>
  <si>
    <t>Februari</t>
  </si>
  <si>
    <t>Maart</t>
  </si>
  <si>
    <t>April</t>
  </si>
  <si>
    <t>Mei</t>
  </si>
  <si>
    <t>Juni</t>
  </si>
  <si>
    <t>Juli</t>
  </si>
  <si>
    <t>Totaal werkdagen per maand</t>
  </si>
  <si>
    <t>Vrije dagen waarop geen vervanging voor kortdurend verlof nodig is</t>
  </si>
  <si>
    <t>Percentage vervangingsbehoefte voor kort verzuim</t>
  </si>
  <si>
    <t>Werkbare werkdagen per maand</t>
  </si>
  <si>
    <t>Model Vervangingsbehoefte- en vervangingsplanning</t>
  </si>
  <si>
    <t xml:space="preserve">Met ingang van 1 juli 2015 wordt het vervangen van afwezig onderwijspersoneel middels tijdelijke contracten complexer als gevolg van de Wet Werk en Zekerheid. De PO-Raad biedt u een handreiking om efficënt en effectief met de gewijzigde wetgeving om te gaan. Onderdeel van de handreiking is een globaal rekenmodel waarmee u inzicht kunt verkrijgen in de vervangingsbehoefte en waarmee u de invulling hiervan  kunt kwanitficeren en plannen. </t>
  </si>
  <si>
    <t>BELANGRIJK: VOOR DE JUISTE WERKING VAN DIT MODEL ALLEEN DE GELE VELDEN INVOEREN VOOR HET BEREKENEN VAN DE AFWEZIGHEID EN DAARMEE DE VERVANGINGSBEHOEFTE.</t>
  </si>
  <si>
    <t>Basisgegevens</t>
  </si>
  <si>
    <t>Bestuur:</t>
  </si>
  <si>
    <t>Noord</t>
  </si>
  <si>
    <t>Schooljaar:</t>
  </si>
  <si>
    <t xml:space="preserve">Midden </t>
  </si>
  <si>
    <t>Aantal FTE (exclusief vervangingen):</t>
  </si>
  <si>
    <t>Zuid</t>
  </si>
  <si>
    <t>Regio schoolvakantie</t>
  </si>
  <si>
    <t>Vrije dagen (niet weekend)</t>
  </si>
  <si>
    <t>Vul hier het aantal werkdagen van de maand in waarop kortdurendafwezigheid niet wordt vervangen. Bijvoorbeeld de vakantiedagen, feestdagen, roostervrije dagen</t>
  </si>
  <si>
    <t>Onder kortdurende afwezigheid wordt verstaan kort en middellang ziekteverlof en kort buitengewoon verlof. Bij langduriger verlof wordt ervan uitgegaan dat dit wordt opgevangen met een langere vervangingsaanstelling, die ook in de (kleine) schoolvakanties doorloopt.</t>
  </si>
  <si>
    <t>Ziekteverzuim</t>
  </si>
  <si>
    <t>Gebruik historische gegevens of eigen prognose</t>
  </si>
  <si>
    <t>Historische gegevens</t>
  </si>
  <si>
    <t>Maak een keuze</t>
  </si>
  <si>
    <t xml:space="preserve">Voor het berekenen van de vervangingsbehoefte wegens ziekteverlof (exclusief zwangerschappen) kunt u uitgaan van of een eigen prognose per maand, of een berekening maken op basis van historische gegevens. De historische gegevens met betrekking tot het ziekteverzuim kunt u verkrijgen vanuit uw personeels- en salarissysteem. De meest gangbare personeelssystemen hebben alle een module voor de registratie van ziekteverzuim. Daarnaast zijn de ziekteverzuimgegevens veelal te verkrijgen via rapportages van uw arbodienst. </t>
  </si>
  <si>
    <t>Eigen prognose</t>
  </si>
  <si>
    <t>Ziekteverzuim per maand</t>
  </si>
  <si>
    <t>Kort (1 week)</t>
  </si>
  <si>
    <t>Middellang (1 tot 6 weken)</t>
  </si>
  <si>
    <t>Lang (langer dan 6 weken)</t>
  </si>
  <si>
    <t>Totaal</t>
  </si>
  <si>
    <t>Schooljaar t-1</t>
  </si>
  <si>
    <t>Schooljaar t-2</t>
  </si>
  <si>
    <t>Schooljaar t-3</t>
  </si>
  <si>
    <t>Gemiddeld laatste 3 schooljaren</t>
  </si>
  <si>
    <t>Zwangerschaps- en bevallingsverlof</t>
  </si>
  <si>
    <t>Geschatte omvang in aantal uren per jaar</t>
  </si>
  <si>
    <t>Zwangerschapsverlof kan kort voor het schooljaar al redelijk tot goed worden gepland,  vul in de regel hierboven op basis van bekende gegevens het te verwachte verlof in uren in. Uitgangspunt is hierbij dat de korte vakanties door middel van een tijdelijke aanstelling ook worden vervangen.</t>
  </si>
  <si>
    <t>Ouderschapsverlof</t>
  </si>
  <si>
    <t>Betaald</t>
  </si>
  <si>
    <t>Onbetaald</t>
  </si>
  <si>
    <t>Ouderschapsverlof kan kort voor het schooljaar al redelijk tot goed worden gepland,  vul in de regel hierboven op basis van bekende gegevens het te verwachte verlof in uren in. Uitgangspunt is hierbij dat de korte vakanties door middel van een tijdelijke aanstelling ook worden vervangen.</t>
  </si>
  <si>
    <t>Duurzame inzetbaarheid en overgangsrecht BAPO</t>
  </si>
  <si>
    <t>Geschatte aantal FTE per jaar (basisformatie)</t>
  </si>
  <si>
    <t>Geschatte aantal FTE startende leraren tot LA4/LB4/LC4</t>
  </si>
  <si>
    <t>Geschatte aantal FTE leraren 57 jaar en ouder</t>
  </si>
  <si>
    <t>Geschatte aantal FTE 52 tm 56 jaar</t>
  </si>
  <si>
    <t>uren duurzame inzetbaarheid:</t>
  </si>
  <si>
    <t>uren per fte</t>
  </si>
  <si>
    <t>basis:</t>
  </si>
  <si>
    <t>Starters</t>
  </si>
  <si>
    <t>Leraren 57 jaar en ouder</t>
  </si>
  <si>
    <t>Overgangsrecht BAPO 52 tm 56 jaar</t>
  </si>
  <si>
    <t>Overgangsrecht BAPO 57 jaar en ouder</t>
  </si>
  <si>
    <t>Professionele ontwikkeling</t>
  </si>
  <si>
    <t>Aantal FTE per jaar</t>
  </si>
  <si>
    <t>Aantal uren per jaar</t>
  </si>
  <si>
    <t>Verdeling per maand</t>
  </si>
  <si>
    <t>Vul hier het verwachte gebruik van in uren per maand in. Uitgangspunt is dat werkgever en werknemer over de inzet van deze uren afspraken maken. Dit maakt dat de werkelijke inzet per maand kan verschillen en niet generiek is te verdelen, het is maatwerk.</t>
  </si>
  <si>
    <t>Buitengewoon verlof</t>
  </si>
  <si>
    <t>Aantal uren per jaar (schatting onder andere op basis van ervaringscijfers)</t>
  </si>
  <si>
    <t>Langdurig zorgverlof, zonder behoud van salaris</t>
  </si>
  <si>
    <t>Langdurig buitengewoon verlof, zonder behoud van salaris</t>
  </si>
  <si>
    <t>Vakantieverlof, voor zover niet tijdens de schoolvakanties</t>
  </si>
  <si>
    <t>Schorsing en ontslag op staande voet</t>
  </si>
  <si>
    <t>Bestuur</t>
  </si>
  <si>
    <t>Schooljaar</t>
  </si>
  <si>
    <t>Aantal FTE's</t>
  </si>
  <si>
    <t>Aantal werkzame uren per maand</t>
  </si>
  <si>
    <t>(1 FTE is 1.659 uur)</t>
  </si>
  <si>
    <t>Overzicht afwezigheid</t>
  </si>
  <si>
    <t>Type afwezigheid</t>
  </si>
  <si>
    <t>In uren</t>
  </si>
  <si>
    <t>Ziekteverlof kort (korter dan 1 week</t>
  </si>
  <si>
    <t>link met eigen prognose of gemiddelde</t>
  </si>
  <si>
    <t>Ziekteverlof middellang (1 tot 6 weken)</t>
  </si>
  <si>
    <t>Ziekteverlof lang (langer dan 6 weken)</t>
  </si>
  <si>
    <t xml:space="preserve">Ouderschapsverlof, betaald </t>
  </si>
  <si>
    <t>Ouderschapsverlof onbetaald</t>
  </si>
  <si>
    <t>Verlof i.v.m. duurzame inzetbaarheid en overgangsregeling BAPO, hoofdstuk8A cao</t>
  </si>
  <si>
    <t>Verlof i.v.m. professionele ontwikkeling, paragraaf 9.7 cao</t>
  </si>
  <si>
    <t>9a</t>
  </si>
  <si>
    <t>Kort buitengewoon verlof, paragraaf 8.7 cao (planbaar)</t>
  </si>
  <si>
    <t>9b</t>
  </si>
  <si>
    <t>Kort buitengewoon verlof, paragraaf 8.7 cao (niet planbaar)</t>
  </si>
  <si>
    <t>9c</t>
  </si>
  <si>
    <t>Kort buitengewoon verlof, paragraaf 8.8 cao (calamiteiten)</t>
  </si>
  <si>
    <t>Lang buitengewoon verlof, zonder behoud van salaris</t>
  </si>
  <si>
    <t>Bruto afwezigheid in uren</t>
  </si>
  <si>
    <t>Afwezigheid in dagen</t>
  </si>
  <si>
    <t>Afwezigheid in fte</t>
  </si>
  <si>
    <t>Overzicht vervangingsbehoefte</t>
  </si>
  <si>
    <t>Regels 38, 39, 45, 46, 47:</t>
  </si>
  <si>
    <t>gekoppeld aan kalender</t>
  </si>
  <si>
    <t>Ook de kolommen augustus en juli gekoppeld aan kalender</t>
  </si>
  <si>
    <t>5/6</t>
  </si>
  <si>
    <t>Ouderschapsverlof, betaald en onbetaald</t>
  </si>
  <si>
    <t>veronderstelling: geen enkele vervanging in zomervakantie</t>
  </si>
  <si>
    <t>in andere vakanties loopt langdurige vervangingsaanstelling door</t>
  </si>
  <si>
    <t>Netto vervangingsbehoefte in uren</t>
  </si>
  <si>
    <t>Vervangingsbehoefte in dagen</t>
  </si>
  <si>
    <t>Vervangingsbehoefte in fte</t>
  </si>
  <si>
    <t>augustus</t>
  </si>
  <si>
    <t>september</t>
  </si>
  <si>
    <t>oktober</t>
  </si>
  <si>
    <t>november</t>
  </si>
  <si>
    <t>december</t>
  </si>
  <si>
    <t>januari</t>
  </si>
  <si>
    <t>februari</t>
  </si>
  <si>
    <t>maart</t>
  </si>
  <si>
    <t>april</t>
  </si>
  <si>
    <t>mei</t>
  </si>
  <si>
    <t>juni</t>
  </si>
  <si>
    <t>juli</t>
  </si>
  <si>
    <t>VERVANGINGSBEHOEFTE</t>
  </si>
  <si>
    <t>nog in te plannen</t>
  </si>
  <si>
    <t>GEPLANDE VERVANGING</t>
  </si>
  <si>
    <t>Bouwsteen</t>
  </si>
  <si>
    <t>Naam</t>
  </si>
  <si>
    <t>Werkzaamheden op later tijdstip zelf uitgevoerd</t>
  </si>
  <si>
    <t>Afwezige directeur</t>
  </si>
  <si>
    <t>Afwezige IB-er</t>
  </si>
  <si>
    <t>Werkzaamheden overgenomen door reeds ingeroosterde medewerker</t>
  </si>
  <si>
    <t>Jansen</t>
  </si>
  <si>
    <t>Pietersen</t>
  </si>
  <si>
    <t>Klaassen</t>
  </si>
  <si>
    <t>Werkzaamheden overgenomen door medewerker die gepland verlof verzet</t>
  </si>
  <si>
    <t>Medewerker uit bestuurlijke vervangingspool</t>
  </si>
  <si>
    <t>De Wit</t>
  </si>
  <si>
    <t>Van Iwaarden</t>
  </si>
  <si>
    <t>Mak</t>
  </si>
  <si>
    <t>Medewerker uit regionale vervangingspool</t>
  </si>
  <si>
    <t>Verschure</t>
  </si>
  <si>
    <t>Mullaart</t>
  </si>
  <si>
    <t>Titulaer</t>
  </si>
  <si>
    <t>Detachering medewerker van ander schoolbestuur</t>
  </si>
  <si>
    <t>Van der Hoff</t>
  </si>
  <si>
    <t>Bos</t>
  </si>
  <si>
    <t>Tijdelijk dienstverband met vaste einddatum t.b.v. diverse vervangingswerkzaamheden</t>
  </si>
  <si>
    <t>Tijdelijk dienstverband voor één specifieke verlofsituatie</t>
  </si>
  <si>
    <t>Uitzendkracht</t>
  </si>
  <si>
    <t>Vervangingsbehoefte op jaarbasis</t>
  </si>
  <si>
    <t>Aantal werkzame uren</t>
  </si>
  <si>
    <t>Samenvatting afwezigheid en vervangingsbehoefte</t>
  </si>
  <si>
    <t>Afwezigheid</t>
  </si>
  <si>
    <t>Vervangingsbehoefte</t>
  </si>
  <si>
    <t>Ouderschapsverlof betaald en onbetaald</t>
  </si>
  <si>
    <t>Bruto vervangingsbehoefte in uren</t>
  </si>
  <si>
    <t>Vervangingsbehoefte IN FTE</t>
  </si>
  <si>
    <t>Invulling planning</t>
  </si>
  <si>
    <t>Inzet</t>
  </si>
  <si>
    <t>Nog niet ingezet</t>
  </si>
  <si>
    <t>Salaristabel</t>
  </si>
  <si>
    <t>salaristabellen</t>
  </si>
  <si>
    <t>schaal / regel</t>
  </si>
  <si>
    <t>regels</t>
  </si>
  <si>
    <t>AA</t>
  </si>
  <si>
    <t>AB</t>
  </si>
  <si>
    <t>AC</t>
  </si>
  <si>
    <t>AD</t>
  </si>
  <si>
    <t>AE</t>
  </si>
  <si>
    <t>DA</t>
  </si>
  <si>
    <t>DB</t>
  </si>
  <si>
    <t>DBuit</t>
  </si>
  <si>
    <t>DC</t>
  </si>
  <si>
    <t>DCuit</t>
  </si>
  <si>
    <t>DD</t>
  </si>
  <si>
    <t>DE</t>
  </si>
  <si>
    <t>ID1</t>
  </si>
  <si>
    <t>ID2</t>
  </si>
  <si>
    <t>ID3</t>
  </si>
  <si>
    <t>LA</t>
  </si>
  <si>
    <t>LB</t>
  </si>
  <si>
    <t>LC</t>
  </si>
  <si>
    <t>LD</t>
  </si>
  <si>
    <t>LE</t>
  </si>
  <si>
    <t>LIOa</t>
  </si>
  <si>
    <t>LIOb</t>
  </si>
  <si>
    <t>meerh bas DA11</t>
  </si>
  <si>
    <t>meerh sbo DB10</t>
  </si>
  <si>
    <t>meerh sbo DB11</t>
  </si>
  <si>
    <t>meerh sbo DC13</t>
  </si>
  <si>
    <t>meerh sbo DCuit15</t>
  </si>
  <si>
    <t>Opslagen inhuur personeel</t>
  </si>
  <si>
    <t>Payroll  losse uren (op urenbasis)</t>
  </si>
  <si>
    <t>Payroll vaste aanstelling (aanstelling vaste periode)</t>
  </si>
  <si>
    <t>Vermenigvuldigingsfactor op bruto loon</t>
  </si>
  <si>
    <t>ex BTW</t>
  </si>
  <si>
    <t>in BTW</t>
  </si>
  <si>
    <t>Loondienst</t>
  </si>
  <si>
    <t>Indicatie kosten</t>
  </si>
  <si>
    <t>Uitgangspunt:</t>
  </si>
  <si>
    <t>Payroll tarieven en uitzendtarieven cf website/mail Randstand uitzenddiensten</t>
  </si>
  <si>
    <t>Opslag sociale lasten op brutoloon 62% (cf model berekening voorziening ouderenverlof van de PO Raad)</t>
  </si>
  <si>
    <t>Opslag vakantietoeslag 8%</t>
  </si>
  <si>
    <t>Uitgangspunt leraar LA 5</t>
  </si>
  <si>
    <t>Bruto</t>
  </si>
  <si>
    <t>Incl. wg ln</t>
  </si>
  <si>
    <t>Jaarloon incl VT</t>
  </si>
  <si>
    <t>Maandloon incl. VT</t>
  </si>
  <si>
    <t>Kosten LA-5</t>
  </si>
  <si>
    <t>Bruto-uurloon</t>
  </si>
  <si>
    <t>Uurloon incl VT</t>
  </si>
  <si>
    <t>(ook vakantie-uren doorberekend)</t>
  </si>
  <si>
    <t>vervangen ja/nee</t>
  </si>
  <si>
    <t>ja</t>
  </si>
  <si>
    <t>te vervangen per fte</t>
  </si>
  <si>
    <t>Payroll vast</t>
  </si>
  <si>
    <t>Payroll los</t>
  </si>
  <si>
    <t>In te zetten uren</t>
  </si>
  <si>
    <t>Kosten</t>
  </si>
  <si>
    <t>Meerkosten tov loondienst</t>
  </si>
  <si>
    <t>Extra in te zetten uren loondienst</t>
  </si>
  <si>
    <t>Simutatie op basis van uren</t>
  </si>
  <si>
    <t>Simulatie op basis van maanden</t>
  </si>
  <si>
    <t>Aantal maanden</t>
  </si>
  <si>
    <t>Extra aantal maanden loondienst</t>
  </si>
  <si>
    <t>Simulatietool</t>
  </si>
  <si>
    <t>In onderstaande tool vult u in de gele cellen het aantal te vervangen uren of maanden in. In kolom H worden dan de verwachte kosten van de vervanging berekend. In kolom J staan de meerkosten van de opties payroll en uitzendkrachten ten opzichte van een medewerker in loondienst, in kolom L wordt berekend hoeveel uren/maanden u meer kunt inzetten bij een medewerker in loondienst ten opzichte van de opties van uitbesteding aan door middel van payroll en uitzendkrachten.</t>
  </si>
  <si>
    <t>Bij de simulatie op basis van het aantal maanden kunt u het aantal maanden invullen, in de tarieven is al rekening gehouden met verlofdagen.</t>
  </si>
  <si>
    <t>Ingezette uren</t>
  </si>
  <si>
    <t>nee</t>
  </si>
  <si>
    <t>Tabblad start:</t>
  </si>
  <si>
    <t>Hier vult u de basisgegevens in en maakt u keuzes over welke vormen van afwezigheid u in de vervangingsplanning wilt meenemen.</t>
  </si>
  <si>
    <t>Tabblad totaal:</t>
  </si>
  <si>
    <t>In dit tabblad vindt u een samenvatting op bestuursniveau van de begrote afwezigheid, de vervangingsbehoefte, de inzet en een indicatie van de vervangingskosten.</t>
  </si>
  <si>
    <t>Tabblad vervangingsbehoefte per maand</t>
  </si>
  <si>
    <t>Op dit tabblad vindt u per maand gespecificeerd de geplande afwezigheid en de vervangingsbehoefte. Aan de hand van dit overzicht kunt u starten met de vervangingsplanning, bijvoorbeeld het extra aanstellen van formatie voor de vervanging of de keuze voor de inzet van ad hoc oplossingen zoals payroll en korttijdelijken.</t>
  </si>
  <si>
    <t>Tabblad vervangingsplanning</t>
  </si>
  <si>
    <t>Op dit tabblad kunt u de concrete invulling doen van uw vervangingsinzet in alle categorieën.</t>
  </si>
  <si>
    <t>Tabblad simulatie:</t>
  </si>
  <si>
    <t>Hier kunt u een indicatie van de vervangingskosten berekenen voor de inzet van personeel in loondienst en de inhuur via payroll en uitzendkrachten.</t>
  </si>
  <si>
    <t xml:space="preserve">Hier kunt u de keuze maken of u de afwezigheid voor het BAPO overgangsrecht wilt meenemen in de vervangingsplanning of niet. Sommige besturen rekenen de inzet op BAPO verlof als formatie. In dat geval kiest u voor nee. </t>
  </si>
  <si>
    <t xml:space="preserve">Gezien de diversiteit in de tarieven voor payroll en uitzendkrachten benadrukken wij dat de berekende kosten INDICATIEF  zijn en er geen rechten aan kunnen worden ontleend dat dit ook de daadwerkelijke kosten zijn. De berekende kosten zijn op basis van een leerkracht met schaal LA-5. </t>
  </si>
  <si>
    <t xml:space="preserve">De in dit model opgenomen percentages en uren zijn slechts ter illusstratie opgenomen. </t>
  </si>
  <si>
    <t>Het model bestaat uit enkele tabbladen:</t>
  </si>
  <si>
    <t>Oproepkracht</t>
  </si>
  <si>
    <t>13a</t>
  </si>
  <si>
    <t>13b</t>
  </si>
  <si>
    <t>Inhuur van interimpersoneel</t>
  </si>
  <si>
    <t>Noodmaatregelen</t>
  </si>
  <si>
    <t>Tarief incl BTW</t>
  </si>
  <si>
    <t>Interim personeel</t>
  </si>
  <si>
    <t>Tijdelijke uitbreidingen</t>
  </si>
  <si>
    <t>Startscherm</t>
  </si>
  <si>
    <t>€</t>
  </si>
  <si>
    <t>Vervangingsbehoefte per maand</t>
  </si>
  <si>
    <t>Tijdelijke uitbreiding van de aanstelling c.q. benoeming van een medewerker die reeds in tijdelijke of vaste dienst is</t>
  </si>
  <si>
    <t>Vervangingsplanning</t>
  </si>
  <si>
    <r>
      <t xml:space="preserve">Met behulp van onderstaande tool kunt u een vergelijking maken van de verwachte kosten van vervanging door middel van loondienst, payroll of uitzendkracht, bij individuele casussen. </t>
    </r>
    <r>
      <rPr>
        <b/>
        <sz val="9"/>
        <color rgb="FFFF0000"/>
        <rFont val="Calibri"/>
        <family val="2"/>
        <scheme val="minor"/>
      </rPr>
      <t>Hierbij plaatsen wij wel de kanttekening dat de genoemde bedragen INDICATIEF zijn</t>
    </r>
    <r>
      <rPr>
        <sz val="9"/>
        <color theme="1"/>
        <rFont val="Calibri"/>
        <family val="2"/>
        <scheme val="minor"/>
      </rPr>
      <t>.</t>
    </r>
    <r>
      <rPr>
        <b/>
        <sz val="9"/>
        <color rgb="FFFF0000"/>
        <rFont val="Calibri"/>
        <family val="2"/>
        <scheme val="minor"/>
      </rPr>
      <t xml:space="preserve"> Er kunnen geen rechten aan worden ontleend</t>
    </r>
    <r>
      <rPr>
        <sz val="9"/>
        <color theme="1"/>
        <rFont val="Calibri"/>
        <family val="2"/>
        <scheme val="minor"/>
      </rPr>
      <t xml:space="preserve">. De onderstaande kosten zijn gebaseerd op een leerkracht LA-5. De tarieven voor payroll en uitzendkrachten zijn ontleend aan marktinformatie. Met name op gebied van payroll en uitzendkrachten zijn de tarieven per aanbieder gedifferentieerd, waardoor de vergelijking wordt bemoeilijkt. Keuzes zijn bijvoorbeeld het dragen van risico van ziekteverzuim, aansluiting bij ABP/STIP pensioenfonds, wel of geen uitkeringen volgens CAO PO. </t>
    </r>
  </si>
  <si>
    <t>Voor een medewerker in loondienst vult u het aantal te vervangen uren in dat daadwerkelijk wordt gewerkt (exclusief vakantie en feestdagen) of in geval een een tijdelijke aanstelling inclusief deze dagen.</t>
  </si>
  <si>
    <r>
      <t xml:space="preserve">Dit rekenmodel behoort bij de 'Handreiking voor het hanteren van de Werk werk en zekerheid in het primair onderwijs' van de PO-Raad. Geadviseerd wordt deze handreiking           te lezen, alvorens met dit rekenmodel aan de slag te gaan. De gele velden in het rekenmodel zijn de muteerbare invoervelden.                                                                                                                                                                                                                                                                                     Het rekenmodel bestaat uit de volgende onderdelen:                                                                                                                                                                                                                                                                     - </t>
    </r>
    <r>
      <rPr>
        <b/>
        <sz val="11"/>
        <color theme="1"/>
        <rFont val="Calibri"/>
        <family val="2"/>
        <scheme val="minor"/>
      </rPr>
      <t>'Startscherm'</t>
    </r>
    <r>
      <rPr>
        <sz val="11"/>
        <color theme="1"/>
        <rFont val="Calibri"/>
        <family val="2"/>
        <scheme val="minor"/>
      </rPr>
      <t xml:space="preserve">, hier vult u in de gele velden algemene informatie over uw organisatie in, het aantal werkdagen per maand, alsmede alle informatie over de vervangingsbehoeften.                      - </t>
    </r>
    <r>
      <rPr>
        <b/>
        <sz val="11"/>
        <color theme="1"/>
        <rFont val="Calibri"/>
        <family val="2"/>
        <scheme val="minor"/>
      </rPr>
      <t>'Totaal'</t>
    </r>
    <r>
      <rPr>
        <sz val="11"/>
        <color theme="1"/>
        <rFont val="Calibri"/>
        <family val="2"/>
        <scheme val="minor"/>
      </rPr>
      <t xml:space="preserve">, dit blad toont de uitkomsten, nadat u de bladen 'Vervangingsbehoefte per maand' en 'Vervangingsplanning' hebt ingevuld.                                                                                                                   - </t>
    </r>
    <r>
      <rPr>
        <b/>
        <sz val="11"/>
        <color theme="1"/>
        <rFont val="Calibri"/>
        <family val="2"/>
        <scheme val="minor"/>
      </rPr>
      <t>'Vervangingsbehoefte per maand'</t>
    </r>
    <r>
      <rPr>
        <sz val="11"/>
        <color theme="1"/>
        <rFont val="Calibri"/>
        <family val="2"/>
        <scheme val="minor"/>
      </rPr>
      <t xml:space="preserve">. Dit blad toont de door het model berekende vervangingsbehoefte op basis van de door u ingevoerde behoefte in het voorgaande blad.                                                                                                                                                                                                                                          - </t>
    </r>
    <r>
      <rPr>
        <b/>
        <sz val="11"/>
        <color theme="1"/>
        <rFont val="Calibri"/>
        <family val="2"/>
        <scheme val="minor"/>
      </rPr>
      <t>'Vervangingsplanning'</t>
    </r>
    <r>
      <rPr>
        <sz val="11"/>
        <color theme="1"/>
        <rFont val="Calibri"/>
        <family val="2"/>
        <scheme val="minor"/>
      </rPr>
      <t xml:space="preserve">. In dit blad voert u de door u gewenste, te realiseren, vervangingsarbeid in.                                                                                                                                                                                           - </t>
    </r>
    <r>
      <rPr>
        <b/>
        <sz val="11"/>
        <color theme="1"/>
        <rFont val="Calibri"/>
        <family val="2"/>
        <scheme val="minor"/>
      </rPr>
      <t xml:space="preserve">'Simulatie'. </t>
    </r>
    <r>
      <rPr>
        <sz val="11"/>
        <color theme="1"/>
        <rFont val="Calibri"/>
        <family val="2"/>
        <scheme val="minor"/>
      </rPr>
      <t xml:space="preserve">Dit is een losstaand blad. Hier kunt u op persoonsniveau simuleren, bijvoorbeeld wanneer in bepaalde situaties personeel in dienst voordeliger is dan uitzendarbeid, en omgekeerd. </t>
    </r>
    <r>
      <rPr>
        <b/>
        <sz val="11"/>
        <color theme="1"/>
        <rFont val="Calibri"/>
        <family val="2"/>
        <scheme val="minor"/>
      </rPr>
      <t xml:space="preserv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</si>
</sst>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quot;\ * #,##0.00_ ;_ &quot;€&quot;\ * \-#,##0.00_ ;_ &quot;€&quot;\ * &quot;-&quot;??_ ;_ @_ "/>
    <numFmt numFmtId="164" formatCode="0.0%"/>
    <numFmt numFmtId="165" formatCode="d/mm/yy;@"/>
    <numFmt numFmtId="166" formatCode="0.0000"/>
    <numFmt numFmtId="167" formatCode="&quot;€&quot;\ #,##0.00"/>
    <numFmt numFmtId="168"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4"/>
      <color theme="1"/>
      <name val="Calibri"/>
      <family val="2"/>
      <scheme val="minor"/>
    </font>
    <font>
      <i/>
      <sz val="9"/>
      <color theme="1"/>
      <name val="Calibri"/>
      <family val="2"/>
      <scheme val="minor"/>
    </font>
    <font>
      <b/>
      <sz val="9"/>
      <name val="Calibri"/>
      <family val="2"/>
    </font>
    <font>
      <sz val="9"/>
      <name val="Calibri"/>
      <family val="2"/>
    </font>
    <font>
      <i/>
      <sz val="9"/>
      <name val="Calibri"/>
      <family val="2"/>
    </font>
    <font>
      <b/>
      <i/>
      <sz val="9"/>
      <name val="Calibri"/>
      <family val="2"/>
    </font>
    <font>
      <sz val="9"/>
      <name val="Calibri"/>
      <family val="2"/>
      <scheme val="minor"/>
    </font>
    <font>
      <sz val="9"/>
      <color indexed="81"/>
      <name val="Tahoma"/>
      <family val="2"/>
    </font>
    <font>
      <b/>
      <sz val="9"/>
      <color theme="1"/>
      <name val="Calibri"/>
      <family val="2"/>
      <scheme val="minor"/>
    </font>
    <font>
      <b/>
      <i/>
      <sz val="9"/>
      <color theme="1"/>
      <name val="Calibri"/>
      <family val="2"/>
      <scheme val="minor"/>
    </font>
    <font>
      <b/>
      <u/>
      <sz val="16"/>
      <color theme="1"/>
      <name val="Calibri"/>
      <family val="2"/>
      <scheme val="minor"/>
    </font>
    <font>
      <b/>
      <u/>
      <sz val="18"/>
      <color theme="1"/>
      <name val="Calibri"/>
      <family val="2"/>
      <scheme val="minor"/>
    </font>
    <font>
      <u/>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3" tint="0.79998168889431442"/>
        <bgColor indexed="64"/>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2" fillId="0" borderId="0" xfId="0" applyFont="1"/>
    <xf numFmtId="0" fontId="3" fillId="2" borderId="1" xfId="0" applyFont="1" applyFill="1" applyBorder="1"/>
    <xf numFmtId="0" fontId="0" fillId="2" borderId="2" xfId="0" applyFill="1" applyBorder="1"/>
    <xf numFmtId="0" fontId="4" fillId="2" borderId="0" xfId="0" applyFont="1"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164" fontId="0" fillId="2" borderId="5" xfId="0" applyNumberFormat="1" applyFill="1" applyBorder="1"/>
    <xf numFmtId="0" fontId="0" fillId="2" borderId="0" xfId="0" applyFill="1"/>
    <xf numFmtId="0" fontId="3" fillId="2" borderId="6" xfId="0" applyFont="1" applyFill="1" applyBorder="1"/>
    <xf numFmtId="0" fontId="5" fillId="2" borderId="7" xfId="0" applyFont="1"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4" fillId="2" borderId="7" xfId="0" applyFont="1" applyFill="1" applyBorder="1"/>
    <xf numFmtId="0" fontId="2" fillId="2" borderId="9" xfId="0" applyFont="1" applyFill="1" applyBorder="1"/>
    <xf numFmtId="0" fontId="6" fillId="2" borderId="0" xfId="0" applyFont="1" applyFill="1" applyBorder="1"/>
    <xf numFmtId="10" fontId="0" fillId="0" borderId="0" xfId="0" applyNumberFormat="1" applyFill="1" applyBorder="1"/>
    <xf numFmtId="10" fontId="0" fillId="0" borderId="0" xfId="0" applyNumberFormat="1"/>
    <xf numFmtId="0" fontId="4" fillId="2" borderId="0" xfId="0" applyFont="1" applyFill="1" applyBorder="1" applyAlignment="1">
      <alignment horizontal="center"/>
    </xf>
    <xf numFmtId="0" fontId="4" fillId="2" borderId="0" xfId="0" applyFont="1" applyFill="1" applyAlignment="1">
      <alignment horizontal="center"/>
    </xf>
    <xf numFmtId="0" fontId="4" fillId="2" borderId="0" xfId="0" applyFont="1" applyFill="1"/>
    <xf numFmtId="0" fontId="0" fillId="0" borderId="0" xfId="0" applyFill="1"/>
    <xf numFmtId="3" fontId="0" fillId="0" borderId="0" xfId="0" applyNumberFormat="1"/>
    <xf numFmtId="0" fontId="2" fillId="4" borderId="0" xfId="0" applyFont="1" applyFill="1"/>
    <xf numFmtId="0" fontId="0" fillId="4" borderId="0" xfId="0" applyFill="1"/>
    <xf numFmtId="0" fontId="0" fillId="2" borderId="0" xfId="0" applyFill="1" applyAlignment="1">
      <alignment horizontal="right"/>
    </xf>
    <xf numFmtId="16" fontId="0" fillId="2" borderId="0" xfId="0" quotePrefix="1" applyNumberFormat="1" applyFill="1" applyAlignment="1">
      <alignment horizontal="right"/>
    </xf>
    <xf numFmtId="0" fontId="0" fillId="2" borderId="0" xfId="0" applyFill="1" applyAlignment="1">
      <alignment vertical="top"/>
    </xf>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165" fontId="7" fillId="0" borderId="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7" fillId="0" borderId="0" xfId="0" applyNumberFormat="1" applyFont="1" applyFill="1" applyBorder="1" applyAlignment="1" applyProtection="1">
      <alignment horizontal="center"/>
    </xf>
    <xf numFmtId="16" fontId="7" fillId="0" borderId="0" xfId="0" applyNumberFormat="1" applyFont="1" applyFill="1" applyBorder="1" applyAlignment="1" applyProtection="1">
      <alignment horizontal="center"/>
    </xf>
    <xf numFmtId="9" fontId="7" fillId="0" borderId="0" xfId="2" applyFont="1" applyFill="1" applyBorder="1" applyAlignment="1" applyProtection="1">
      <alignment horizontal="left"/>
    </xf>
    <xf numFmtId="0" fontId="8"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xf>
    <xf numFmtId="1" fontId="7" fillId="0" borderId="0" xfId="0" applyNumberFormat="1" applyFont="1" applyFill="1" applyBorder="1" applyAlignment="1" applyProtection="1">
      <alignment horizontal="left"/>
    </xf>
    <xf numFmtId="49" fontId="8" fillId="0"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center"/>
    </xf>
    <xf numFmtId="3" fontId="8" fillId="5" borderId="0" xfId="0" applyNumberFormat="1" applyFont="1" applyFill="1" applyBorder="1" applyAlignment="1" applyProtection="1">
      <alignment horizontal="center"/>
      <protection locked="0"/>
    </xf>
    <xf numFmtId="3" fontId="8" fillId="5"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0" fontId="9" fillId="0" borderId="0" xfId="0" applyFont="1" applyFill="1" applyBorder="1" applyAlignment="1" applyProtection="1">
      <alignment horizontal="center"/>
    </xf>
    <xf numFmtId="3" fontId="7" fillId="5" borderId="0" xfId="0" applyNumberFormat="1" applyFont="1" applyFill="1" applyBorder="1" applyAlignment="1" applyProtection="1">
      <alignment horizontal="center"/>
      <protection locked="0"/>
    </xf>
    <xf numFmtId="3" fontId="7" fillId="5" borderId="0" xfId="0" applyNumberFormat="1" applyFont="1" applyFill="1" applyBorder="1" applyAlignment="1" applyProtection="1">
      <alignment horizontal="left"/>
      <protection locked="0"/>
    </xf>
    <xf numFmtId="0" fontId="8" fillId="0" borderId="0" xfId="0" applyFont="1" applyFill="1" applyAlignment="1" applyProtection="1">
      <alignment horizontal="left"/>
    </xf>
    <xf numFmtId="0" fontId="10" fillId="0" borderId="0" xfId="0" applyFont="1" applyFill="1" applyBorder="1" applyAlignment="1" applyProtection="1">
      <alignment horizontal="center"/>
    </xf>
    <xf numFmtId="3" fontId="11" fillId="5" borderId="0" xfId="0" applyNumberFormat="1" applyFont="1" applyFill="1" applyBorder="1" applyAlignment="1" applyProtection="1">
      <alignment horizontal="left"/>
      <protection locked="0"/>
    </xf>
    <xf numFmtId="166" fontId="0" fillId="0" borderId="0" xfId="0" applyNumberFormat="1"/>
    <xf numFmtId="44" fontId="0" fillId="0" borderId="0" xfId="1" applyFont="1"/>
    <xf numFmtId="44" fontId="0" fillId="0" borderId="0" xfId="0" applyNumberFormat="1"/>
    <xf numFmtId="0" fontId="0" fillId="0" borderId="0" xfId="0" quotePrefix="1"/>
    <xf numFmtId="4" fontId="0" fillId="0" borderId="0" xfId="0" applyNumberFormat="1"/>
    <xf numFmtId="0" fontId="4" fillId="0" borderId="0" xfId="0" applyFont="1"/>
    <xf numFmtId="0" fontId="4" fillId="2" borderId="0" xfId="0" applyFont="1" applyFill="1" applyAlignment="1">
      <alignment horizontal="center" wrapText="1"/>
    </xf>
    <xf numFmtId="44" fontId="4" fillId="2" borderId="0" xfId="0" applyNumberFormat="1" applyFont="1" applyFill="1"/>
    <xf numFmtId="0" fontId="4" fillId="0" borderId="0" xfId="0" applyFont="1" applyAlignment="1">
      <alignment horizontal="left" vertical="top" wrapText="1"/>
    </xf>
    <xf numFmtId="0" fontId="4" fillId="0" borderId="0" xfId="0" applyFont="1" applyAlignment="1">
      <alignment vertical="center"/>
    </xf>
    <xf numFmtId="0" fontId="13" fillId="0" borderId="0" xfId="0" applyFont="1"/>
    <xf numFmtId="0" fontId="13" fillId="0" borderId="0" xfId="0" applyFont="1" applyFill="1"/>
    <xf numFmtId="0" fontId="15" fillId="0" borderId="0" xfId="0" applyFont="1"/>
    <xf numFmtId="0" fontId="16" fillId="0" borderId="0" xfId="0" applyFont="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12" xfId="0" applyFont="1" applyFill="1" applyBorder="1"/>
    <xf numFmtId="0" fontId="4" fillId="2" borderId="13" xfId="0" applyFont="1" applyFill="1" applyBorder="1"/>
    <xf numFmtId="164" fontId="4" fillId="2" borderId="0" xfId="0" applyNumberFormat="1" applyFont="1" applyFill="1" applyBorder="1"/>
    <xf numFmtId="0" fontId="13" fillId="2" borderId="9" xfId="0" applyFont="1" applyFill="1" applyBorder="1"/>
    <xf numFmtId="10" fontId="4" fillId="2" borderId="10" xfId="0" applyNumberFormat="1" applyFont="1" applyFill="1" applyBorder="1"/>
    <xf numFmtId="10" fontId="4" fillId="2" borderId="14" xfId="0" applyNumberFormat="1" applyFont="1" applyFill="1" applyBorder="1"/>
    <xf numFmtId="10" fontId="4" fillId="2" borderId="0" xfId="2" applyNumberFormat="1" applyFont="1" applyFill="1" applyBorder="1"/>
    <xf numFmtId="0" fontId="17" fillId="2" borderId="9" xfId="0" applyFont="1" applyFill="1" applyBorder="1"/>
    <xf numFmtId="0" fontId="4" fillId="2" borderId="0" xfId="0" applyFont="1" applyFill="1" applyBorder="1" applyAlignment="1">
      <alignment horizontal="right"/>
    </xf>
    <xf numFmtId="0" fontId="4" fillId="2" borderId="0" xfId="0" applyFont="1" applyFill="1" applyAlignment="1">
      <alignment horizontal="left" vertical="top" wrapText="1"/>
    </xf>
    <xf numFmtId="0" fontId="4" fillId="2" borderId="0" xfId="0" applyFont="1" applyFill="1" applyAlignment="1">
      <alignment horizontal="center" vertical="top" wrapText="1"/>
    </xf>
    <xf numFmtId="3" fontId="4" fillId="2" borderId="0" xfId="0" applyNumberFormat="1" applyFont="1" applyFill="1"/>
    <xf numFmtId="0" fontId="17" fillId="2" borderId="0" xfId="0" applyFont="1" applyFill="1"/>
    <xf numFmtId="16" fontId="4" fillId="2" borderId="0" xfId="0" quotePrefix="1" applyNumberFormat="1" applyFont="1" applyFill="1" applyAlignment="1">
      <alignment horizontal="right"/>
    </xf>
    <xf numFmtId="0" fontId="4" fillId="2" borderId="0" xfId="0" applyFont="1" applyFill="1" applyAlignment="1">
      <alignment horizontal="right"/>
    </xf>
    <xf numFmtId="2" fontId="4" fillId="2" borderId="0" xfId="0" applyNumberFormat="1" applyFont="1" applyFill="1"/>
    <xf numFmtId="0" fontId="4" fillId="2" borderId="0" xfId="0" applyFont="1" applyFill="1" applyAlignment="1">
      <alignment horizontal="left"/>
    </xf>
    <xf numFmtId="0" fontId="4" fillId="2" borderId="0" xfId="0" applyFont="1" applyFill="1" applyAlignment="1">
      <alignment vertical="top"/>
    </xf>
    <xf numFmtId="1" fontId="4" fillId="2" borderId="0" xfId="0" applyNumberFormat="1" applyFont="1" applyFill="1"/>
    <xf numFmtId="0" fontId="4" fillId="2" borderId="15" xfId="0" applyFont="1" applyFill="1" applyBorder="1"/>
    <xf numFmtId="0" fontId="4" fillId="2" borderId="16" xfId="0" applyFont="1" applyFill="1" applyBorder="1"/>
    <xf numFmtId="0" fontId="4" fillId="2" borderId="3" xfId="0" applyFont="1" applyFill="1" applyBorder="1"/>
    <xf numFmtId="3" fontId="4" fillId="2" borderId="18" xfId="0" applyNumberFormat="1" applyFont="1" applyFill="1" applyBorder="1"/>
    <xf numFmtId="0" fontId="13" fillId="2" borderId="3" xfId="0" applyFont="1" applyFill="1" applyBorder="1"/>
    <xf numFmtId="0" fontId="13" fillId="2" borderId="0" xfId="0" applyFont="1" applyFill="1" applyBorder="1"/>
    <xf numFmtId="3" fontId="13" fillId="2" borderId="18" xfId="0" applyNumberFormat="1" applyFont="1" applyFill="1" applyBorder="1"/>
    <xf numFmtId="0" fontId="14" fillId="2" borderId="3" xfId="0" applyFont="1" applyFill="1" applyBorder="1"/>
    <xf numFmtId="0" fontId="14" fillId="2" borderId="0" xfId="0" applyFont="1" applyFill="1" applyBorder="1"/>
    <xf numFmtId="3" fontId="14" fillId="2" borderId="18" xfId="0" applyNumberFormat="1" applyFont="1" applyFill="1" applyBorder="1"/>
    <xf numFmtId="0" fontId="6" fillId="2" borderId="3" xfId="0" applyFont="1" applyFill="1" applyBorder="1"/>
    <xf numFmtId="9" fontId="6" fillId="2" borderId="18" xfId="0" applyNumberFormat="1" applyFont="1" applyFill="1" applyBorder="1"/>
    <xf numFmtId="9" fontId="4" fillId="2" borderId="18" xfId="0" applyNumberFormat="1" applyFont="1" applyFill="1" applyBorder="1"/>
    <xf numFmtId="0" fontId="13" fillId="2" borderId="0" xfId="0" applyFont="1" applyFill="1"/>
    <xf numFmtId="0" fontId="4" fillId="2" borderId="4" xfId="0" applyFont="1" applyFill="1" applyBorder="1"/>
    <xf numFmtId="0" fontId="4" fillId="2" borderId="5" xfId="0" applyFont="1" applyFill="1" applyBorder="1"/>
    <xf numFmtId="3" fontId="4" fillId="2" borderId="19" xfId="0" applyNumberFormat="1" applyFont="1" applyFill="1" applyBorder="1"/>
    <xf numFmtId="0" fontId="13" fillId="2" borderId="0" xfId="0" applyFont="1" applyFill="1" applyBorder="1" applyAlignment="1">
      <alignment horizontal="left" vertical="top" wrapText="1"/>
    </xf>
    <xf numFmtId="0" fontId="4" fillId="2" borderId="18" xfId="0" applyFont="1" applyFill="1" applyBorder="1"/>
    <xf numFmtId="167" fontId="4" fillId="2" borderId="18" xfId="0" applyNumberFormat="1" applyFont="1" applyFill="1" applyBorder="1"/>
    <xf numFmtId="44" fontId="4" fillId="2" borderId="18" xfId="1" applyFont="1" applyFill="1" applyBorder="1"/>
    <xf numFmtId="44" fontId="4" fillId="2" borderId="18" xfId="0" applyNumberFormat="1" applyFont="1" applyFill="1" applyBorder="1"/>
    <xf numFmtId="0" fontId="13" fillId="2" borderId="18" xfId="0" applyFont="1" applyFill="1" applyBorder="1"/>
    <xf numFmtId="0" fontId="4" fillId="2" borderId="19" xfId="0" applyFont="1" applyFill="1" applyBorder="1"/>
    <xf numFmtId="0" fontId="4" fillId="2" borderId="17" xfId="0" applyFont="1" applyFill="1" applyBorder="1" applyAlignment="1">
      <alignment horizontal="center"/>
    </xf>
    <xf numFmtId="0" fontId="4" fillId="0" borderId="0" xfId="0" applyFont="1" applyAlignment="1">
      <alignment horizontal="left" vertical="top"/>
    </xf>
    <xf numFmtId="0" fontId="4" fillId="3" borderId="3" xfId="0" applyFont="1" applyFill="1" applyBorder="1" applyProtection="1">
      <protection locked="0"/>
    </xf>
    <xf numFmtId="0" fontId="4" fillId="3" borderId="0" xfId="0" applyFont="1" applyFill="1" applyBorder="1" applyProtection="1">
      <protection locked="0"/>
    </xf>
    <xf numFmtId="3" fontId="4" fillId="3" borderId="18" xfId="0" applyNumberFormat="1" applyFont="1" applyFill="1" applyBorder="1" applyProtection="1">
      <protection locked="0"/>
    </xf>
    <xf numFmtId="0" fontId="4" fillId="3" borderId="0" xfId="0" applyFont="1" applyFill="1" applyProtection="1">
      <protection locked="0"/>
    </xf>
    <xf numFmtId="0" fontId="4" fillId="3" borderId="0" xfId="0" applyFont="1" applyFill="1" applyBorder="1" applyAlignment="1" applyProtection="1">
      <alignment horizontal="right"/>
      <protection locked="0"/>
    </xf>
    <xf numFmtId="10" fontId="4" fillId="3" borderId="0" xfId="2" applyNumberFormat="1" applyFont="1" applyFill="1" applyBorder="1" applyProtection="1">
      <protection locked="0"/>
    </xf>
    <xf numFmtId="0" fontId="4" fillId="0" borderId="0" xfId="0" applyFont="1" applyAlignment="1">
      <alignment horizontal="left" vertical="top" wrapText="1"/>
    </xf>
    <xf numFmtId="0" fontId="4" fillId="0" borderId="0" xfId="0" applyFont="1" applyAlignment="1">
      <alignment horizontal="left" vertical="center" wrapText="1"/>
    </xf>
    <xf numFmtId="0" fontId="0" fillId="0" borderId="15" xfId="0" applyFont="1" applyBorder="1" applyAlignment="1">
      <alignment horizontal="left" wrapText="1"/>
    </xf>
    <xf numFmtId="0" fontId="16" fillId="0" borderId="16" xfId="0" applyFont="1" applyBorder="1" applyAlignment="1">
      <alignment horizontal="left" wrapText="1"/>
    </xf>
    <xf numFmtId="0" fontId="16" fillId="0" borderId="22" xfId="0" applyFont="1" applyBorder="1" applyAlignment="1">
      <alignment horizontal="left" wrapText="1"/>
    </xf>
    <xf numFmtId="0" fontId="16" fillId="0" borderId="0" xfId="0" applyFont="1" applyAlignment="1">
      <alignment horizontal="left"/>
    </xf>
    <xf numFmtId="0" fontId="4" fillId="2" borderId="9"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3" borderId="0" xfId="0" applyFont="1" applyFill="1" applyBorder="1" applyAlignment="1" applyProtection="1">
      <alignment horizontal="right"/>
      <protection locked="0"/>
    </xf>
    <xf numFmtId="0" fontId="4" fillId="2" borderId="0" xfId="0" applyFont="1" applyFill="1" applyBorder="1" applyAlignment="1" applyProtection="1">
      <alignment horizontal="righ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2" xfId="0" applyFont="1" applyBorder="1" applyAlignment="1">
      <alignment horizontal="left" vertical="top" wrapText="1"/>
    </xf>
    <xf numFmtId="0" fontId="4" fillId="3" borderId="0" xfId="0" applyFont="1" applyFill="1" applyBorder="1" applyAlignment="1" applyProtection="1">
      <alignment horizontal="right" vertical="top" wrapText="1"/>
      <protection locked="0"/>
    </xf>
    <xf numFmtId="0" fontId="4" fillId="3" borderId="12" xfId="0" applyFont="1" applyFill="1" applyBorder="1" applyAlignment="1" applyProtection="1">
      <alignment horizontal="right"/>
      <protection locked="0"/>
    </xf>
    <xf numFmtId="0" fontId="4" fillId="2" borderId="13"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0" xfId="0" applyFont="1" applyFill="1" applyBorder="1" applyAlignment="1">
      <alignment horizontal="left" vertical="top" wrapText="1"/>
    </xf>
    <xf numFmtId="0" fontId="4" fillId="2" borderId="0" xfId="0" applyFont="1" applyFill="1" applyAlignment="1">
      <alignment horizontal="left" vertical="top" wrapText="1"/>
    </xf>
    <xf numFmtId="3" fontId="4" fillId="2" borderId="0" xfId="0" applyNumberFormat="1" applyFont="1" applyFill="1" applyAlignment="1">
      <alignment horizontal="right" vertical="center"/>
    </xf>
    <xf numFmtId="0" fontId="4" fillId="2" borderId="20" xfId="0" applyFont="1" applyFill="1" applyBorder="1" applyAlignment="1">
      <alignment horizontal="left" vertical="top" wrapText="1"/>
    </xf>
    <xf numFmtId="0" fontId="4" fillId="2" borderId="18"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0" xfId="0" applyFont="1" applyFill="1" applyAlignment="1">
      <alignment horizontal="left" vertical="top" wrapText="1"/>
    </xf>
    <xf numFmtId="168" fontId="4" fillId="6" borderId="0" xfId="0" applyNumberFormat="1" applyFont="1" applyFill="1" applyAlignment="1">
      <alignment horizontal="center"/>
    </xf>
    <xf numFmtId="0" fontId="4" fillId="2" borderId="0" xfId="0" applyFont="1" applyFill="1" applyAlignment="1">
      <alignment horizontal="center" wrapText="1"/>
    </xf>
    <xf numFmtId="1" fontId="4" fillId="6" borderId="0" xfId="0" applyNumberFormat="1" applyFont="1" applyFill="1" applyAlignment="1">
      <alignment horizontal="center"/>
    </xf>
    <xf numFmtId="0" fontId="0" fillId="0" borderId="0" xfId="0" applyAlignment="1">
      <alignment horizontal="left" vertical="top" wrapText="1"/>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en\PO-Raad%20Wet%20werk%20en%20zekerheid,%20vervangingen\Model%20vervangingsbehoefte%20020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Totaal"/>
      <sheetName val="Vervangingsbehoefte per Maand"/>
      <sheetName val="Vervangingsplanning"/>
      <sheetName val="Kalender"/>
      <sheetName val="Ziekteverzuim"/>
      <sheetName val="ZW-verlof"/>
      <sheetName val="Ouderschapsverlof"/>
      <sheetName val="Duurz inzetbaarheid"/>
      <sheetName val="Professionalisering"/>
      <sheetName val="Buitengewoon verlof"/>
      <sheetName val="Blad1"/>
    </sheetNames>
    <sheetDataSet>
      <sheetData sheetId="0">
        <row r="21">
          <cell r="E21">
            <v>11</v>
          </cell>
          <cell r="F21">
            <v>0</v>
          </cell>
          <cell r="G21">
            <v>5</v>
          </cell>
          <cell r="H21">
            <v>0</v>
          </cell>
          <cell r="I21">
            <v>9</v>
          </cell>
          <cell r="J21">
            <v>1</v>
          </cell>
          <cell r="K21">
            <v>5</v>
          </cell>
          <cell r="L21">
            <v>0</v>
          </cell>
          <cell r="M21">
            <v>6</v>
          </cell>
          <cell r="N21">
            <v>9</v>
          </cell>
          <cell r="O21">
            <v>0</v>
          </cell>
          <cell r="P21">
            <v>15</v>
          </cell>
        </row>
      </sheetData>
      <sheetData sheetId="1">
        <row r="5">
          <cell r="D5">
            <v>364980</v>
          </cell>
        </row>
      </sheetData>
      <sheetData sheetId="2">
        <row r="29">
          <cell r="U29">
            <v>76558.974999999991</v>
          </cell>
        </row>
        <row r="30">
          <cell r="U30">
            <v>9569.8718749999989</v>
          </cell>
        </row>
      </sheetData>
      <sheetData sheetId="3"/>
      <sheetData sheetId="4">
        <row r="6">
          <cell r="P6">
            <v>0.2857142857142857</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showGridLines="0" workbookViewId="0">
      <selection activeCell="A2" sqref="A2"/>
    </sheetView>
  </sheetViews>
  <sheetFormatPr defaultRowHeight="14.4" x14ac:dyDescent="0.3"/>
  <sheetData>
    <row r="2" spans="1:14" ht="21" x14ac:dyDescent="0.4">
      <c r="A2" s="70" t="s">
        <v>18</v>
      </c>
      <c r="B2" s="63"/>
      <c r="C2" s="63"/>
      <c r="D2" s="63"/>
      <c r="E2" s="63"/>
      <c r="F2" s="63"/>
      <c r="G2" s="63"/>
      <c r="H2" s="63"/>
      <c r="I2" s="63"/>
      <c r="J2" s="63"/>
      <c r="K2" s="63"/>
      <c r="L2" s="63"/>
      <c r="M2" s="63"/>
      <c r="N2" s="63"/>
    </row>
    <row r="3" spans="1:14" x14ac:dyDescent="0.3">
      <c r="A3" s="63"/>
      <c r="B3" s="63"/>
      <c r="C3" s="63"/>
      <c r="D3" s="63"/>
      <c r="E3" s="63"/>
      <c r="F3" s="63"/>
      <c r="G3" s="63"/>
      <c r="H3" s="63"/>
      <c r="I3" s="63"/>
      <c r="J3" s="63"/>
      <c r="K3" s="63"/>
      <c r="L3" s="63"/>
      <c r="M3" s="63"/>
      <c r="N3" s="63"/>
    </row>
    <row r="4" spans="1:14" x14ac:dyDescent="0.3">
      <c r="A4" s="126" t="s">
        <v>19</v>
      </c>
      <c r="B4" s="126"/>
      <c r="C4" s="126"/>
      <c r="D4" s="126"/>
      <c r="E4" s="126"/>
      <c r="F4" s="126"/>
      <c r="G4" s="126"/>
      <c r="H4" s="126"/>
      <c r="I4" s="126"/>
      <c r="J4" s="126"/>
      <c r="K4" s="126"/>
      <c r="L4" s="126"/>
      <c r="M4" s="126"/>
      <c r="N4" s="126"/>
    </row>
    <row r="5" spans="1:14" x14ac:dyDescent="0.3">
      <c r="A5" s="126"/>
      <c r="B5" s="126"/>
      <c r="C5" s="126"/>
      <c r="D5" s="126"/>
      <c r="E5" s="126"/>
      <c r="F5" s="126"/>
      <c r="G5" s="126"/>
      <c r="H5" s="126"/>
      <c r="I5" s="126"/>
      <c r="J5" s="126"/>
      <c r="K5" s="126"/>
      <c r="L5" s="126"/>
      <c r="M5" s="126"/>
      <c r="N5" s="126"/>
    </row>
    <row r="6" spans="1:14" x14ac:dyDescent="0.3">
      <c r="A6" s="126"/>
      <c r="B6" s="126"/>
      <c r="C6" s="126"/>
      <c r="D6" s="126"/>
      <c r="E6" s="126"/>
      <c r="F6" s="126"/>
      <c r="G6" s="126"/>
      <c r="H6" s="126"/>
      <c r="I6" s="126"/>
      <c r="J6" s="126"/>
      <c r="K6" s="126"/>
      <c r="L6" s="126"/>
      <c r="M6" s="126"/>
      <c r="N6" s="126"/>
    </row>
    <row r="7" spans="1:14" ht="4.5" customHeight="1" x14ac:dyDescent="0.3">
      <c r="A7" s="126"/>
      <c r="B7" s="126"/>
      <c r="C7" s="126"/>
      <c r="D7" s="126"/>
      <c r="E7" s="126"/>
      <c r="F7" s="126"/>
      <c r="G7" s="126"/>
      <c r="H7" s="126"/>
      <c r="I7" s="126"/>
      <c r="J7" s="126"/>
      <c r="K7" s="126"/>
      <c r="L7" s="126"/>
      <c r="M7" s="126"/>
      <c r="N7" s="126"/>
    </row>
    <row r="8" spans="1:14" ht="2.25" customHeight="1" x14ac:dyDescent="0.3">
      <c r="A8" s="126"/>
      <c r="B8" s="126"/>
      <c r="C8" s="126"/>
      <c r="D8" s="126"/>
      <c r="E8" s="126"/>
      <c r="F8" s="126"/>
      <c r="G8" s="126"/>
      <c r="H8" s="126"/>
      <c r="I8" s="126"/>
      <c r="J8" s="126"/>
      <c r="K8" s="126"/>
      <c r="L8" s="126"/>
      <c r="M8" s="126"/>
      <c r="N8" s="126"/>
    </row>
    <row r="9" spans="1:14" hidden="1" x14ac:dyDescent="0.3">
      <c r="A9" s="126"/>
      <c r="B9" s="126"/>
      <c r="C9" s="126"/>
      <c r="D9" s="126"/>
      <c r="E9" s="126"/>
      <c r="F9" s="126"/>
      <c r="G9" s="126"/>
      <c r="H9" s="126"/>
      <c r="I9" s="126"/>
      <c r="J9" s="126"/>
      <c r="K9" s="126"/>
      <c r="L9" s="126"/>
      <c r="M9" s="126"/>
      <c r="N9" s="126"/>
    </row>
    <row r="10" spans="1:14" hidden="1" x14ac:dyDescent="0.3">
      <c r="A10" s="126"/>
      <c r="B10" s="126"/>
      <c r="C10" s="126"/>
      <c r="D10" s="126"/>
      <c r="E10" s="126"/>
      <c r="F10" s="126"/>
      <c r="G10" s="126"/>
      <c r="H10" s="126"/>
      <c r="I10" s="126"/>
      <c r="J10" s="126"/>
      <c r="K10" s="126"/>
      <c r="L10" s="126"/>
      <c r="M10" s="126"/>
      <c r="N10" s="126"/>
    </row>
    <row r="11" spans="1:14" hidden="1" x14ac:dyDescent="0.3">
      <c r="A11" s="126"/>
      <c r="B11" s="126"/>
      <c r="C11" s="126"/>
      <c r="D11" s="126"/>
      <c r="E11" s="126"/>
      <c r="F11" s="126"/>
      <c r="G11" s="126"/>
      <c r="H11" s="126"/>
      <c r="I11" s="126"/>
      <c r="J11" s="126"/>
      <c r="K11" s="126"/>
      <c r="L11" s="126"/>
      <c r="M11" s="126"/>
      <c r="N11" s="126"/>
    </row>
    <row r="12" spans="1:14" x14ac:dyDescent="0.3">
      <c r="A12" s="63"/>
      <c r="B12" s="63"/>
      <c r="C12" s="63"/>
      <c r="D12" s="63"/>
      <c r="E12" s="63"/>
      <c r="F12" s="63"/>
      <c r="G12" s="63"/>
      <c r="H12" s="63"/>
      <c r="I12" s="63"/>
      <c r="J12" s="63"/>
      <c r="K12" s="63"/>
      <c r="L12" s="63"/>
      <c r="M12" s="63"/>
      <c r="N12" s="63"/>
    </row>
    <row r="13" spans="1:14" x14ac:dyDescent="0.3">
      <c r="A13" s="63" t="s">
        <v>247</v>
      </c>
      <c r="B13" s="63"/>
      <c r="C13" s="63"/>
      <c r="D13" s="63"/>
      <c r="E13" s="63"/>
      <c r="F13" s="63"/>
      <c r="G13" s="63"/>
      <c r="H13" s="63"/>
      <c r="I13" s="63"/>
      <c r="J13" s="63"/>
      <c r="K13" s="63"/>
      <c r="L13" s="63"/>
      <c r="M13" s="63"/>
      <c r="N13" s="63"/>
    </row>
    <row r="14" spans="1:14" x14ac:dyDescent="0.3">
      <c r="A14" s="63"/>
      <c r="B14" s="63"/>
      <c r="C14" s="63"/>
      <c r="D14" s="63"/>
      <c r="E14" s="63"/>
      <c r="F14" s="63"/>
      <c r="G14" s="63"/>
      <c r="H14" s="63"/>
      <c r="I14" s="63"/>
      <c r="J14" s="63"/>
      <c r="K14" s="63"/>
      <c r="L14" s="63"/>
      <c r="M14" s="63"/>
      <c r="N14" s="63"/>
    </row>
    <row r="15" spans="1:14" x14ac:dyDescent="0.3">
      <c r="A15" s="63" t="s">
        <v>234</v>
      </c>
      <c r="B15" s="63"/>
      <c r="C15" s="63" t="s">
        <v>235</v>
      </c>
      <c r="D15" s="63"/>
      <c r="E15" s="63"/>
      <c r="F15" s="63"/>
      <c r="G15" s="63"/>
      <c r="H15" s="63"/>
      <c r="I15" s="63"/>
      <c r="J15" s="63"/>
      <c r="K15" s="63"/>
      <c r="L15" s="63"/>
      <c r="M15" s="63"/>
      <c r="N15" s="63"/>
    </row>
    <row r="16" spans="1:14" x14ac:dyDescent="0.3">
      <c r="A16" s="63"/>
      <c r="B16" s="63"/>
      <c r="C16" s="63"/>
      <c r="D16" s="63"/>
      <c r="E16" s="63"/>
      <c r="F16" s="63"/>
      <c r="G16" s="63"/>
      <c r="H16" s="63"/>
      <c r="I16" s="63"/>
      <c r="J16" s="63"/>
      <c r="K16" s="63"/>
      <c r="L16" s="63"/>
      <c r="M16" s="63"/>
      <c r="N16" s="63"/>
    </row>
    <row r="17" spans="1:15" x14ac:dyDescent="0.3">
      <c r="A17" s="63" t="s">
        <v>236</v>
      </c>
      <c r="B17" s="63"/>
      <c r="C17" s="63" t="s">
        <v>237</v>
      </c>
      <c r="D17" s="63"/>
      <c r="E17" s="63"/>
      <c r="F17" s="63"/>
      <c r="G17" s="63"/>
      <c r="H17" s="63"/>
      <c r="I17" s="63"/>
      <c r="J17" s="63"/>
      <c r="K17" s="63"/>
      <c r="L17" s="63"/>
      <c r="M17" s="63"/>
      <c r="N17" s="63"/>
    </row>
    <row r="18" spans="1:15" x14ac:dyDescent="0.3">
      <c r="A18" s="63"/>
      <c r="B18" s="63"/>
      <c r="C18" s="63"/>
      <c r="D18" s="63"/>
      <c r="E18" s="63"/>
      <c r="F18" s="63"/>
      <c r="G18" s="63"/>
      <c r="H18" s="63"/>
      <c r="I18" s="63"/>
      <c r="J18" s="63"/>
      <c r="K18" s="63"/>
      <c r="L18" s="63"/>
      <c r="M18" s="63"/>
      <c r="N18" s="63"/>
    </row>
    <row r="19" spans="1:15" x14ac:dyDescent="0.3">
      <c r="A19" s="126" t="s">
        <v>238</v>
      </c>
      <c r="B19" s="126"/>
      <c r="C19" s="127" t="s">
        <v>239</v>
      </c>
      <c r="D19" s="127"/>
      <c r="E19" s="127"/>
      <c r="F19" s="127"/>
      <c r="G19" s="127"/>
      <c r="H19" s="127"/>
      <c r="I19" s="127"/>
      <c r="J19" s="127"/>
      <c r="K19" s="127"/>
      <c r="L19" s="127"/>
      <c r="M19" s="127"/>
      <c r="N19" s="127"/>
    </row>
    <row r="20" spans="1:15" ht="30.75" customHeight="1" x14ac:dyDescent="0.3">
      <c r="A20" s="126"/>
      <c r="B20" s="126"/>
      <c r="C20" s="127"/>
      <c r="D20" s="127"/>
      <c r="E20" s="127"/>
      <c r="F20" s="127"/>
      <c r="G20" s="127"/>
      <c r="H20" s="127"/>
      <c r="I20" s="127"/>
      <c r="J20" s="127"/>
      <c r="K20" s="127"/>
      <c r="L20" s="127"/>
      <c r="M20" s="127"/>
      <c r="N20" s="127"/>
    </row>
    <row r="21" spans="1:15" ht="8.25" customHeight="1" x14ac:dyDescent="0.3">
      <c r="A21" s="63"/>
      <c r="B21" s="63"/>
      <c r="C21" s="63"/>
      <c r="D21" s="63"/>
      <c r="E21" s="63"/>
      <c r="F21" s="63"/>
      <c r="G21" s="63"/>
      <c r="H21" s="63"/>
      <c r="I21" s="63"/>
      <c r="J21" s="63"/>
      <c r="K21" s="63"/>
      <c r="L21" s="63"/>
      <c r="M21" s="63"/>
      <c r="N21" s="63"/>
    </row>
    <row r="22" spans="1:15" ht="23.25" customHeight="1" x14ac:dyDescent="0.3">
      <c r="A22" s="126" t="s">
        <v>240</v>
      </c>
      <c r="B22" s="126"/>
      <c r="C22" s="67" t="s">
        <v>241</v>
      </c>
      <c r="D22" s="67"/>
      <c r="E22" s="67"/>
      <c r="F22" s="67"/>
      <c r="G22" s="67"/>
      <c r="H22" s="67"/>
      <c r="I22" s="67"/>
      <c r="J22" s="67"/>
      <c r="K22" s="63"/>
      <c r="L22" s="63"/>
      <c r="M22" s="63"/>
      <c r="N22" s="63"/>
    </row>
    <row r="24" spans="1:15" x14ac:dyDescent="0.3">
      <c r="A24" s="63" t="s">
        <v>242</v>
      </c>
      <c r="B24" s="63"/>
      <c r="C24" s="63" t="s">
        <v>243</v>
      </c>
    </row>
    <row r="26" spans="1:15" x14ac:dyDescent="0.3">
      <c r="A26" s="126" t="s">
        <v>245</v>
      </c>
      <c r="B26" s="126"/>
      <c r="C26" s="126"/>
      <c r="D26" s="126"/>
      <c r="E26" s="126"/>
      <c r="F26" s="126"/>
      <c r="G26" s="126"/>
      <c r="H26" s="126"/>
      <c r="I26" s="126"/>
      <c r="J26" s="126"/>
      <c r="K26" s="126"/>
      <c r="L26" s="126"/>
      <c r="M26" s="126"/>
      <c r="N26" s="126"/>
      <c r="O26" s="126"/>
    </row>
    <row r="27" spans="1:15" x14ac:dyDescent="0.3">
      <c r="A27" s="126"/>
      <c r="B27" s="126"/>
      <c r="C27" s="126"/>
      <c r="D27" s="126"/>
      <c r="E27" s="126"/>
      <c r="F27" s="126"/>
      <c r="G27" s="126"/>
      <c r="H27" s="126"/>
      <c r="I27" s="126"/>
      <c r="J27" s="126"/>
      <c r="K27" s="126"/>
      <c r="L27" s="126"/>
      <c r="M27" s="126"/>
      <c r="N27" s="126"/>
      <c r="O27" s="126"/>
    </row>
    <row r="29" spans="1:15" x14ac:dyDescent="0.3">
      <c r="A29" s="63" t="s">
        <v>246</v>
      </c>
      <c r="B29" s="63"/>
      <c r="C29" s="63"/>
      <c r="D29" s="63"/>
      <c r="E29" s="63"/>
      <c r="F29" s="63"/>
      <c r="G29" s="63"/>
      <c r="H29" s="63"/>
    </row>
  </sheetData>
  <mergeCells count="5">
    <mergeCell ref="A4:N11"/>
    <mergeCell ref="A19:B20"/>
    <mergeCell ref="C19:N20"/>
    <mergeCell ref="A22:B22"/>
    <mergeCell ref="A26:O2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69"/>
  <sheetViews>
    <sheetView tabSelected="1" workbookViewId="0"/>
  </sheetViews>
  <sheetFormatPr defaultRowHeight="14.4" x14ac:dyDescent="0.3"/>
  <cols>
    <col min="17" max="17" width="13.109375" customWidth="1"/>
    <col min="18" max="18" width="0" hidden="1" customWidth="1"/>
  </cols>
  <sheetData>
    <row r="2" spans="1:18" ht="23.4" x14ac:dyDescent="0.45">
      <c r="A2" s="71" t="s">
        <v>256</v>
      </c>
    </row>
    <row r="3" spans="1:18" ht="13.5" customHeight="1" x14ac:dyDescent="0.45">
      <c r="A3" s="131"/>
      <c r="B3" s="131"/>
      <c r="C3" s="131"/>
      <c r="D3" s="131"/>
      <c r="E3" s="131"/>
      <c r="F3" s="131"/>
      <c r="G3" s="131"/>
      <c r="H3" s="131"/>
      <c r="I3" s="131"/>
      <c r="J3" s="131"/>
      <c r="K3" s="131"/>
      <c r="L3" s="131"/>
      <c r="M3" s="131"/>
      <c r="N3" s="131"/>
      <c r="O3" s="131"/>
      <c r="P3" s="131"/>
      <c r="Q3" s="131"/>
    </row>
    <row r="4" spans="1:18" ht="138.75" customHeight="1" x14ac:dyDescent="0.45">
      <c r="A4" s="128" t="s">
        <v>263</v>
      </c>
      <c r="B4" s="129"/>
      <c r="C4" s="129"/>
      <c r="D4" s="129"/>
      <c r="E4" s="129"/>
      <c r="F4" s="129"/>
      <c r="G4" s="129"/>
      <c r="H4" s="129"/>
      <c r="I4" s="129"/>
      <c r="J4" s="129"/>
      <c r="K4" s="129"/>
      <c r="L4" s="129"/>
      <c r="M4" s="129"/>
      <c r="N4" s="129"/>
      <c r="O4" s="129"/>
      <c r="P4" s="129"/>
      <c r="Q4" s="130"/>
    </row>
    <row r="6" spans="1:18" ht="27.75" customHeight="1" x14ac:dyDescent="0.3">
      <c r="A6" s="139" t="s">
        <v>20</v>
      </c>
      <c r="B6" s="140"/>
      <c r="C6" s="140"/>
      <c r="D6" s="140"/>
      <c r="E6" s="140"/>
      <c r="F6" s="140"/>
      <c r="G6" s="140"/>
      <c r="H6" s="140"/>
      <c r="I6" s="140"/>
      <c r="J6" s="140"/>
      <c r="K6" s="140"/>
      <c r="L6" s="140"/>
      <c r="M6" s="140"/>
      <c r="N6" s="140"/>
      <c r="O6" s="140"/>
      <c r="P6" s="140"/>
      <c r="Q6" s="141"/>
    </row>
    <row r="7" spans="1:18" ht="15" thickBot="1" x14ac:dyDescent="0.35"/>
    <row r="8" spans="1:18" ht="18" x14ac:dyDescent="0.35">
      <c r="A8" s="11" t="s">
        <v>21</v>
      </c>
      <c r="B8" s="12"/>
      <c r="C8" s="12"/>
      <c r="D8" s="12"/>
      <c r="E8" s="13"/>
      <c r="F8" s="13"/>
      <c r="G8" s="13"/>
      <c r="H8" s="13"/>
      <c r="I8" s="13"/>
      <c r="J8" s="13"/>
      <c r="K8" s="13"/>
      <c r="L8" s="13"/>
      <c r="M8" s="13"/>
      <c r="N8" s="13"/>
      <c r="O8" s="13"/>
      <c r="P8" s="13"/>
      <c r="Q8" s="14"/>
    </row>
    <row r="9" spans="1:18" x14ac:dyDescent="0.3">
      <c r="A9" s="72" t="s">
        <v>22</v>
      </c>
      <c r="B9" s="4"/>
      <c r="C9" s="4"/>
      <c r="D9" s="142"/>
      <c r="E9" s="142"/>
      <c r="F9" s="142"/>
      <c r="G9" s="142"/>
      <c r="H9" s="142"/>
      <c r="I9" s="142"/>
      <c r="J9" s="142"/>
      <c r="K9" s="142"/>
      <c r="L9" s="142"/>
      <c r="M9" s="4"/>
      <c r="N9" s="4"/>
      <c r="O9" s="4"/>
      <c r="P9" s="4"/>
      <c r="Q9" s="73"/>
      <c r="R9" t="s">
        <v>23</v>
      </c>
    </row>
    <row r="10" spans="1:18" x14ac:dyDescent="0.3">
      <c r="A10" s="72" t="s">
        <v>24</v>
      </c>
      <c r="B10" s="4"/>
      <c r="C10" s="4"/>
      <c r="D10" s="137"/>
      <c r="E10" s="137"/>
      <c r="F10" s="137"/>
      <c r="G10" s="137"/>
      <c r="H10" s="137"/>
      <c r="I10" s="137"/>
      <c r="J10" s="137"/>
      <c r="K10" s="137"/>
      <c r="L10" s="137"/>
      <c r="M10" s="4"/>
      <c r="N10" s="4"/>
      <c r="O10" s="4"/>
      <c r="P10" s="4"/>
      <c r="Q10" s="73"/>
      <c r="R10" t="s">
        <v>25</v>
      </c>
    </row>
    <row r="11" spans="1:18" x14ac:dyDescent="0.3">
      <c r="A11" s="72" t="s">
        <v>26</v>
      </c>
      <c r="B11" s="4"/>
      <c r="C11" s="4"/>
      <c r="D11" s="137"/>
      <c r="E11" s="137"/>
      <c r="F11" s="137"/>
      <c r="G11" s="137"/>
      <c r="H11" s="137"/>
      <c r="I11" s="137"/>
      <c r="J11" s="137"/>
      <c r="K11" s="137"/>
      <c r="L11" s="137"/>
      <c r="M11" s="4"/>
      <c r="N11" s="4"/>
      <c r="O11" s="4"/>
      <c r="P11" s="4"/>
      <c r="Q11" s="73"/>
      <c r="R11" t="s">
        <v>27</v>
      </c>
    </row>
    <row r="12" spans="1:18" ht="15" thickBot="1" x14ac:dyDescent="0.35">
      <c r="A12" s="74" t="s">
        <v>28</v>
      </c>
      <c r="B12" s="75"/>
      <c r="C12" s="75"/>
      <c r="D12" s="143"/>
      <c r="E12" s="143"/>
      <c r="F12" s="143"/>
      <c r="G12" s="143"/>
      <c r="H12" s="143"/>
      <c r="I12" s="143"/>
      <c r="J12" s="143"/>
      <c r="K12" s="143"/>
      <c r="L12" s="143"/>
      <c r="M12" s="75"/>
      <c r="N12" s="75"/>
      <c r="O12" s="75"/>
      <c r="P12" s="75"/>
      <c r="Q12" s="76"/>
    </row>
    <row r="13" spans="1:18" ht="15" thickBot="1" x14ac:dyDescent="0.35"/>
    <row r="14" spans="1:18" ht="18" x14ac:dyDescent="0.35">
      <c r="A14" s="11" t="s">
        <v>0</v>
      </c>
      <c r="B14" s="13"/>
      <c r="C14" s="13"/>
      <c r="D14" s="13"/>
      <c r="E14" s="20" t="s">
        <v>2</v>
      </c>
      <c r="F14" s="20" t="s">
        <v>3</v>
      </c>
      <c r="G14" s="20" t="s">
        <v>4</v>
      </c>
      <c r="H14" s="20" t="s">
        <v>5</v>
      </c>
      <c r="I14" s="20" t="s">
        <v>6</v>
      </c>
      <c r="J14" s="20" t="s">
        <v>7</v>
      </c>
      <c r="K14" s="20" t="s">
        <v>8</v>
      </c>
      <c r="L14" s="20" t="s">
        <v>9</v>
      </c>
      <c r="M14" s="20" t="s">
        <v>10</v>
      </c>
      <c r="N14" s="20" t="s">
        <v>11</v>
      </c>
      <c r="O14" s="20" t="s">
        <v>12</v>
      </c>
      <c r="P14" s="20" t="s">
        <v>13</v>
      </c>
      <c r="Q14" s="14"/>
    </row>
    <row r="15" spans="1:18" x14ac:dyDescent="0.3">
      <c r="A15" s="72" t="s">
        <v>29</v>
      </c>
      <c r="B15" s="4"/>
      <c r="C15" s="4"/>
      <c r="D15" s="4"/>
      <c r="E15" s="121"/>
      <c r="F15" s="121"/>
      <c r="G15" s="121"/>
      <c r="H15" s="121"/>
      <c r="I15" s="121"/>
      <c r="J15" s="121"/>
      <c r="K15" s="121"/>
      <c r="L15" s="121"/>
      <c r="M15" s="121"/>
      <c r="N15" s="121"/>
      <c r="O15" s="121"/>
      <c r="P15" s="121"/>
      <c r="Q15" s="73"/>
    </row>
    <row r="16" spans="1:18" x14ac:dyDescent="0.3">
      <c r="A16" s="72" t="s">
        <v>30</v>
      </c>
      <c r="B16" s="4"/>
      <c r="C16" s="4"/>
      <c r="D16" s="4"/>
      <c r="E16" s="77"/>
      <c r="F16" s="77"/>
      <c r="G16" s="77"/>
      <c r="H16" s="4"/>
      <c r="I16" s="4"/>
      <c r="J16" s="4"/>
      <c r="K16" s="4"/>
      <c r="L16" s="4"/>
      <c r="M16" s="4"/>
      <c r="N16" s="4"/>
      <c r="O16" s="4"/>
      <c r="P16" s="4"/>
      <c r="Q16" s="73"/>
    </row>
    <row r="17" spans="1:18" ht="27.75" customHeight="1" thickBot="1" x14ac:dyDescent="0.35">
      <c r="A17" s="135" t="s">
        <v>31</v>
      </c>
      <c r="B17" s="136"/>
      <c r="C17" s="136"/>
      <c r="D17" s="136"/>
      <c r="E17" s="136"/>
      <c r="F17" s="136"/>
      <c r="G17" s="136"/>
      <c r="H17" s="136"/>
      <c r="I17" s="136"/>
      <c r="J17" s="136"/>
      <c r="K17" s="136"/>
      <c r="L17" s="136"/>
      <c r="M17" s="136"/>
      <c r="N17" s="136"/>
      <c r="O17" s="136"/>
      <c r="P17" s="136"/>
      <c r="Q17" s="144"/>
    </row>
    <row r="18" spans="1:18" ht="15" thickBot="1" x14ac:dyDescent="0.35"/>
    <row r="19" spans="1:18" ht="18" x14ac:dyDescent="0.35">
      <c r="A19" s="11" t="s">
        <v>32</v>
      </c>
      <c r="B19" s="12"/>
      <c r="C19" s="12"/>
      <c r="D19" s="12"/>
      <c r="E19" s="13"/>
      <c r="F19" s="13"/>
      <c r="G19" s="13"/>
      <c r="H19" s="13"/>
      <c r="I19" s="13"/>
      <c r="J19" s="13"/>
      <c r="K19" s="13"/>
      <c r="L19" s="13"/>
      <c r="M19" s="13"/>
      <c r="N19" s="13"/>
      <c r="O19" s="13"/>
      <c r="P19" s="13"/>
      <c r="Q19" s="14"/>
    </row>
    <row r="20" spans="1:18" x14ac:dyDescent="0.3">
      <c r="A20" s="21"/>
      <c r="B20" s="6"/>
      <c r="C20" s="6"/>
      <c r="D20" s="6"/>
      <c r="E20" s="6"/>
      <c r="F20" s="6"/>
      <c r="G20" s="6"/>
      <c r="H20" s="6"/>
      <c r="I20" s="6"/>
      <c r="J20" s="6"/>
      <c r="K20" s="6"/>
      <c r="L20" s="6"/>
      <c r="M20" s="6"/>
      <c r="N20" s="6"/>
      <c r="O20" s="6"/>
      <c r="P20" s="6"/>
      <c r="Q20" s="16"/>
    </row>
    <row r="21" spans="1:18" x14ac:dyDescent="0.3">
      <c r="A21" s="78" t="s">
        <v>33</v>
      </c>
      <c r="B21" s="4"/>
      <c r="C21" s="4"/>
      <c r="D21" s="4"/>
      <c r="E21" s="4"/>
      <c r="F21" s="4"/>
      <c r="G21" s="4"/>
      <c r="H21" s="4"/>
      <c r="I21" s="4"/>
      <c r="J21" s="4"/>
      <c r="K21" s="121"/>
      <c r="L21" s="124"/>
      <c r="M21" s="22" t="s">
        <v>35</v>
      </c>
      <c r="N21" s="4"/>
      <c r="O21" s="4"/>
      <c r="P21" s="4"/>
      <c r="Q21" s="73"/>
    </row>
    <row r="22" spans="1:18" x14ac:dyDescent="0.3">
      <c r="A22" s="78"/>
      <c r="B22" s="4"/>
      <c r="C22" s="4"/>
      <c r="D22" s="4"/>
      <c r="E22" s="4"/>
      <c r="F22" s="4"/>
      <c r="G22" s="4"/>
      <c r="H22" s="4"/>
      <c r="I22" s="4"/>
      <c r="J22" s="4"/>
      <c r="K22" s="4"/>
      <c r="L22" s="4"/>
      <c r="M22" s="4"/>
      <c r="N22" s="4"/>
      <c r="O22" s="4"/>
      <c r="P22" s="4"/>
      <c r="Q22" s="73"/>
      <c r="R22" t="s">
        <v>34</v>
      </c>
    </row>
    <row r="23" spans="1:18" x14ac:dyDescent="0.3">
      <c r="A23" s="145" t="s">
        <v>36</v>
      </c>
      <c r="B23" s="146"/>
      <c r="C23" s="146"/>
      <c r="D23" s="146"/>
      <c r="E23" s="146"/>
      <c r="F23" s="146"/>
      <c r="G23" s="146"/>
      <c r="H23" s="146"/>
      <c r="I23" s="146"/>
      <c r="J23" s="146"/>
      <c r="K23" s="146"/>
      <c r="L23" s="146"/>
      <c r="M23" s="146"/>
      <c r="N23" s="146"/>
      <c r="O23" s="146"/>
      <c r="P23" s="146"/>
      <c r="Q23" s="147"/>
      <c r="R23" t="s">
        <v>37</v>
      </c>
    </row>
    <row r="24" spans="1:18" x14ac:dyDescent="0.3">
      <c r="A24" s="145"/>
      <c r="B24" s="146"/>
      <c r="C24" s="146"/>
      <c r="D24" s="146"/>
      <c r="E24" s="146"/>
      <c r="F24" s="146"/>
      <c r="G24" s="146"/>
      <c r="H24" s="146"/>
      <c r="I24" s="146"/>
      <c r="J24" s="146"/>
      <c r="K24" s="146"/>
      <c r="L24" s="146"/>
      <c r="M24" s="146"/>
      <c r="N24" s="146"/>
      <c r="O24" s="146"/>
      <c r="P24" s="146"/>
      <c r="Q24" s="147"/>
    </row>
    <row r="25" spans="1:18" ht="14.25" customHeight="1" x14ac:dyDescent="0.3">
      <c r="A25" s="145"/>
      <c r="B25" s="146"/>
      <c r="C25" s="146"/>
      <c r="D25" s="146"/>
      <c r="E25" s="146"/>
      <c r="F25" s="146"/>
      <c r="G25" s="146"/>
      <c r="H25" s="146"/>
      <c r="I25" s="146"/>
      <c r="J25" s="146"/>
      <c r="K25" s="146"/>
      <c r="L25" s="146"/>
      <c r="M25" s="146"/>
      <c r="N25" s="146"/>
      <c r="O25" s="146"/>
      <c r="P25" s="146"/>
      <c r="Q25" s="147"/>
    </row>
    <row r="26" spans="1:18" hidden="1" x14ac:dyDescent="0.3">
      <c r="A26" s="145"/>
      <c r="B26" s="146"/>
      <c r="C26" s="146"/>
      <c r="D26" s="146"/>
      <c r="E26" s="146"/>
      <c r="F26" s="146"/>
      <c r="G26" s="146"/>
      <c r="H26" s="146"/>
      <c r="I26" s="146"/>
      <c r="J26" s="146"/>
      <c r="K26" s="146"/>
      <c r="L26" s="146"/>
      <c r="M26" s="146"/>
      <c r="N26" s="146"/>
      <c r="O26" s="146"/>
      <c r="P26" s="146"/>
      <c r="Q26" s="147"/>
    </row>
    <row r="27" spans="1:18" hidden="1" x14ac:dyDescent="0.3">
      <c r="A27" s="145"/>
      <c r="B27" s="146"/>
      <c r="C27" s="146"/>
      <c r="D27" s="146"/>
      <c r="E27" s="146"/>
      <c r="F27" s="146"/>
      <c r="G27" s="146"/>
      <c r="H27" s="146"/>
      <c r="I27" s="146"/>
      <c r="J27" s="146"/>
      <c r="K27" s="146"/>
      <c r="L27" s="146"/>
      <c r="M27" s="146"/>
      <c r="N27" s="146"/>
      <c r="O27" s="146"/>
      <c r="P27" s="146"/>
      <c r="Q27" s="147"/>
    </row>
    <row r="28" spans="1:18" x14ac:dyDescent="0.3">
      <c r="A28" s="15"/>
      <c r="B28" s="6"/>
      <c r="C28" s="6"/>
      <c r="D28" s="6"/>
      <c r="E28" s="6"/>
      <c r="F28" s="6"/>
      <c r="G28" s="6"/>
      <c r="H28" s="6"/>
      <c r="I28" s="6"/>
      <c r="J28" s="6"/>
      <c r="K28" s="6"/>
      <c r="L28" s="6"/>
      <c r="M28" s="6"/>
      <c r="N28" s="6"/>
      <c r="O28" s="6"/>
      <c r="P28" s="6"/>
      <c r="Q28" s="16"/>
    </row>
    <row r="29" spans="1:18" x14ac:dyDescent="0.3">
      <c r="A29" s="72" t="s">
        <v>38</v>
      </c>
      <c r="B29" s="4"/>
      <c r="C29" s="4"/>
      <c r="D29" s="4"/>
      <c r="E29" s="4" t="s">
        <v>2</v>
      </c>
      <c r="F29" s="4" t="s">
        <v>3</v>
      </c>
      <c r="G29" s="4" t="s">
        <v>4</v>
      </c>
      <c r="H29" s="4" t="s">
        <v>5</v>
      </c>
      <c r="I29" s="4" t="s">
        <v>6</v>
      </c>
      <c r="J29" s="4" t="s">
        <v>7</v>
      </c>
      <c r="K29" s="4" t="s">
        <v>8</v>
      </c>
      <c r="L29" s="4" t="s">
        <v>9</v>
      </c>
      <c r="M29" s="4" t="s">
        <v>10</v>
      </c>
      <c r="N29" s="4" t="s">
        <v>11</v>
      </c>
      <c r="O29" s="4" t="s">
        <v>12</v>
      </c>
      <c r="P29" s="4" t="s">
        <v>13</v>
      </c>
      <c r="Q29" s="73"/>
    </row>
    <row r="30" spans="1:18" x14ac:dyDescent="0.3">
      <c r="A30" s="72"/>
      <c r="B30" s="4"/>
      <c r="C30" s="4"/>
      <c r="D30" s="4"/>
      <c r="E30" s="4"/>
      <c r="F30" s="4"/>
      <c r="G30" s="4"/>
      <c r="H30" s="4"/>
      <c r="I30" s="4"/>
      <c r="J30" s="4"/>
      <c r="K30" s="4"/>
      <c r="L30" s="4"/>
      <c r="M30" s="4"/>
      <c r="N30" s="4"/>
      <c r="O30" s="4"/>
      <c r="P30" s="4"/>
      <c r="Q30" s="73"/>
    </row>
    <row r="31" spans="1:18" x14ac:dyDescent="0.3">
      <c r="A31" s="78" t="s">
        <v>37</v>
      </c>
      <c r="B31" s="4"/>
      <c r="C31" s="4"/>
      <c r="D31" s="4"/>
      <c r="E31" s="4"/>
      <c r="F31" s="4"/>
      <c r="G31" s="4"/>
      <c r="H31" s="4"/>
      <c r="I31" s="4"/>
      <c r="J31" s="4"/>
      <c r="K31" s="4"/>
      <c r="L31" s="4"/>
      <c r="M31" s="4"/>
      <c r="N31" s="4"/>
      <c r="O31" s="4"/>
      <c r="P31" s="4"/>
      <c r="Q31" s="73"/>
    </row>
    <row r="32" spans="1:18" x14ac:dyDescent="0.3">
      <c r="A32" s="72" t="s">
        <v>39</v>
      </c>
      <c r="B32" s="4"/>
      <c r="C32" s="4"/>
      <c r="D32" s="4"/>
      <c r="E32" s="125"/>
      <c r="F32" s="125"/>
      <c r="G32" s="125"/>
      <c r="H32" s="125"/>
      <c r="I32" s="125"/>
      <c r="J32" s="125"/>
      <c r="K32" s="125"/>
      <c r="L32" s="125"/>
      <c r="M32" s="125"/>
      <c r="N32" s="125"/>
      <c r="O32" s="125"/>
      <c r="P32" s="125"/>
      <c r="Q32" s="79">
        <f>SUM(D32:P32)/12</f>
        <v>0</v>
      </c>
      <c r="R32" s="23"/>
    </row>
    <row r="33" spans="1:18" x14ac:dyDescent="0.3">
      <c r="A33" s="72" t="s">
        <v>40</v>
      </c>
      <c r="B33" s="4"/>
      <c r="C33" s="4"/>
      <c r="D33" s="4"/>
      <c r="E33" s="125"/>
      <c r="F33" s="125"/>
      <c r="G33" s="125"/>
      <c r="H33" s="125"/>
      <c r="I33" s="125"/>
      <c r="J33" s="125"/>
      <c r="K33" s="125"/>
      <c r="L33" s="125"/>
      <c r="M33" s="125"/>
      <c r="N33" s="125"/>
      <c r="O33" s="125"/>
      <c r="P33" s="125"/>
      <c r="Q33" s="79">
        <f>SUM(D33:P33)/12</f>
        <v>0</v>
      </c>
      <c r="R33" s="23"/>
    </row>
    <row r="34" spans="1:18" x14ac:dyDescent="0.3">
      <c r="A34" s="72" t="s">
        <v>41</v>
      </c>
      <c r="B34" s="4"/>
      <c r="C34" s="4"/>
      <c r="D34" s="4"/>
      <c r="E34" s="125"/>
      <c r="F34" s="125"/>
      <c r="G34" s="125"/>
      <c r="H34" s="125"/>
      <c r="I34" s="125"/>
      <c r="J34" s="125"/>
      <c r="K34" s="125"/>
      <c r="L34" s="125"/>
      <c r="M34" s="125"/>
      <c r="N34" s="125"/>
      <c r="O34" s="125"/>
      <c r="P34" s="125"/>
      <c r="Q34" s="79">
        <f>SUM(D34:P34)/12</f>
        <v>0</v>
      </c>
      <c r="R34" s="23"/>
    </row>
    <row r="35" spans="1:18" ht="15" thickBot="1" x14ac:dyDescent="0.35">
      <c r="A35" s="72" t="s">
        <v>42</v>
      </c>
      <c r="B35" s="4"/>
      <c r="C35" s="4"/>
      <c r="D35" s="4"/>
      <c r="E35" s="80">
        <f>SUM(E32:E34)</f>
        <v>0</v>
      </c>
      <c r="F35" s="80">
        <f t="shared" ref="F35:P35" si="0">SUM(F32:F34)</f>
        <v>0</v>
      </c>
      <c r="G35" s="80">
        <f t="shared" si="0"/>
        <v>0</v>
      </c>
      <c r="H35" s="80">
        <f t="shared" si="0"/>
        <v>0</v>
      </c>
      <c r="I35" s="80">
        <f t="shared" si="0"/>
        <v>0</v>
      </c>
      <c r="J35" s="80">
        <f t="shared" si="0"/>
        <v>0</v>
      </c>
      <c r="K35" s="80">
        <f t="shared" si="0"/>
        <v>0</v>
      </c>
      <c r="L35" s="80">
        <f t="shared" si="0"/>
        <v>0</v>
      </c>
      <c r="M35" s="80">
        <f t="shared" si="0"/>
        <v>0</v>
      </c>
      <c r="N35" s="80">
        <f t="shared" si="0"/>
        <v>0</v>
      </c>
      <c r="O35" s="80">
        <f t="shared" si="0"/>
        <v>0</v>
      </c>
      <c r="P35" s="80">
        <f t="shared" si="0"/>
        <v>0</v>
      </c>
      <c r="Q35" s="79">
        <f>SUM(D35:P35)/12</f>
        <v>0</v>
      </c>
      <c r="R35" s="23"/>
    </row>
    <row r="36" spans="1:18" x14ac:dyDescent="0.3">
      <c r="A36" s="72"/>
      <c r="B36" s="4"/>
      <c r="C36" s="4"/>
      <c r="D36" s="4"/>
      <c r="E36" s="81"/>
      <c r="F36" s="81"/>
      <c r="G36" s="81"/>
      <c r="H36" s="81"/>
      <c r="I36" s="81"/>
      <c r="J36" s="81"/>
      <c r="K36" s="81"/>
      <c r="L36" s="81"/>
      <c r="M36" s="81"/>
      <c r="N36" s="81"/>
      <c r="O36" s="81"/>
      <c r="P36" s="81"/>
      <c r="Q36" s="79"/>
      <c r="R36" s="24"/>
    </row>
    <row r="37" spans="1:18" x14ac:dyDescent="0.3">
      <c r="A37" s="72"/>
      <c r="B37" s="4"/>
      <c r="C37" s="4"/>
      <c r="D37" s="4"/>
      <c r="E37" s="81"/>
      <c r="F37" s="81"/>
      <c r="G37" s="81"/>
      <c r="H37" s="81"/>
      <c r="I37" s="81"/>
      <c r="J37" s="81"/>
      <c r="K37" s="81"/>
      <c r="L37" s="81"/>
      <c r="M37" s="81"/>
      <c r="N37" s="81"/>
      <c r="O37" s="81"/>
      <c r="P37" s="81"/>
      <c r="Q37" s="79"/>
      <c r="R37" s="24"/>
    </row>
    <row r="38" spans="1:18" x14ac:dyDescent="0.3">
      <c r="A38" s="78" t="s">
        <v>34</v>
      </c>
      <c r="B38" s="4"/>
      <c r="C38" s="4"/>
      <c r="D38" s="4"/>
      <c r="E38" s="81"/>
      <c r="F38" s="81"/>
      <c r="G38" s="81"/>
      <c r="H38" s="81"/>
      <c r="I38" s="81"/>
      <c r="J38" s="81"/>
      <c r="K38" s="81"/>
      <c r="L38" s="81"/>
      <c r="M38" s="81"/>
      <c r="N38" s="81"/>
      <c r="O38" s="81"/>
      <c r="P38" s="81"/>
      <c r="Q38" s="79"/>
      <c r="R38" s="24"/>
    </row>
    <row r="39" spans="1:18" x14ac:dyDescent="0.3">
      <c r="A39" s="82" t="s">
        <v>43</v>
      </c>
      <c r="B39" s="4"/>
      <c r="C39" s="4"/>
      <c r="D39" s="4"/>
      <c r="E39" s="81"/>
      <c r="F39" s="81"/>
      <c r="G39" s="81"/>
      <c r="H39" s="81"/>
      <c r="I39" s="81"/>
      <c r="J39" s="81"/>
      <c r="K39" s="81"/>
      <c r="L39" s="81"/>
      <c r="M39" s="81"/>
      <c r="N39" s="81"/>
      <c r="O39" s="81"/>
      <c r="P39" s="81"/>
      <c r="Q39" s="79"/>
      <c r="R39" s="24"/>
    </row>
    <row r="40" spans="1:18" x14ac:dyDescent="0.3">
      <c r="A40" s="72" t="s">
        <v>39</v>
      </c>
      <c r="B40" s="4"/>
      <c r="C40" s="4"/>
      <c r="D40" s="4"/>
      <c r="E40" s="125"/>
      <c r="F40" s="125"/>
      <c r="G40" s="125"/>
      <c r="H40" s="125"/>
      <c r="I40" s="125"/>
      <c r="J40" s="125"/>
      <c r="K40" s="125"/>
      <c r="L40" s="125"/>
      <c r="M40" s="125"/>
      <c r="N40" s="125"/>
      <c r="O40" s="125"/>
      <c r="P40" s="125"/>
      <c r="Q40" s="79">
        <f>SUM(D40:P40)/12</f>
        <v>0</v>
      </c>
      <c r="R40" s="23"/>
    </row>
    <row r="41" spans="1:18" x14ac:dyDescent="0.3">
      <c r="A41" s="72" t="s">
        <v>40</v>
      </c>
      <c r="B41" s="4"/>
      <c r="C41" s="4"/>
      <c r="D41" s="4"/>
      <c r="E41" s="125"/>
      <c r="F41" s="125"/>
      <c r="G41" s="125"/>
      <c r="H41" s="125"/>
      <c r="I41" s="125"/>
      <c r="J41" s="125"/>
      <c r="K41" s="125"/>
      <c r="L41" s="125"/>
      <c r="M41" s="125"/>
      <c r="N41" s="125"/>
      <c r="O41" s="125"/>
      <c r="P41" s="125"/>
      <c r="Q41" s="79">
        <f>SUM(D41:P41)/12</f>
        <v>0</v>
      </c>
      <c r="R41" s="23"/>
    </row>
    <row r="42" spans="1:18" x14ac:dyDescent="0.3">
      <c r="A42" s="72" t="s">
        <v>41</v>
      </c>
      <c r="B42" s="4"/>
      <c r="C42" s="4"/>
      <c r="D42" s="4"/>
      <c r="E42" s="125"/>
      <c r="F42" s="125"/>
      <c r="G42" s="125"/>
      <c r="H42" s="125"/>
      <c r="I42" s="125"/>
      <c r="J42" s="125"/>
      <c r="K42" s="125"/>
      <c r="L42" s="125"/>
      <c r="M42" s="125"/>
      <c r="N42" s="125"/>
      <c r="O42" s="125"/>
      <c r="P42" s="125"/>
      <c r="Q42" s="79">
        <f>SUM(D42:P42)/12</f>
        <v>0</v>
      </c>
      <c r="R42" s="23"/>
    </row>
    <row r="43" spans="1:18" ht="15" thickBot="1" x14ac:dyDescent="0.35">
      <c r="A43" s="72" t="s">
        <v>42</v>
      </c>
      <c r="B43" s="4"/>
      <c r="C43" s="4"/>
      <c r="D43" s="4"/>
      <c r="E43" s="80">
        <f>SUM(E40:E42)</f>
        <v>0</v>
      </c>
      <c r="F43" s="80">
        <f t="shared" ref="F43:P43" si="1">SUM(F40:F42)</f>
        <v>0</v>
      </c>
      <c r="G43" s="80">
        <f t="shared" si="1"/>
        <v>0</v>
      </c>
      <c r="H43" s="80">
        <f t="shared" si="1"/>
        <v>0</v>
      </c>
      <c r="I43" s="80">
        <f t="shared" si="1"/>
        <v>0</v>
      </c>
      <c r="J43" s="80">
        <f t="shared" si="1"/>
        <v>0</v>
      </c>
      <c r="K43" s="80">
        <f t="shared" si="1"/>
        <v>0</v>
      </c>
      <c r="L43" s="80">
        <f t="shared" si="1"/>
        <v>0</v>
      </c>
      <c r="M43" s="80">
        <f t="shared" si="1"/>
        <v>0</v>
      </c>
      <c r="N43" s="80">
        <f t="shared" si="1"/>
        <v>0</v>
      </c>
      <c r="O43" s="80">
        <f t="shared" si="1"/>
        <v>0</v>
      </c>
      <c r="P43" s="80">
        <f t="shared" si="1"/>
        <v>0</v>
      </c>
      <c r="Q43" s="79">
        <f>SUM(D43:P43)/12</f>
        <v>0</v>
      </c>
      <c r="R43" s="23"/>
    </row>
    <row r="44" spans="1:18" x14ac:dyDescent="0.3">
      <c r="A44" s="72"/>
      <c r="B44" s="4"/>
      <c r="C44" s="4"/>
      <c r="D44" s="4"/>
      <c r="E44" s="81"/>
      <c r="F44" s="81"/>
      <c r="G44" s="81"/>
      <c r="H44" s="81"/>
      <c r="I44" s="81"/>
      <c r="J44" s="81"/>
      <c r="K44" s="81"/>
      <c r="L44" s="81"/>
      <c r="M44" s="81"/>
      <c r="N44" s="81"/>
      <c r="O44" s="81"/>
      <c r="P44" s="81"/>
      <c r="Q44" s="79"/>
      <c r="R44" s="24"/>
    </row>
    <row r="45" spans="1:18" x14ac:dyDescent="0.3">
      <c r="A45" s="82" t="s">
        <v>44</v>
      </c>
      <c r="B45" s="4"/>
      <c r="C45" s="4"/>
      <c r="D45" s="4"/>
      <c r="E45" s="81"/>
      <c r="F45" s="81"/>
      <c r="G45" s="81"/>
      <c r="H45" s="81"/>
      <c r="I45" s="81"/>
      <c r="J45" s="81"/>
      <c r="K45" s="81"/>
      <c r="L45" s="81"/>
      <c r="M45" s="81"/>
      <c r="N45" s="81"/>
      <c r="O45" s="81"/>
      <c r="P45" s="81"/>
      <c r="Q45" s="79"/>
      <c r="R45" s="24"/>
    </row>
    <row r="46" spans="1:18" x14ac:dyDescent="0.3">
      <c r="A46" s="72" t="s">
        <v>39</v>
      </c>
      <c r="B46" s="4"/>
      <c r="C46" s="4"/>
      <c r="D46" s="4"/>
      <c r="E46" s="125"/>
      <c r="F46" s="125"/>
      <c r="G46" s="125"/>
      <c r="H46" s="125"/>
      <c r="I46" s="125"/>
      <c r="J46" s="125"/>
      <c r="K46" s="125"/>
      <c r="L46" s="125"/>
      <c r="M46" s="125"/>
      <c r="N46" s="125"/>
      <c r="O46" s="125"/>
      <c r="P46" s="125"/>
      <c r="Q46" s="79">
        <f>SUM(D46:P46)/12</f>
        <v>0</v>
      </c>
      <c r="R46" s="23"/>
    </row>
    <row r="47" spans="1:18" x14ac:dyDescent="0.3">
      <c r="A47" s="72" t="s">
        <v>40</v>
      </c>
      <c r="B47" s="4"/>
      <c r="C47" s="4"/>
      <c r="D47" s="4"/>
      <c r="E47" s="125"/>
      <c r="F47" s="125"/>
      <c r="G47" s="125"/>
      <c r="H47" s="125"/>
      <c r="I47" s="125"/>
      <c r="J47" s="125"/>
      <c r="K47" s="125"/>
      <c r="L47" s="125"/>
      <c r="M47" s="125"/>
      <c r="N47" s="125"/>
      <c r="O47" s="125"/>
      <c r="P47" s="125"/>
      <c r="Q47" s="79">
        <f>SUM(D47:P47)/12</f>
        <v>0</v>
      </c>
      <c r="R47" s="23"/>
    </row>
    <row r="48" spans="1:18" x14ac:dyDescent="0.3">
      <c r="A48" s="72" t="s">
        <v>41</v>
      </c>
      <c r="B48" s="4"/>
      <c r="C48" s="4"/>
      <c r="D48" s="4"/>
      <c r="E48" s="125"/>
      <c r="F48" s="125"/>
      <c r="G48" s="125"/>
      <c r="H48" s="125"/>
      <c r="I48" s="125"/>
      <c r="J48" s="125"/>
      <c r="K48" s="125"/>
      <c r="L48" s="125"/>
      <c r="M48" s="125"/>
      <c r="N48" s="125"/>
      <c r="O48" s="125"/>
      <c r="P48" s="125"/>
      <c r="Q48" s="79">
        <f>SUM(D48:P48)/12</f>
        <v>0</v>
      </c>
      <c r="R48" s="23"/>
    </row>
    <row r="49" spans="1:18" ht="15" thickBot="1" x14ac:dyDescent="0.35">
      <c r="A49" s="72" t="s">
        <v>42</v>
      </c>
      <c r="B49" s="4"/>
      <c r="C49" s="4"/>
      <c r="D49" s="4"/>
      <c r="E49" s="80">
        <f>SUM(E46:E48)</f>
        <v>0</v>
      </c>
      <c r="F49" s="80">
        <f t="shared" ref="F49:P49" si="2">SUM(F46:F48)</f>
        <v>0</v>
      </c>
      <c r="G49" s="80">
        <f t="shared" si="2"/>
        <v>0</v>
      </c>
      <c r="H49" s="80">
        <f t="shared" si="2"/>
        <v>0</v>
      </c>
      <c r="I49" s="80">
        <f t="shared" si="2"/>
        <v>0</v>
      </c>
      <c r="J49" s="80">
        <f t="shared" si="2"/>
        <v>0</v>
      </c>
      <c r="K49" s="80">
        <f t="shared" si="2"/>
        <v>0</v>
      </c>
      <c r="L49" s="80">
        <f t="shared" si="2"/>
        <v>0</v>
      </c>
      <c r="M49" s="80">
        <f t="shared" si="2"/>
        <v>0</v>
      </c>
      <c r="N49" s="80">
        <f t="shared" si="2"/>
        <v>0</v>
      </c>
      <c r="O49" s="80">
        <f t="shared" si="2"/>
        <v>0</v>
      </c>
      <c r="P49" s="80">
        <f t="shared" si="2"/>
        <v>0</v>
      </c>
      <c r="Q49" s="79">
        <f>SUM(D49:P49)/12</f>
        <v>0</v>
      </c>
      <c r="R49" s="23"/>
    </row>
    <row r="50" spans="1:18" x14ac:dyDescent="0.3">
      <c r="A50" s="72"/>
      <c r="B50" s="4"/>
      <c r="C50" s="4"/>
      <c r="D50" s="4"/>
      <c r="E50" s="81"/>
      <c r="F50" s="81"/>
      <c r="G50" s="81"/>
      <c r="H50" s="81"/>
      <c r="I50" s="81"/>
      <c r="J50" s="81"/>
      <c r="K50" s="81"/>
      <c r="L50" s="81"/>
      <c r="M50" s="81"/>
      <c r="N50" s="81"/>
      <c r="O50" s="81"/>
      <c r="P50" s="81"/>
      <c r="Q50" s="79"/>
      <c r="R50" s="24"/>
    </row>
    <row r="51" spans="1:18" x14ac:dyDescent="0.3">
      <c r="A51" s="82" t="s">
        <v>45</v>
      </c>
      <c r="B51" s="4"/>
      <c r="C51" s="4"/>
      <c r="D51" s="4"/>
      <c r="E51" s="81"/>
      <c r="F51" s="81"/>
      <c r="G51" s="81"/>
      <c r="H51" s="81"/>
      <c r="I51" s="81"/>
      <c r="J51" s="81"/>
      <c r="K51" s="81"/>
      <c r="L51" s="81"/>
      <c r="M51" s="81"/>
      <c r="N51" s="81"/>
      <c r="O51" s="81"/>
      <c r="P51" s="81"/>
      <c r="Q51" s="79"/>
      <c r="R51" s="24"/>
    </row>
    <row r="52" spans="1:18" x14ac:dyDescent="0.3">
      <c r="A52" s="72" t="s">
        <v>39</v>
      </c>
      <c r="B52" s="4"/>
      <c r="C52" s="4"/>
      <c r="D52" s="4"/>
      <c r="E52" s="125"/>
      <c r="F52" s="125"/>
      <c r="G52" s="125"/>
      <c r="H52" s="125"/>
      <c r="I52" s="125"/>
      <c r="J52" s="125"/>
      <c r="K52" s="125"/>
      <c r="L52" s="125"/>
      <c r="M52" s="125"/>
      <c r="N52" s="125"/>
      <c r="O52" s="125"/>
      <c r="P52" s="125"/>
      <c r="Q52" s="79">
        <f>SUM(D52:P52)/12</f>
        <v>0</v>
      </c>
      <c r="R52" s="23"/>
    </row>
    <row r="53" spans="1:18" x14ac:dyDescent="0.3">
      <c r="A53" s="72" t="s">
        <v>40</v>
      </c>
      <c r="B53" s="4"/>
      <c r="C53" s="4"/>
      <c r="D53" s="4"/>
      <c r="E53" s="125"/>
      <c r="F53" s="125"/>
      <c r="G53" s="125"/>
      <c r="H53" s="125"/>
      <c r="I53" s="125"/>
      <c r="J53" s="125"/>
      <c r="K53" s="125"/>
      <c r="L53" s="125"/>
      <c r="M53" s="125"/>
      <c r="N53" s="125"/>
      <c r="O53" s="125"/>
      <c r="P53" s="125"/>
      <c r="Q53" s="79">
        <f>SUM(D53:P53)/12</f>
        <v>0</v>
      </c>
      <c r="R53" s="23"/>
    </row>
    <row r="54" spans="1:18" x14ac:dyDescent="0.3">
      <c r="A54" s="72" t="s">
        <v>41</v>
      </c>
      <c r="B54" s="4"/>
      <c r="C54" s="4"/>
      <c r="D54" s="4"/>
      <c r="E54" s="125"/>
      <c r="F54" s="125"/>
      <c r="G54" s="125"/>
      <c r="H54" s="125"/>
      <c r="I54" s="125"/>
      <c r="J54" s="125"/>
      <c r="K54" s="125"/>
      <c r="L54" s="125"/>
      <c r="M54" s="125"/>
      <c r="N54" s="125"/>
      <c r="O54" s="125"/>
      <c r="P54" s="125"/>
      <c r="Q54" s="79">
        <f>SUM(D54:P54)/12</f>
        <v>0</v>
      </c>
      <c r="R54" s="23"/>
    </row>
    <row r="55" spans="1:18" ht="15" thickBot="1" x14ac:dyDescent="0.35">
      <c r="A55" s="72" t="s">
        <v>42</v>
      </c>
      <c r="B55" s="4"/>
      <c r="C55" s="4"/>
      <c r="D55" s="4"/>
      <c r="E55" s="80">
        <f>SUM(E52:E54)</f>
        <v>0</v>
      </c>
      <c r="F55" s="80">
        <f t="shared" ref="F55:P55" si="3">SUM(F52:F54)</f>
        <v>0</v>
      </c>
      <c r="G55" s="80">
        <f t="shared" si="3"/>
        <v>0</v>
      </c>
      <c r="H55" s="80">
        <f t="shared" si="3"/>
        <v>0</v>
      </c>
      <c r="I55" s="80">
        <f t="shared" si="3"/>
        <v>0</v>
      </c>
      <c r="J55" s="80">
        <f t="shared" si="3"/>
        <v>0</v>
      </c>
      <c r="K55" s="80">
        <f t="shared" si="3"/>
        <v>0</v>
      </c>
      <c r="L55" s="80">
        <f t="shared" si="3"/>
        <v>0</v>
      </c>
      <c r="M55" s="80">
        <f t="shared" si="3"/>
        <v>0</v>
      </c>
      <c r="N55" s="80">
        <f t="shared" si="3"/>
        <v>0</v>
      </c>
      <c r="O55" s="80">
        <f t="shared" si="3"/>
        <v>0</v>
      </c>
      <c r="P55" s="80">
        <f t="shared" si="3"/>
        <v>0</v>
      </c>
      <c r="Q55" s="79">
        <f>SUM(D55:P55)/12</f>
        <v>0</v>
      </c>
      <c r="R55" s="23"/>
    </row>
    <row r="56" spans="1:18" x14ac:dyDescent="0.3">
      <c r="A56" s="72"/>
      <c r="B56" s="4"/>
      <c r="C56" s="4"/>
      <c r="D56" s="4"/>
      <c r="E56" s="81"/>
      <c r="F56" s="81"/>
      <c r="G56" s="81"/>
      <c r="H56" s="81"/>
      <c r="I56" s="81"/>
      <c r="J56" s="81"/>
      <c r="K56" s="81"/>
      <c r="L56" s="81"/>
      <c r="M56" s="81"/>
      <c r="N56" s="81"/>
      <c r="O56" s="81"/>
      <c r="P56" s="81"/>
      <c r="Q56" s="79"/>
      <c r="R56" s="24"/>
    </row>
    <row r="57" spans="1:18" x14ac:dyDescent="0.3">
      <c r="A57" s="82" t="s">
        <v>46</v>
      </c>
      <c r="B57" s="4"/>
      <c r="C57" s="4"/>
      <c r="D57" s="4"/>
      <c r="E57" s="81"/>
      <c r="F57" s="81"/>
      <c r="G57" s="81"/>
      <c r="H57" s="81"/>
      <c r="I57" s="81"/>
      <c r="J57" s="81"/>
      <c r="K57" s="81"/>
      <c r="L57" s="81"/>
      <c r="M57" s="81"/>
      <c r="N57" s="81"/>
      <c r="O57" s="81"/>
      <c r="P57" s="81"/>
      <c r="Q57" s="79"/>
      <c r="R57" s="24"/>
    </row>
    <row r="58" spans="1:18" x14ac:dyDescent="0.3">
      <c r="A58" s="72" t="s">
        <v>39</v>
      </c>
      <c r="B58" s="4"/>
      <c r="C58" s="4"/>
      <c r="D58" s="4"/>
      <c r="E58" s="81">
        <f t="shared" ref="E58:P60" si="4">+(E52+E46+E40)/3</f>
        <v>0</v>
      </c>
      <c r="F58" s="81">
        <f t="shared" si="4"/>
        <v>0</v>
      </c>
      <c r="G58" s="81">
        <f t="shared" si="4"/>
        <v>0</v>
      </c>
      <c r="H58" s="81">
        <f t="shared" si="4"/>
        <v>0</v>
      </c>
      <c r="I58" s="81">
        <f t="shared" si="4"/>
        <v>0</v>
      </c>
      <c r="J58" s="81">
        <f t="shared" si="4"/>
        <v>0</v>
      </c>
      <c r="K58" s="81">
        <f t="shared" si="4"/>
        <v>0</v>
      </c>
      <c r="L58" s="81">
        <f t="shared" si="4"/>
        <v>0</v>
      </c>
      <c r="M58" s="81">
        <f t="shared" si="4"/>
        <v>0</v>
      </c>
      <c r="N58" s="81">
        <f t="shared" si="4"/>
        <v>0</v>
      </c>
      <c r="O58" s="81">
        <f t="shared" si="4"/>
        <v>0</v>
      </c>
      <c r="P58" s="81">
        <f t="shared" si="4"/>
        <v>0</v>
      </c>
      <c r="Q58" s="79">
        <f>SUM(D58:P58)/12</f>
        <v>0</v>
      </c>
      <c r="R58" s="23"/>
    </row>
    <row r="59" spans="1:18" x14ac:dyDescent="0.3">
      <c r="A59" s="72" t="s">
        <v>40</v>
      </c>
      <c r="B59" s="4"/>
      <c r="C59" s="4"/>
      <c r="D59" s="4"/>
      <c r="E59" s="81">
        <f t="shared" si="4"/>
        <v>0</v>
      </c>
      <c r="F59" s="81">
        <f t="shared" si="4"/>
        <v>0</v>
      </c>
      <c r="G59" s="81">
        <f t="shared" si="4"/>
        <v>0</v>
      </c>
      <c r="H59" s="81">
        <f t="shared" si="4"/>
        <v>0</v>
      </c>
      <c r="I59" s="81">
        <f t="shared" si="4"/>
        <v>0</v>
      </c>
      <c r="J59" s="81">
        <f t="shared" si="4"/>
        <v>0</v>
      </c>
      <c r="K59" s="81">
        <f t="shared" si="4"/>
        <v>0</v>
      </c>
      <c r="L59" s="81">
        <f t="shared" si="4"/>
        <v>0</v>
      </c>
      <c r="M59" s="81">
        <f t="shared" si="4"/>
        <v>0</v>
      </c>
      <c r="N59" s="81">
        <f t="shared" si="4"/>
        <v>0</v>
      </c>
      <c r="O59" s="81">
        <f t="shared" si="4"/>
        <v>0</v>
      </c>
      <c r="P59" s="81">
        <f t="shared" si="4"/>
        <v>0</v>
      </c>
      <c r="Q59" s="79">
        <f>SUM(D59:P59)/12</f>
        <v>0</v>
      </c>
      <c r="R59" s="23"/>
    </row>
    <row r="60" spans="1:18" x14ac:dyDescent="0.3">
      <c r="A60" s="72" t="s">
        <v>41</v>
      </c>
      <c r="B60" s="4"/>
      <c r="C60" s="4"/>
      <c r="D60" s="4"/>
      <c r="E60" s="81">
        <f t="shared" si="4"/>
        <v>0</v>
      </c>
      <c r="F60" s="81">
        <f t="shared" si="4"/>
        <v>0</v>
      </c>
      <c r="G60" s="81">
        <f t="shared" si="4"/>
        <v>0</v>
      </c>
      <c r="H60" s="81">
        <f t="shared" si="4"/>
        <v>0</v>
      </c>
      <c r="I60" s="81">
        <f t="shared" si="4"/>
        <v>0</v>
      </c>
      <c r="J60" s="81">
        <f t="shared" si="4"/>
        <v>0</v>
      </c>
      <c r="K60" s="81">
        <f t="shared" si="4"/>
        <v>0</v>
      </c>
      <c r="L60" s="81">
        <f t="shared" si="4"/>
        <v>0</v>
      </c>
      <c r="M60" s="81">
        <f t="shared" si="4"/>
        <v>0</v>
      </c>
      <c r="N60" s="81">
        <f t="shared" si="4"/>
        <v>0</v>
      </c>
      <c r="O60" s="81">
        <f t="shared" si="4"/>
        <v>0</v>
      </c>
      <c r="P60" s="81">
        <f t="shared" si="4"/>
        <v>0</v>
      </c>
      <c r="Q60" s="79">
        <f>SUM(D60:P60)/12</f>
        <v>0</v>
      </c>
      <c r="R60" s="23"/>
    </row>
    <row r="61" spans="1:18" ht="15" thickBot="1" x14ac:dyDescent="0.35">
      <c r="A61" s="72" t="s">
        <v>42</v>
      </c>
      <c r="B61" s="4"/>
      <c r="C61" s="4"/>
      <c r="D61" s="4"/>
      <c r="E61" s="80">
        <f>SUM(E58:E60)</f>
        <v>0</v>
      </c>
      <c r="F61" s="80">
        <f t="shared" ref="F61:P61" si="5">SUM(F58:F60)</f>
        <v>0</v>
      </c>
      <c r="G61" s="80">
        <f t="shared" si="5"/>
        <v>0</v>
      </c>
      <c r="H61" s="80">
        <f t="shared" si="5"/>
        <v>0</v>
      </c>
      <c r="I61" s="80">
        <f t="shared" si="5"/>
        <v>0</v>
      </c>
      <c r="J61" s="80">
        <f t="shared" si="5"/>
        <v>0</v>
      </c>
      <c r="K61" s="80">
        <f t="shared" si="5"/>
        <v>0</v>
      </c>
      <c r="L61" s="80">
        <f t="shared" si="5"/>
        <v>0</v>
      </c>
      <c r="M61" s="80">
        <f t="shared" si="5"/>
        <v>0</v>
      </c>
      <c r="N61" s="80">
        <f t="shared" si="5"/>
        <v>0</v>
      </c>
      <c r="O61" s="80">
        <f t="shared" si="5"/>
        <v>0</v>
      </c>
      <c r="P61" s="80">
        <f t="shared" si="5"/>
        <v>0</v>
      </c>
      <c r="Q61" s="79">
        <f>SUM(D61:P61)/12</f>
        <v>0</v>
      </c>
      <c r="R61" s="23"/>
    </row>
    <row r="62" spans="1:18" ht="15" thickBot="1" x14ac:dyDescent="0.35">
      <c r="A62" s="17"/>
      <c r="B62" s="18"/>
      <c r="C62" s="18"/>
      <c r="D62" s="18"/>
      <c r="E62" s="18"/>
      <c r="F62" s="18"/>
      <c r="G62" s="18"/>
      <c r="H62" s="18"/>
      <c r="I62" s="18"/>
      <c r="J62" s="18"/>
      <c r="K62" s="18"/>
      <c r="L62" s="18"/>
      <c r="M62" s="18"/>
      <c r="N62" s="18"/>
      <c r="O62" s="18"/>
      <c r="P62" s="18"/>
      <c r="Q62" s="19"/>
      <c r="R62" s="24"/>
    </row>
    <row r="64" spans="1:18" ht="15" thickBot="1" x14ac:dyDescent="0.35"/>
    <row r="65" spans="1:17" ht="18" x14ac:dyDescent="0.35">
      <c r="A65" s="11" t="s">
        <v>47</v>
      </c>
      <c r="B65" s="13"/>
      <c r="C65" s="13"/>
      <c r="D65" s="13"/>
      <c r="E65" s="13"/>
      <c r="F65" s="13"/>
      <c r="G65" s="13"/>
      <c r="H65" s="13"/>
      <c r="I65" s="13"/>
      <c r="J65" s="13"/>
      <c r="K65" s="13"/>
      <c r="L65" s="13"/>
      <c r="M65" s="13"/>
      <c r="N65" s="13"/>
      <c r="O65" s="13"/>
      <c r="P65" s="13"/>
      <c r="Q65" s="14"/>
    </row>
    <row r="66" spans="1:17" x14ac:dyDescent="0.3">
      <c r="A66" s="15"/>
      <c r="B66" s="6"/>
      <c r="C66" s="6"/>
      <c r="D66" s="6"/>
      <c r="E66" s="6"/>
      <c r="F66" s="6"/>
      <c r="G66" s="6"/>
      <c r="H66" s="6"/>
      <c r="I66" s="6"/>
      <c r="J66" s="6"/>
      <c r="K66" s="6"/>
      <c r="L66" s="6"/>
      <c r="M66" s="6"/>
      <c r="N66" s="6"/>
      <c r="O66" s="6"/>
      <c r="P66" s="6"/>
      <c r="Q66" s="16"/>
    </row>
    <row r="67" spans="1:17" x14ac:dyDescent="0.3">
      <c r="A67" s="72"/>
      <c r="B67" s="4"/>
      <c r="C67" s="4"/>
      <c r="D67" s="4"/>
      <c r="E67" s="4"/>
      <c r="F67" s="4"/>
      <c r="G67" s="4"/>
      <c r="H67" s="4"/>
      <c r="I67" s="4"/>
      <c r="J67" s="4"/>
      <c r="K67" s="4"/>
      <c r="L67" s="4"/>
      <c r="M67" s="4"/>
      <c r="N67" s="4"/>
      <c r="O67" s="4"/>
      <c r="P67" s="4"/>
      <c r="Q67" s="73"/>
    </row>
    <row r="68" spans="1:17" x14ac:dyDescent="0.3">
      <c r="A68" s="72" t="s">
        <v>48</v>
      </c>
      <c r="B68" s="4"/>
      <c r="C68" s="4"/>
      <c r="D68" s="4"/>
      <c r="E68" s="4"/>
      <c r="F68" s="4"/>
      <c r="G68" s="4"/>
      <c r="H68" s="4"/>
      <c r="I68" s="4"/>
      <c r="J68" s="4"/>
      <c r="K68" s="137"/>
      <c r="L68" s="137"/>
      <c r="M68" s="4"/>
      <c r="N68" s="4"/>
      <c r="O68" s="4"/>
      <c r="P68" s="4"/>
      <c r="Q68" s="73"/>
    </row>
    <row r="69" spans="1:17" x14ac:dyDescent="0.3">
      <c r="A69" s="72"/>
      <c r="B69" s="4"/>
      <c r="C69" s="4"/>
      <c r="D69" s="4"/>
      <c r="E69" s="4"/>
      <c r="F69" s="4"/>
      <c r="G69" s="4"/>
      <c r="H69" s="4"/>
      <c r="I69" s="4"/>
      <c r="J69" s="4"/>
      <c r="K69" s="83"/>
      <c r="L69" s="83"/>
      <c r="M69" s="4"/>
      <c r="N69" s="4"/>
      <c r="O69" s="4"/>
      <c r="P69" s="4"/>
      <c r="Q69" s="73"/>
    </row>
    <row r="70" spans="1:17" x14ac:dyDescent="0.3">
      <c r="A70" s="72"/>
      <c r="B70" s="4"/>
      <c r="C70" s="4"/>
      <c r="D70" s="25" t="s">
        <v>2</v>
      </c>
      <c r="E70" s="26" t="s">
        <v>3</v>
      </c>
      <c r="F70" s="26" t="s">
        <v>4</v>
      </c>
      <c r="G70" s="26" t="s">
        <v>5</v>
      </c>
      <c r="H70" s="26" t="s">
        <v>6</v>
      </c>
      <c r="I70" s="26" t="s">
        <v>7</v>
      </c>
      <c r="J70" s="26" t="s">
        <v>8</v>
      </c>
      <c r="K70" s="26" t="s">
        <v>9</v>
      </c>
      <c r="L70" s="26" t="s">
        <v>10</v>
      </c>
      <c r="M70" s="26" t="s">
        <v>11</v>
      </c>
      <c r="N70" s="26" t="s">
        <v>12</v>
      </c>
      <c r="O70" s="26" t="s">
        <v>13</v>
      </c>
      <c r="P70" s="4"/>
      <c r="Q70" s="73"/>
    </row>
    <row r="71" spans="1:17" ht="22.5" customHeight="1" x14ac:dyDescent="0.3">
      <c r="A71" s="72"/>
      <c r="B71" s="4"/>
      <c r="C71" s="4"/>
      <c r="D71" s="121"/>
      <c r="E71" s="121"/>
      <c r="F71" s="121"/>
      <c r="G71" s="121"/>
      <c r="H71" s="121"/>
      <c r="I71" s="121"/>
      <c r="J71" s="121"/>
      <c r="K71" s="121"/>
      <c r="L71" s="121"/>
      <c r="M71" s="121"/>
      <c r="N71" s="121"/>
      <c r="O71" s="121"/>
      <c r="P71" s="4"/>
      <c r="Q71" s="73">
        <f>SUM(D71:O71)</f>
        <v>0</v>
      </c>
    </row>
    <row r="72" spans="1:17" x14ac:dyDescent="0.3">
      <c r="A72" s="132" t="s">
        <v>49</v>
      </c>
      <c r="B72" s="133"/>
      <c r="C72" s="133"/>
      <c r="D72" s="133"/>
      <c r="E72" s="133"/>
      <c r="F72" s="133"/>
      <c r="G72" s="133"/>
      <c r="H72" s="133"/>
      <c r="I72" s="133"/>
      <c r="J72" s="133"/>
      <c r="K72" s="133"/>
      <c r="L72" s="133"/>
      <c r="M72" s="133"/>
      <c r="N72" s="4"/>
      <c r="O72" s="4"/>
      <c r="P72" s="4"/>
      <c r="Q72" s="73"/>
    </row>
    <row r="73" spans="1:17" x14ac:dyDescent="0.3">
      <c r="A73" s="132"/>
      <c r="B73" s="133"/>
      <c r="C73" s="133"/>
      <c r="D73" s="133"/>
      <c r="E73" s="133"/>
      <c r="F73" s="133"/>
      <c r="G73" s="133"/>
      <c r="H73" s="133"/>
      <c r="I73" s="133"/>
      <c r="J73" s="133"/>
      <c r="K73" s="133"/>
      <c r="L73" s="133"/>
      <c r="M73" s="133"/>
      <c r="N73" s="4"/>
      <c r="O73" s="4"/>
      <c r="P73" s="4"/>
      <c r="Q73" s="73"/>
    </row>
    <row r="74" spans="1:17" ht="5.25" customHeight="1" x14ac:dyDescent="0.3">
      <c r="A74" s="132"/>
      <c r="B74" s="133"/>
      <c r="C74" s="133"/>
      <c r="D74" s="133"/>
      <c r="E74" s="133"/>
      <c r="F74" s="133"/>
      <c r="G74" s="133"/>
      <c r="H74" s="133"/>
      <c r="I74" s="133"/>
      <c r="J74" s="133"/>
      <c r="K74" s="133"/>
      <c r="L74" s="133"/>
      <c r="M74" s="133"/>
      <c r="N74" s="4"/>
      <c r="O74" s="4"/>
      <c r="P74" s="4"/>
      <c r="Q74" s="73"/>
    </row>
    <row r="75" spans="1:17" ht="15" hidden="1" thickBot="1" x14ac:dyDescent="0.35">
      <c r="A75" s="135"/>
      <c r="B75" s="136"/>
      <c r="C75" s="136"/>
      <c r="D75" s="136"/>
      <c r="E75" s="136"/>
      <c r="F75" s="136"/>
      <c r="G75" s="136"/>
      <c r="H75" s="136"/>
      <c r="I75" s="136"/>
      <c r="J75" s="136"/>
      <c r="K75" s="136"/>
      <c r="L75" s="136"/>
      <c r="M75" s="136"/>
      <c r="N75" s="75"/>
      <c r="O75" s="75"/>
      <c r="P75" s="75"/>
      <c r="Q75" s="76"/>
    </row>
    <row r="77" spans="1:17" ht="15" thickBot="1" x14ac:dyDescent="0.35"/>
    <row r="78" spans="1:17" ht="18" x14ac:dyDescent="0.35">
      <c r="A78" s="11" t="s">
        <v>50</v>
      </c>
      <c r="B78" s="13"/>
      <c r="C78" s="13"/>
      <c r="D78" s="13"/>
      <c r="E78" s="13"/>
      <c r="F78" s="13"/>
      <c r="G78" s="13"/>
      <c r="H78" s="13"/>
      <c r="I78" s="13"/>
      <c r="J78" s="13"/>
      <c r="K78" s="13"/>
      <c r="L78" s="13"/>
      <c r="M78" s="13"/>
      <c r="N78" s="13"/>
      <c r="O78" s="13"/>
      <c r="P78" s="13"/>
      <c r="Q78" s="14"/>
    </row>
    <row r="79" spans="1:17" x14ac:dyDescent="0.3">
      <c r="A79" s="72"/>
      <c r="B79" s="4"/>
      <c r="C79" s="4"/>
      <c r="D79" s="4"/>
      <c r="E79" s="4"/>
      <c r="F79" s="4"/>
      <c r="G79" s="4"/>
      <c r="H79" s="4"/>
      <c r="I79" s="4"/>
      <c r="J79" s="4"/>
      <c r="K79" s="4"/>
      <c r="L79" s="4"/>
      <c r="M79" s="4"/>
      <c r="N79" s="4"/>
      <c r="O79" s="4"/>
      <c r="P79" s="4"/>
      <c r="Q79" s="73"/>
    </row>
    <row r="80" spans="1:17" x14ac:dyDescent="0.3">
      <c r="A80" s="72"/>
      <c r="B80" s="4"/>
      <c r="C80" s="4"/>
      <c r="D80" s="4"/>
      <c r="E80" s="4"/>
      <c r="F80" s="4"/>
      <c r="G80" s="4"/>
      <c r="H80" s="4"/>
      <c r="I80" s="4"/>
      <c r="J80" s="4"/>
      <c r="K80" s="4"/>
      <c r="L80" s="4"/>
      <c r="M80" s="4"/>
      <c r="N80" s="4"/>
      <c r="O80" s="4"/>
      <c r="P80" s="4"/>
      <c r="Q80" s="73"/>
    </row>
    <row r="81" spans="1:17" x14ac:dyDescent="0.3">
      <c r="A81" s="72" t="s">
        <v>48</v>
      </c>
      <c r="B81" s="4"/>
      <c r="C81" s="4"/>
      <c r="D81" s="4"/>
      <c r="E81" s="4" t="s">
        <v>51</v>
      </c>
      <c r="F81" s="4"/>
      <c r="G81" s="4"/>
      <c r="H81" s="4"/>
      <c r="I81" s="4"/>
      <c r="J81" s="4"/>
      <c r="K81" s="137"/>
      <c r="L81" s="137"/>
      <c r="M81" s="4"/>
      <c r="N81" s="4"/>
      <c r="O81" s="4"/>
      <c r="P81" s="4"/>
      <c r="Q81" s="73"/>
    </row>
    <row r="82" spans="1:17" x14ac:dyDescent="0.3">
      <c r="A82" s="72"/>
      <c r="B82" s="4"/>
      <c r="C82" s="4"/>
      <c r="D82" s="4"/>
      <c r="E82" s="4" t="s">
        <v>52</v>
      </c>
      <c r="F82" s="4"/>
      <c r="G82" s="4"/>
      <c r="H82" s="4"/>
      <c r="I82" s="4"/>
      <c r="J82" s="4"/>
      <c r="K82" s="137"/>
      <c r="L82" s="137"/>
      <c r="M82" s="4"/>
      <c r="N82" s="4"/>
      <c r="O82" s="4"/>
      <c r="P82" s="4"/>
      <c r="Q82" s="73"/>
    </row>
    <row r="83" spans="1:17" x14ac:dyDescent="0.3">
      <c r="A83" s="72"/>
      <c r="B83" s="4"/>
      <c r="C83" s="4"/>
      <c r="D83" s="4"/>
      <c r="E83" s="4"/>
      <c r="F83" s="4"/>
      <c r="G83" s="4"/>
      <c r="H83" s="4"/>
      <c r="I83" s="4"/>
      <c r="J83" s="4"/>
      <c r="K83" s="4"/>
      <c r="L83" s="4"/>
      <c r="M83" s="4"/>
      <c r="N83" s="4"/>
      <c r="O83" s="4"/>
      <c r="P83" s="4"/>
      <c r="Q83" s="73"/>
    </row>
    <row r="84" spans="1:17" x14ac:dyDescent="0.3">
      <c r="A84" s="72"/>
      <c r="B84" s="4"/>
      <c r="C84" s="4"/>
      <c r="D84" s="25" t="s">
        <v>2</v>
      </c>
      <c r="E84" s="26" t="s">
        <v>3</v>
      </c>
      <c r="F84" s="26" t="s">
        <v>4</v>
      </c>
      <c r="G84" s="26" t="s">
        <v>5</v>
      </c>
      <c r="H84" s="26" t="s">
        <v>6</v>
      </c>
      <c r="I84" s="26" t="s">
        <v>7</v>
      </c>
      <c r="J84" s="26" t="s">
        <v>8</v>
      </c>
      <c r="K84" s="26" t="s">
        <v>9</v>
      </c>
      <c r="L84" s="26" t="s">
        <v>10</v>
      </c>
      <c r="M84" s="26" t="s">
        <v>11</v>
      </c>
      <c r="N84" s="26" t="s">
        <v>12</v>
      </c>
      <c r="O84" s="26" t="s">
        <v>13</v>
      </c>
      <c r="P84" s="4"/>
      <c r="Q84" s="73"/>
    </row>
    <row r="85" spans="1:17" x14ac:dyDescent="0.3">
      <c r="A85" s="72"/>
      <c r="B85" s="4"/>
      <c r="C85" s="4" t="s">
        <v>51</v>
      </c>
      <c r="D85" s="121"/>
      <c r="E85" s="121"/>
      <c r="F85" s="121"/>
      <c r="G85" s="121"/>
      <c r="H85" s="121"/>
      <c r="I85" s="121"/>
      <c r="J85" s="121"/>
      <c r="K85" s="121"/>
      <c r="L85" s="121"/>
      <c r="M85" s="121"/>
      <c r="N85" s="121"/>
      <c r="O85" s="121"/>
      <c r="P85" s="4"/>
      <c r="Q85" s="73">
        <f>SUM(D85:O85)</f>
        <v>0</v>
      </c>
    </row>
    <row r="86" spans="1:17" x14ac:dyDescent="0.3">
      <c r="A86" s="72"/>
      <c r="B86" s="4"/>
      <c r="C86" s="4" t="s">
        <v>52</v>
      </c>
      <c r="D86" s="121"/>
      <c r="E86" s="121"/>
      <c r="F86" s="121"/>
      <c r="G86" s="121"/>
      <c r="H86" s="121"/>
      <c r="I86" s="121"/>
      <c r="J86" s="121"/>
      <c r="K86" s="121"/>
      <c r="L86" s="121"/>
      <c r="M86" s="121"/>
      <c r="N86" s="121"/>
      <c r="O86" s="121"/>
      <c r="P86" s="4"/>
      <c r="Q86" s="73">
        <f>SUM(D86:O86)</f>
        <v>0</v>
      </c>
    </row>
    <row r="87" spans="1:17" x14ac:dyDescent="0.3">
      <c r="A87" s="132" t="s">
        <v>53</v>
      </c>
      <c r="B87" s="133"/>
      <c r="C87" s="133"/>
      <c r="D87" s="133"/>
      <c r="E87" s="133"/>
      <c r="F87" s="133"/>
      <c r="G87" s="133"/>
      <c r="H87" s="133"/>
      <c r="I87" s="133"/>
      <c r="J87" s="133"/>
      <c r="K87" s="133"/>
      <c r="L87" s="133"/>
      <c r="M87" s="133"/>
      <c r="N87" s="4"/>
      <c r="O87" s="4"/>
      <c r="P87" s="4"/>
      <c r="Q87" s="73"/>
    </row>
    <row r="88" spans="1:17" x14ac:dyDescent="0.3">
      <c r="A88" s="132"/>
      <c r="B88" s="133"/>
      <c r="C88" s="133"/>
      <c r="D88" s="133"/>
      <c r="E88" s="133"/>
      <c r="F88" s="133"/>
      <c r="G88" s="133"/>
      <c r="H88" s="133"/>
      <c r="I88" s="133"/>
      <c r="J88" s="133"/>
      <c r="K88" s="133"/>
      <c r="L88" s="133"/>
      <c r="M88" s="133"/>
      <c r="N88" s="4"/>
      <c r="O88" s="4"/>
      <c r="P88" s="4"/>
      <c r="Q88" s="73"/>
    </row>
    <row r="89" spans="1:17" ht="7.5" customHeight="1" x14ac:dyDescent="0.3">
      <c r="A89" s="132"/>
      <c r="B89" s="133"/>
      <c r="C89" s="133"/>
      <c r="D89" s="133"/>
      <c r="E89" s="133"/>
      <c r="F89" s="133"/>
      <c r="G89" s="133"/>
      <c r="H89" s="133"/>
      <c r="I89" s="133"/>
      <c r="J89" s="133"/>
      <c r="K89" s="133"/>
      <c r="L89" s="133"/>
      <c r="M89" s="133"/>
      <c r="N89" s="4"/>
      <c r="O89" s="4"/>
      <c r="P89" s="4"/>
      <c r="Q89" s="73"/>
    </row>
    <row r="90" spans="1:17" hidden="1" x14ac:dyDescent="0.3">
      <c r="A90" s="132"/>
      <c r="B90" s="133"/>
      <c r="C90" s="133"/>
      <c r="D90" s="133"/>
      <c r="E90" s="133"/>
      <c r="F90" s="133"/>
      <c r="G90" s="133"/>
      <c r="H90" s="133"/>
      <c r="I90" s="133"/>
      <c r="J90" s="133"/>
      <c r="K90" s="133"/>
      <c r="L90" s="133"/>
      <c r="M90" s="133"/>
      <c r="N90" s="4"/>
      <c r="O90" s="4"/>
      <c r="P90" s="4"/>
      <c r="Q90" s="73"/>
    </row>
    <row r="91" spans="1:17" ht="15" hidden="1" thickBot="1" x14ac:dyDescent="0.35">
      <c r="A91" s="135"/>
      <c r="B91" s="136"/>
      <c r="C91" s="136"/>
      <c r="D91" s="136"/>
      <c r="E91" s="136"/>
      <c r="F91" s="136"/>
      <c r="G91" s="136"/>
      <c r="H91" s="136"/>
      <c r="I91" s="136"/>
      <c r="J91" s="136"/>
      <c r="K91" s="136"/>
      <c r="L91" s="136"/>
      <c r="M91" s="136"/>
      <c r="N91" s="75"/>
      <c r="O91" s="75"/>
      <c r="P91" s="75"/>
      <c r="Q91" s="76"/>
    </row>
    <row r="93" spans="1:17" ht="15" thickBot="1" x14ac:dyDescent="0.35"/>
    <row r="94" spans="1:17" ht="18" x14ac:dyDescent="0.35">
      <c r="A94" s="11" t="s">
        <v>54</v>
      </c>
      <c r="B94" s="13"/>
      <c r="C94" s="13"/>
      <c r="D94" s="13"/>
      <c r="E94" s="13"/>
      <c r="F94" s="13"/>
      <c r="G94" s="13"/>
      <c r="H94" s="13"/>
      <c r="I94" s="13"/>
      <c r="J94" s="13"/>
      <c r="K94" s="13"/>
      <c r="L94" s="13"/>
      <c r="M94" s="13"/>
      <c r="N94" s="13"/>
      <c r="O94" s="13"/>
      <c r="P94" s="13"/>
      <c r="Q94" s="14"/>
    </row>
    <row r="95" spans="1:17" x14ac:dyDescent="0.3">
      <c r="A95" s="72"/>
      <c r="B95" s="4"/>
      <c r="C95" s="4"/>
      <c r="D95" s="4"/>
      <c r="E95" s="4"/>
      <c r="F95" s="4"/>
      <c r="G95" s="4"/>
      <c r="H95" s="4"/>
      <c r="I95" s="4"/>
      <c r="J95" s="4"/>
      <c r="K95" s="4"/>
      <c r="L95" s="4"/>
      <c r="M95" s="4"/>
      <c r="N95" s="4"/>
      <c r="O95" s="4"/>
      <c r="P95" s="4"/>
      <c r="Q95" s="73"/>
    </row>
    <row r="96" spans="1:17" x14ac:dyDescent="0.3">
      <c r="A96" s="72" t="s">
        <v>55</v>
      </c>
      <c r="B96" s="4"/>
      <c r="C96" s="4"/>
      <c r="D96" s="4"/>
      <c r="E96" s="4"/>
      <c r="F96" s="4"/>
      <c r="G96" s="4"/>
      <c r="H96" s="4"/>
      <c r="I96" s="4"/>
      <c r="J96" s="4"/>
      <c r="K96" s="137"/>
      <c r="L96" s="137"/>
      <c r="M96" s="4"/>
      <c r="N96" s="4"/>
      <c r="O96" s="4"/>
      <c r="P96" s="4"/>
      <c r="Q96" s="73"/>
    </row>
    <row r="97" spans="1:18" x14ac:dyDescent="0.3">
      <c r="A97" s="72" t="s">
        <v>56</v>
      </c>
      <c r="B97" s="4"/>
      <c r="C97" s="4"/>
      <c r="D97" s="4"/>
      <c r="E97" s="4"/>
      <c r="F97" s="4"/>
      <c r="G97" s="4"/>
      <c r="H97" s="4"/>
      <c r="I97" s="4"/>
      <c r="J97" s="4"/>
      <c r="K97" s="137"/>
      <c r="L97" s="137"/>
      <c r="M97" s="4"/>
      <c r="N97" s="4"/>
      <c r="O97" s="4"/>
      <c r="P97" s="4"/>
      <c r="Q97" s="73"/>
    </row>
    <row r="98" spans="1:18" x14ac:dyDescent="0.3">
      <c r="A98" s="72" t="s">
        <v>57</v>
      </c>
      <c r="B98" s="4"/>
      <c r="C98" s="4"/>
      <c r="D98" s="4"/>
      <c r="E98" s="4"/>
      <c r="F98" s="4"/>
      <c r="G98" s="4"/>
      <c r="H98" s="4"/>
      <c r="I98" s="4"/>
      <c r="J98" s="4"/>
      <c r="K98" s="137"/>
      <c r="L98" s="137"/>
      <c r="M98" s="4"/>
      <c r="N98" s="4"/>
      <c r="O98" s="4"/>
      <c r="P98" s="4"/>
      <c r="Q98" s="73"/>
    </row>
    <row r="99" spans="1:18" x14ac:dyDescent="0.3">
      <c r="A99" s="72" t="s">
        <v>58</v>
      </c>
      <c r="B99" s="4"/>
      <c r="C99" s="4"/>
      <c r="D99" s="4"/>
      <c r="E99" s="4"/>
      <c r="F99" s="4"/>
      <c r="G99" s="4"/>
      <c r="H99" s="4"/>
      <c r="I99" s="4"/>
      <c r="J99" s="4"/>
      <c r="K99" s="137"/>
      <c r="L99" s="137"/>
      <c r="M99" s="4"/>
      <c r="N99" s="4"/>
      <c r="O99" s="4"/>
      <c r="P99" s="4"/>
      <c r="Q99" s="73"/>
    </row>
    <row r="100" spans="1:18" x14ac:dyDescent="0.3">
      <c r="A100" s="72"/>
      <c r="B100" s="4"/>
      <c r="C100" s="4"/>
      <c r="D100" s="4"/>
      <c r="E100" s="4"/>
      <c r="F100" s="4"/>
      <c r="G100" s="4"/>
      <c r="H100" s="4"/>
      <c r="I100" s="4"/>
      <c r="J100" s="4"/>
      <c r="K100" s="4"/>
      <c r="L100" s="4"/>
      <c r="M100" s="4"/>
      <c r="N100" s="4"/>
      <c r="O100" s="4"/>
      <c r="P100" s="4"/>
      <c r="Q100" s="73"/>
    </row>
    <row r="101" spans="1:18" x14ac:dyDescent="0.3">
      <c r="A101" s="72" t="s">
        <v>59</v>
      </c>
      <c r="B101" s="4"/>
      <c r="C101" s="4"/>
      <c r="D101" s="4"/>
      <c r="E101" s="4"/>
      <c r="F101" s="4" t="s">
        <v>60</v>
      </c>
      <c r="G101" s="4"/>
      <c r="H101" s="4" t="s">
        <v>216</v>
      </c>
      <c r="I101" s="4"/>
      <c r="J101" s="4"/>
      <c r="K101" s="4" t="s">
        <v>218</v>
      </c>
      <c r="L101" s="4"/>
      <c r="M101" s="4"/>
      <c r="N101" s="4"/>
      <c r="O101" s="4"/>
      <c r="P101" s="4"/>
      <c r="Q101" s="73"/>
    </row>
    <row r="102" spans="1:18" x14ac:dyDescent="0.3">
      <c r="A102" s="72" t="s">
        <v>61</v>
      </c>
      <c r="B102" s="4"/>
      <c r="C102" s="4"/>
      <c r="D102" s="4"/>
      <c r="E102" s="4"/>
      <c r="F102" s="4">
        <v>40</v>
      </c>
      <c r="G102" s="4"/>
      <c r="H102" s="4"/>
      <c r="I102" s="4"/>
      <c r="J102" s="4"/>
      <c r="K102" s="4">
        <f>+F102</f>
        <v>40</v>
      </c>
      <c r="L102" s="4"/>
      <c r="M102" s="4"/>
      <c r="N102" s="4"/>
      <c r="O102" s="4"/>
      <c r="P102" s="4"/>
      <c r="Q102" s="73"/>
    </row>
    <row r="103" spans="1:18" x14ac:dyDescent="0.3">
      <c r="A103" s="72" t="s">
        <v>62</v>
      </c>
      <c r="B103" s="4"/>
      <c r="C103" s="4"/>
      <c r="D103" s="4"/>
      <c r="E103" s="4"/>
      <c r="F103" s="4">
        <v>40</v>
      </c>
      <c r="G103" s="4"/>
      <c r="H103" s="4"/>
      <c r="I103" s="4"/>
      <c r="J103" s="4"/>
      <c r="K103" s="4">
        <f>+F103</f>
        <v>40</v>
      </c>
      <c r="L103" s="4"/>
      <c r="M103" s="4"/>
      <c r="N103" s="4"/>
      <c r="O103" s="4"/>
      <c r="P103" s="4"/>
      <c r="Q103" s="73"/>
      <c r="R103" t="s">
        <v>217</v>
      </c>
    </row>
    <row r="104" spans="1:18" x14ac:dyDescent="0.3">
      <c r="A104" s="72" t="s">
        <v>63</v>
      </c>
      <c r="B104" s="4"/>
      <c r="C104" s="4"/>
      <c r="D104" s="4"/>
      <c r="E104" s="4"/>
      <c r="F104" s="4">
        <v>130</v>
      </c>
      <c r="G104" s="4"/>
      <c r="H104" s="121" t="s">
        <v>217</v>
      </c>
      <c r="I104" s="4"/>
      <c r="J104" s="4"/>
      <c r="K104" s="4">
        <f>IF(H104="ja",F104,0)</f>
        <v>130</v>
      </c>
      <c r="L104" s="4"/>
      <c r="M104" s="4"/>
      <c r="N104" s="4"/>
      <c r="O104" s="4"/>
      <c r="P104" s="4"/>
      <c r="Q104" s="73"/>
      <c r="R104" t="s">
        <v>233</v>
      </c>
    </row>
    <row r="105" spans="1:18" x14ac:dyDescent="0.3">
      <c r="A105" s="72" t="s">
        <v>64</v>
      </c>
      <c r="B105" s="4"/>
      <c r="C105" s="4"/>
      <c r="D105" s="4"/>
      <c r="E105" s="4"/>
      <c r="F105" s="4">
        <v>130</v>
      </c>
      <c r="G105" s="4"/>
      <c r="H105" s="121" t="s">
        <v>217</v>
      </c>
      <c r="I105" s="4"/>
      <c r="J105" s="4"/>
      <c r="K105" s="4">
        <f>IF(H105="ja",F105,0)</f>
        <v>130</v>
      </c>
      <c r="L105" s="4"/>
      <c r="M105" s="4"/>
      <c r="N105" s="4"/>
      <c r="O105" s="4"/>
      <c r="P105" s="4"/>
      <c r="Q105" s="73"/>
    </row>
    <row r="106" spans="1:18" x14ac:dyDescent="0.3">
      <c r="A106" s="72" t="s">
        <v>65</v>
      </c>
      <c r="B106" s="4"/>
      <c r="C106" s="4"/>
      <c r="D106" s="4"/>
      <c r="E106" s="4"/>
      <c r="F106" s="4">
        <v>170</v>
      </c>
      <c r="G106" s="4"/>
      <c r="H106" s="121" t="s">
        <v>217</v>
      </c>
      <c r="I106" s="4"/>
      <c r="J106" s="4"/>
      <c r="K106" s="4">
        <f>IF(H106="ja",F106,0)</f>
        <v>170</v>
      </c>
      <c r="L106" s="4"/>
      <c r="M106" s="4"/>
      <c r="N106" s="4"/>
      <c r="O106" s="4"/>
      <c r="P106" s="4"/>
      <c r="Q106" s="73"/>
    </row>
    <row r="107" spans="1:18" x14ac:dyDescent="0.3">
      <c r="A107" s="72"/>
      <c r="B107" s="4"/>
      <c r="C107" s="4"/>
      <c r="D107" s="4"/>
      <c r="E107" s="4"/>
      <c r="F107" s="4"/>
      <c r="G107" s="4"/>
      <c r="H107" s="4"/>
      <c r="I107" s="4"/>
      <c r="J107" s="4"/>
      <c r="K107" s="4"/>
      <c r="L107" s="4"/>
      <c r="M107" s="4"/>
      <c r="N107" s="4"/>
      <c r="O107" s="4"/>
      <c r="P107" s="4"/>
      <c r="Q107" s="73"/>
    </row>
    <row r="108" spans="1:18" x14ac:dyDescent="0.3">
      <c r="A108" s="132" t="s">
        <v>244</v>
      </c>
      <c r="B108" s="133"/>
      <c r="C108" s="133"/>
      <c r="D108" s="133"/>
      <c r="E108" s="133"/>
      <c r="F108" s="133"/>
      <c r="G108" s="133"/>
      <c r="H108" s="133"/>
      <c r="I108" s="133"/>
      <c r="J108" s="133"/>
      <c r="K108" s="133"/>
      <c r="L108" s="133"/>
      <c r="M108" s="133"/>
      <c r="N108" s="133"/>
      <c r="O108" s="133"/>
      <c r="P108" s="133"/>
      <c r="Q108" s="134"/>
    </row>
    <row r="109" spans="1:18" x14ac:dyDescent="0.3">
      <c r="A109" s="132"/>
      <c r="B109" s="133"/>
      <c r="C109" s="133"/>
      <c r="D109" s="133"/>
      <c r="E109" s="133"/>
      <c r="F109" s="133"/>
      <c r="G109" s="133"/>
      <c r="H109" s="133"/>
      <c r="I109" s="133"/>
      <c r="J109" s="133"/>
      <c r="K109" s="133"/>
      <c r="L109" s="133"/>
      <c r="M109" s="133"/>
      <c r="N109" s="133"/>
      <c r="O109" s="133"/>
      <c r="P109" s="133"/>
      <c r="Q109" s="134"/>
    </row>
    <row r="110" spans="1:18" ht="15" thickBot="1" x14ac:dyDescent="0.35">
      <c r="A110" s="74"/>
      <c r="B110" s="75"/>
      <c r="C110" s="75"/>
      <c r="D110" s="75"/>
      <c r="E110" s="75"/>
      <c r="F110" s="75"/>
      <c r="G110" s="75"/>
      <c r="H110" s="75"/>
      <c r="I110" s="75"/>
      <c r="J110" s="75"/>
      <c r="K110" s="75"/>
      <c r="L110" s="75"/>
      <c r="M110" s="75"/>
      <c r="N110" s="75"/>
      <c r="O110" s="75"/>
      <c r="P110" s="75"/>
      <c r="Q110" s="76"/>
    </row>
    <row r="112" spans="1:18" ht="15" thickBot="1" x14ac:dyDescent="0.35"/>
    <row r="113" spans="1:17" ht="18" x14ac:dyDescent="0.35">
      <c r="A113" s="11" t="s">
        <v>66</v>
      </c>
      <c r="B113" s="13"/>
      <c r="C113" s="13"/>
      <c r="D113" s="13"/>
      <c r="E113" s="13"/>
      <c r="F113" s="13"/>
      <c r="G113" s="13"/>
      <c r="H113" s="13"/>
      <c r="I113" s="13"/>
      <c r="J113" s="13"/>
      <c r="K113" s="13"/>
      <c r="L113" s="13"/>
      <c r="M113" s="13"/>
      <c r="N113" s="13"/>
      <c r="O113" s="13"/>
      <c r="P113" s="13"/>
      <c r="Q113" s="14"/>
    </row>
    <row r="114" spans="1:17" x14ac:dyDescent="0.3">
      <c r="A114" s="72"/>
      <c r="B114" s="4"/>
      <c r="C114" s="4"/>
      <c r="D114" s="4"/>
      <c r="E114" s="4"/>
      <c r="F114" s="4"/>
      <c r="G114" s="4"/>
      <c r="H114" s="4"/>
      <c r="I114" s="4"/>
      <c r="J114" s="4"/>
      <c r="K114" s="4"/>
      <c r="L114" s="4"/>
      <c r="M114" s="4"/>
      <c r="N114" s="4"/>
      <c r="O114" s="4"/>
      <c r="P114" s="4"/>
      <c r="Q114" s="73"/>
    </row>
    <row r="115" spans="1:17" x14ac:dyDescent="0.3">
      <c r="A115" s="72" t="s">
        <v>67</v>
      </c>
      <c r="B115" s="4"/>
      <c r="C115" s="4"/>
      <c r="D115" s="4"/>
      <c r="E115" s="4"/>
      <c r="F115" s="4"/>
      <c r="G115" s="4"/>
      <c r="H115" s="4"/>
      <c r="I115" s="4"/>
      <c r="J115" s="4"/>
      <c r="K115" s="138">
        <f>+K96</f>
        <v>0</v>
      </c>
      <c r="L115" s="138"/>
      <c r="M115" s="4"/>
      <c r="N115" s="4"/>
      <c r="O115" s="4"/>
      <c r="P115" s="4"/>
      <c r="Q115" s="73"/>
    </row>
    <row r="116" spans="1:17" x14ac:dyDescent="0.3">
      <c r="A116" s="72" t="s">
        <v>68</v>
      </c>
      <c r="B116" s="4"/>
      <c r="C116" s="4"/>
      <c r="D116" s="4"/>
      <c r="E116" s="4"/>
      <c r="F116" s="4"/>
      <c r="G116" s="4"/>
      <c r="H116" s="4"/>
      <c r="I116" s="4"/>
      <c r="J116" s="4"/>
      <c r="K116" s="4"/>
      <c r="L116" s="4">
        <f>+K115*80</f>
        <v>0</v>
      </c>
      <c r="M116" s="4"/>
      <c r="N116" s="4"/>
      <c r="O116" s="4"/>
      <c r="P116" s="4"/>
      <c r="Q116" s="73"/>
    </row>
    <row r="117" spans="1:17" x14ac:dyDescent="0.3">
      <c r="A117" s="72"/>
      <c r="B117" s="4"/>
      <c r="C117" s="4"/>
      <c r="D117" s="4"/>
      <c r="E117" s="4"/>
      <c r="F117" s="4"/>
      <c r="G117" s="4"/>
      <c r="H117" s="4"/>
      <c r="I117" s="4"/>
      <c r="J117" s="4"/>
      <c r="K117" s="4"/>
      <c r="L117" s="4"/>
      <c r="M117" s="4"/>
      <c r="N117" s="4"/>
      <c r="O117" s="4"/>
      <c r="P117" s="4"/>
      <c r="Q117" s="73"/>
    </row>
    <row r="118" spans="1:17" x14ac:dyDescent="0.3">
      <c r="A118" s="72"/>
      <c r="B118" s="4"/>
      <c r="C118" s="4"/>
      <c r="D118" s="25" t="s">
        <v>2</v>
      </c>
      <c r="E118" s="26" t="s">
        <v>3</v>
      </c>
      <c r="F118" s="26" t="s">
        <v>4</v>
      </c>
      <c r="G118" s="26" t="s">
        <v>5</v>
      </c>
      <c r="H118" s="26" t="s">
        <v>6</v>
      </c>
      <c r="I118" s="26" t="s">
        <v>7</v>
      </c>
      <c r="J118" s="26" t="s">
        <v>8</v>
      </c>
      <c r="K118" s="26" t="s">
        <v>9</v>
      </c>
      <c r="L118" s="26" t="s">
        <v>10</v>
      </c>
      <c r="M118" s="26" t="s">
        <v>11</v>
      </c>
      <c r="N118" s="26" t="s">
        <v>12</v>
      </c>
      <c r="O118" s="26" t="s">
        <v>13</v>
      </c>
      <c r="P118" s="4"/>
      <c r="Q118" s="73" t="s">
        <v>42</v>
      </c>
    </row>
    <row r="119" spans="1:17" x14ac:dyDescent="0.3">
      <c r="A119" s="72" t="s">
        <v>69</v>
      </c>
      <c r="B119" s="4"/>
      <c r="C119" s="4"/>
      <c r="D119" s="121"/>
      <c r="E119" s="121"/>
      <c r="F119" s="121"/>
      <c r="G119" s="121"/>
      <c r="H119" s="121"/>
      <c r="I119" s="121"/>
      <c r="J119" s="121"/>
      <c r="K119" s="121"/>
      <c r="L119" s="121"/>
      <c r="M119" s="121"/>
      <c r="N119" s="121"/>
      <c r="O119" s="121"/>
      <c r="P119" s="4"/>
      <c r="Q119" s="73">
        <f>SUM(D119:O119)</f>
        <v>0</v>
      </c>
    </row>
    <row r="120" spans="1:17" x14ac:dyDescent="0.3">
      <c r="A120" s="72"/>
      <c r="B120" s="4"/>
      <c r="C120" s="4"/>
      <c r="D120" s="4"/>
      <c r="E120" s="4"/>
      <c r="F120" s="4"/>
      <c r="G120" s="4"/>
      <c r="H120" s="4"/>
      <c r="I120" s="4"/>
      <c r="J120" s="4"/>
      <c r="K120" s="4"/>
      <c r="L120" s="4"/>
      <c r="M120" s="4"/>
      <c r="N120" s="4"/>
      <c r="O120" s="4"/>
      <c r="P120" s="4"/>
      <c r="Q120" s="73"/>
    </row>
    <row r="121" spans="1:17" x14ac:dyDescent="0.3">
      <c r="A121" s="132" t="s">
        <v>70</v>
      </c>
      <c r="B121" s="133"/>
      <c r="C121" s="133"/>
      <c r="D121" s="133"/>
      <c r="E121" s="133"/>
      <c r="F121" s="133"/>
      <c r="G121" s="133"/>
      <c r="H121" s="133"/>
      <c r="I121" s="133"/>
      <c r="J121" s="133"/>
      <c r="K121" s="133"/>
      <c r="L121" s="133"/>
      <c r="M121" s="133"/>
      <c r="N121" s="133"/>
      <c r="O121" s="133"/>
      <c r="P121" s="133"/>
      <c r="Q121" s="134"/>
    </row>
    <row r="122" spans="1:17" x14ac:dyDescent="0.3">
      <c r="A122" s="132"/>
      <c r="B122" s="133"/>
      <c r="C122" s="133"/>
      <c r="D122" s="133"/>
      <c r="E122" s="133"/>
      <c r="F122" s="133"/>
      <c r="G122" s="133"/>
      <c r="H122" s="133"/>
      <c r="I122" s="133"/>
      <c r="J122" s="133"/>
      <c r="K122" s="133"/>
      <c r="L122" s="133"/>
      <c r="M122" s="133"/>
      <c r="N122" s="133"/>
      <c r="O122" s="133"/>
      <c r="P122" s="133"/>
      <c r="Q122" s="134"/>
    </row>
    <row r="123" spans="1:17" ht="15" thickBot="1" x14ac:dyDescent="0.35">
      <c r="A123" s="74"/>
      <c r="B123" s="75"/>
      <c r="C123" s="75"/>
      <c r="D123" s="75"/>
      <c r="E123" s="75"/>
      <c r="F123" s="75"/>
      <c r="G123" s="75"/>
      <c r="H123" s="75"/>
      <c r="I123" s="75"/>
      <c r="J123" s="75"/>
      <c r="K123" s="75"/>
      <c r="L123" s="75"/>
      <c r="M123" s="75"/>
      <c r="N123" s="75"/>
      <c r="O123" s="75"/>
      <c r="P123" s="75"/>
      <c r="Q123" s="76"/>
    </row>
    <row r="125" spans="1:17" ht="15" thickBot="1" x14ac:dyDescent="0.35"/>
    <row r="126" spans="1:17" ht="18" x14ac:dyDescent="0.35">
      <c r="A126" s="11" t="s">
        <v>71</v>
      </c>
      <c r="B126" s="13"/>
      <c r="C126" s="13"/>
      <c r="D126" s="13"/>
      <c r="E126" s="13"/>
      <c r="F126" s="13"/>
      <c r="G126" s="13"/>
      <c r="H126" s="13"/>
      <c r="I126" s="13"/>
      <c r="J126" s="13"/>
      <c r="K126" s="13"/>
      <c r="L126" s="13"/>
      <c r="M126" s="13"/>
      <c r="N126" s="13"/>
      <c r="O126" s="13"/>
      <c r="P126" s="13"/>
      <c r="Q126" s="14"/>
    </row>
    <row r="127" spans="1:17" x14ac:dyDescent="0.3">
      <c r="A127" s="72"/>
      <c r="B127" s="4"/>
      <c r="C127" s="4"/>
      <c r="D127" s="4"/>
      <c r="E127" s="4"/>
      <c r="F127" s="4"/>
      <c r="G127" s="4"/>
      <c r="H127" s="4"/>
      <c r="I127" s="4"/>
      <c r="J127" s="4"/>
      <c r="K127" s="4"/>
      <c r="L127" s="4"/>
      <c r="M127" s="4"/>
      <c r="N127" s="4"/>
      <c r="O127" s="4"/>
      <c r="P127" s="4"/>
      <c r="Q127" s="73"/>
    </row>
    <row r="128" spans="1:17" x14ac:dyDescent="0.3">
      <c r="A128" s="72" t="s">
        <v>72</v>
      </c>
      <c r="B128" s="4"/>
      <c r="C128" s="4"/>
      <c r="D128" s="4"/>
      <c r="E128" s="4"/>
      <c r="F128" s="4"/>
      <c r="G128" s="4"/>
      <c r="H128" s="4"/>
      <c r="I128" s="4"/>
      <c r="J128" s="4"/>
      <c r="K128" s="4"/>
      <c r="L128" s="121"/>
      <c r="M128" s="4"/>
      <c r="N128" s="4"/>
      <c r="O128" s="4"/>
      <c r="P128" s="4"/>
      <c r="Q128" s="73"/>
    </row>
    <row r="129" spans="1:17" x14ac:dyDescent="0.3">
      <c r="A129" s="72"/>
      <c r="B129" s="4"/>
      <c r="C129" s="4"/>
      <c r="D129" s="4"/>
      <c r="E129" s="4"/>
      <c r="F129" s="4"/>
      <c r="G129" s="4"/>
      <c r="H129" s="4"/>
      <c r="I129" s="4"/>
      <c r="J129" s="4"/>
      <c r="K129" s="4"/>
      <c r="L129" s="4"/>
      <c r="M129" s="4"/>
      <c r="N129" s="4"/>
      <c r="O129" s="4"/>
      <c r="P129" s="4"/>
      <c r="Q129" s="73"/>
    </row>
    <row r="130" spans="1:17" x14ac:dyDescent="0.3">
      <c r="A130" s="72"/>
      <c r="B130" s="4"/>
      <c r="C130" s="4"/>
      <c r="D130" s="25" t="s">
        <v>2</v>
      </c>
      <c r="E130" s="26" t="s">
        <v>3</v>
      </c>
      <c r="F130" s="26" t="s">
        <v>4</v>
      </c>
      <c r="G130" s="26" t="s">
        <v>5</v>
      </c>
      <c r="H130" s="26" t="s">
        <v>6</v>
      </c>
      <c r="I130" s="26" t="s">
        <v>7</v>
      </c>
      <c r="J130" s="26" t="s">
        <v>8</v>
      </c>
      <c r="K130" s="26" t="s">
        <v>9</v>
      </c>
      <c r="L130" s="26" t="s">
        <v>10</v>
      </c>
      <c r="M130" s="26" t="s">
        <v>11</v>
      </c>
      <c r="N130" s="26" t="s">
        <v>12</v>
      </c>
      <c r="O130" s="26" t="s">
        <v>13</v>
      </c>
      <c r="P130" s="4"/>
      <c r="Q130" s="73" t="s">
        <v>42</v>
      </c>
    </row>
    <row r="131" spans="1:17" x14ac:dyDescent="0.3">
      <c r="A131" s="72" t="s">
        <v>69</v>
      </c>
      <c r="B131" s="4"/>
      <c r="C131" s="4"/>
      <c r="D131" s="121"/>
      <c r="E131" s="121"/>
      <c r="F131" s="121"/>
      <c r="G131" s="121"/>
      <c r="H131" s="121"/>
      <c r="I131" s="121"/>
      <c r="J131" s="121"/>
      <c r="K131" s="121"/>
      <c r="L131" s="121"/>
      <c r="M131" s="121"/>
      <c r="N131" s="121"/>
      <c r="O131" s="121"/>
      <c r="P131" s="4"/>
      <c r="Q131" s="73">
        <f>SUM(D131:O131)</f>
        <v>0</v>
      </c>
    </row>
    <row r="132" spans="1:17" x14ac:dyDescent="0.3">
      <c r="A132" s="72"/>
      <c r="B132" s="4"/>
      <c r="C132" s="4"/>
      <c r="D132" s="4"/>
      <c r="E132" s="4"/>
      <c r="F132" s="4"/>
      <c r="G132" s="4"/>
      <c r="H132" s="4"/>
      <c r="I132" s="4"/>
      <c r="J132" s="4"/>
      <c r="K132" s="4"/>
      <c r="L132" s="4"/>
      <c r="M132" s="4"/>
      <c r="N132" s="4"/>
      <c r="O132" s="4"/>
      <c r="P132" s="4"/>
      <c r="Q132" s="73"/>
    </row>
    <row r="133" spans="1:17" ht="15" thickBot="1" x14ac:dyDescent="0.35">
      <c r="A133" s="74"/>
      <c r="B133" s="75"/>
      <c r="C133" s="75"/>
      <c r="D133" s="75"/>
      <c r="E133" s="75"/>
      <c r="F133" s="75"/>
      <c r="G133" s="75"/>
      <c r="H133" s="75"/>
      <c r="I133" s="75"/>
      <c r="J133" s="75"/>
      <c r="K133" s="75"/>
      <c r="L133" s="75"/>
      <c r="M133" s="75"/>
      <c r="N133" s="75"/>
      <c r="O133" s="75"/>
      <c r="P133" s="75"/>
      <c r="Q133" s="76"/>
    </row>
    <row r="134" spans="1:17" ht="15" thickBot="1" x14ac:dyDescent="0.35"/>
    <row r="135" spans="1:17" ht="18" x14ac:dyDescent="0.35">
      <c r="A135" s="11" t="s">
        <v>73</v>
      </c>
      <c r="B135" s="13"/>
      <c r="C135" s="13"/>
      <c r="D135" s="13"/>
      <c r="E135" s="13"/>
      <c r="F135" s="13"/>
      <c r="G135" s="13"/>
      <c r="H135" s="13"/>
      <c r="I135" s="13"/>
      <c r="J135" s="13"/>
      <c r="K135" s="13"/>
      <c r="L135" s="13"/>
      <c r="M135" s="13"/>
      <c r="N135" s="13"/>
      <c r="O135" s="13"/>
      <c r="P135" s="13"/>
      <c r="Q135" s="14"/>
    </row>
    <row r="136" spans="1:17" x14ac:dyDescent="0.3">
      <c r="A136" s="72"/>
      <c r="B136" s="4"/>
      <c r="C136" s="4"/>
      <c r="D136" s="4"/>
      <c r="E136" s="4"/>
      <c r="F136" s="4"/>
      <c r="G136" s="4"/>
      <c r="H136" s="4"/>
      <c r="I136" s="4"/>
      <c r="J136" s="4"/>
      <c r="K136" s="4"/>
      <c r="L136" s="4"/>
      <c r="M136" s="4"/>
      <c r="N136" s="4"/>
      <c r="O136" s="4"/>
      <c r="P136" s="4"/>
      <c r="Q136" s="73"/>
    </row>
    <row r="137" spans="1:17" x14ac:dyDescent="0.3">
      <c r="A137" s="72" t="s">
        <v>72</v>
      </c>
      <c r="B137" s="4"/>
      <c r="C137" s="4"/>
      <c r="D137" s="4"/>
      <c r="E137" s="4"/>
      <c r="F137" s="4"/>
      <c r="G137" s="4"/>
      <c r="H137" s="4"/>
      <c r="I137" s="4"/>
      <c r="J137" s="4"/>
      <c r="K137" s="4"/>
      <c r="L137" s="121"/>
      <c r="M137" s="4"/>
      <c r="N137" s="4"/>
      <c r="O137" s="4"/>
      <c r="P137" s="4"/>
      <c r="Q137" s="73"/>
    </row>
    <row r="138" spans="1:17" x14ac:dyDescent="0.3">
      <c r="A138" s="72"/>
      <c r="B138" s="4"/>
      <c r="C138" s="4"/>
      <c r="D138" s="4"/>
      <c r="E138" s="4"/>
      <c r="F138" s="4"/>
      <c r="G138" s="4"/>
      <c r="H138" s="4"/>
      <c r="I138" s="4"/>
      <c r="J138" s="4"/>
      <c r="K138" s="4"/>
      <c r="L138" s="4"/>
      <c r="M138" s="4"/>
      <c r="N138" s="4"/>
      <c r="O138" s="4"/>
      <c r="P138" s="4"/>
      <c r="Q138" s="73"/>
    </row>
    <row r="139" spans="1:17" x14ac:dyDescent="0.3">
      <c r="A139" s="72"/>
      <c r="B139" s="4"/>
      <c r="C139" s="4"/>
      <c r="D139" s="25" t="s">
        <v>2</v>
      </c>
      <c r="E139" s="26" t="s">
        <v>3</v>
      </c>
      <c r="F139" s="26" t="s">
        <v>4</v>
      </c>
      <c r="G139" s="26" t="s">
        <v>5</v>
      </c>
      <c r="H139" s="26" t="s">
        <v>6</v>
      </c>
      <c r="I139" s="26" t="s">
        <v>7</v>
      </c>
      <c r="J139" s="26" t="s">
        <v>8</v>
      </c>
      <c r="K139" s="26" t="s">
        <v>9</v>
      </c>
      <c r="L139" s="26" t="s">
        <v>10</v>
      </c>
      <c r="M139" s="26" t="s">
        <v>11</v>
      </c>
      <c r="N139" s="26" t="s">
        <v>12</v>
      </c>
      <c r="O139" s="26" t="s">
        <v>13</v>
      </c>
      <c r="P139" s="4"/>
      <c r="Q139" s="73" t="s">
        <v>42</v>
      </c>
    </row>
    <row r="140" spans="1:17" x14ac:dyDescent="0.3">
      <c r="A140" s="72" t="s">
        <v>69</v>
      </c>
      <c r="B140" s="4"/>
      <c r="C140" s="4"/>
      <c r="D140" s="121"/>
      <c r="E140" s="121"/>
      <c r="F140" s="121"/>
      <c r="G140" s="121"/>
      <c r="H140" s="121"/>
      <c r="I140" s="121"/>
      <c r="J140" s="121"/>
      <c r="K140" s="121"/>
      <c r="L140" s="121"/>
      <c r="M140" s="121"/>
      <c r="N140" s="121"/>
      <c r="O140" s="121"/>
      <c r="P140" s="4"/>
      <c r="Q140" s="73">
        <f>SUM(D140:O140)</f>
        <v>0</v>
      </c>
    </row>
    <row r="141" spans="1:17" x14ac:dyDescent="0.3">
      <c r="A141" s="72"/>
      <c r="B141" s="4"/>
      <c r="C141" s="4"/>
      <c r="D141" s="4"/>
      <c r="E141" s="4"/>
      <c r="F141" s="4"/>
      <c r="G141" s="4"/>
      <c r="H141" s="4"/>
      <c r="I141" s="4"/>
      <c r="J141" s="4"/>
      <c r="K141" s="4"/>
      <c r="L141" s="4"/>
      <c r="M141" s="4"/>
      <c r="N141" s="4"/>
      <c r="O141" s="4"/>
      <c r="P141" s="4"/>
      <c r="Q141" s="73"/>
    </row>
    <row r="142" spans="1:17" ht="15" thickBot="1" x14ac:dyDescent="0.35">
      <c r="A142" s="74"/>
      <c r="B142" s="75"/>
      <c r="C142" s="75"/>
      <c r="D142" s="75"/>
      <c r="E142" s="75"/>
      <c r="F142" s="75"/>
      <c r="G142" s="75"/>
      <c r="H142" s="75"/>
      <c r="I142" s="75"/>
      <c r="J142" s="75"/>
      <c r="K142" s="75"/>
      <c r="L142" s="75"/>
      <c r="M142" s="75"/>
      <c r="N142" s="75"/>
      <c r="O142" s="75"/>
      <c r="P142" s="75"/>
      <c r="Q142" s="76"/>
    </row>
    <row r="143" spans="1:17" ht="15" thickBot="1" x14ac:dyDescent="0.35"/>
    <row r="144" spans="1:17" ht="18" x14ac:dyDescent="0.35">
      <c r="A144" s="11" t="s">
        <v>74</v>
      </c>
      <c r="B144" s="13"/>
      <c r="C144" s="13"/>
      <c r="D144" s="13"/>
      <c r="E144" s="13"/>
      <c r="F144" s="13"/>
      <c r="G144" s="13"/>
      <c r="H144" s="13"/>
      <c r="I144" s="13"/>
      <c r="J144" s="13"/>
      <c r="K144" s="13"/>
      <c r="L144" s="13"/>
      <c r="M144" s="13"/>
      <c r="N144" s="13"/>
      <c r="O144" s="13"/>
      <c r="P144" s="13"/>
      <c r="Q144" s="14"/>
    </row>
    <row r="145" spans="1:17" x14ac:dyDescent="0.3">
      <c r="A145" s="72"/>
      <c r="B145" s="4"/>
      <c r="C145" s="4"/>
      <c r="D145" s="4"/>
      <c r="E145" s="4"/>
      <c r="F145" s="4"/>
      <c r="G145" s="4"/>
      <c r="H145" s="4"/>
      <c r="I145" s="4"/>
      <c r="J145" s="4"/>
      <c r="K145" s="4"/>
      <c r="L145" s="4"/>
      <c r="M145" s="4"/>
      <c r="N145" s="4"/>
      <c r="O145" s="4"/>
      <c r="P145" s="4"/>
      <c r="Q145" s="73"/>
    </row>
    <row r="146" spans="1:17" x14ac:dyDescent="0.3">
      <c r="A146" s="72" t="s">
        <v>72</v>
      </c>
      <c r="B146" s="4"/>
      <c r="C146" s="4"/>
      <c r="D146" s="4"/>
      <c r="E146" s="4"/>
      <c r="F146" s="4"/>
      <c r="G146" s="4"/>
      <c r="H146" s="4"/>
      <c r="I146" s="4"/>
      <c r="J146" s="4"/>
      <c r="K146" s="4"/>
      <c r="L146" s="121"/>
      <c r="M146" s="4"/>
      <c r="N146" s="4"/>
      <c r="O146" s="4"/>
      <c r="P146" s="4"/>
      <c r="Q146" s="73"/>
    </row>
    <row r="147" spans="1:17" x14ac:dyDescent="0.3">
      <c r="A147" s="72"/>
      <c r="B147" s="4"/>
      <c r="C147" s="4"/>
      <c r="D147" s="4"/>
      <c r="E147" s="4"/>
      <c r="F147" s="4"/>
      <c r="G147" s="4"/>
      <c r="H147" s="4"/>
      <c r="I147" s="4"/>
      <c r="J147" s="4"/>
      <c r="K147" s="4"/>
      <c r="L147" s="4"/>
      <c r="M147" s="4"/>
      <c r="N147" s="4"/>
      <c r="O147" s="4"/>
      <c r="P147" s="4"/>
      <c r="Q147" s="73"/>
    </row>
    <row r="148" spans="1:17" x14ac:dyDescent="0.3">
      <c r="A148" s="72"/>
      <c r="B148" s="4"/>
      <c r="C148" s="4"/>
      <c r="D148" s="25" t="s">
        <v>2</v>
      </c>
      <c r="E148" s="26" t="s">
        <v>3</v>
      </c>
      <c r="F148" s="26" t="s">
        <v>4</v>
      </c>
      <c r="G148" s="26" t="s">
        <v>5</v>
      </c>
      <c r="H148" s="26" t="s">
        <v>6</v>
      </c>
      <c r="I148" s="26" t="s">
        <v>7</v>
      </c>
      <c r="J148" s="26" t="s">
        <v>8</v>
      </c>
      <c r="K148" s="26" t="s">
        <v>9</v>
      </c>
      <c r="L148" s="26" t="s">
        <v>10</v>
      </c>
      <c r="M148" s="26" t="s">
        <v>11</v>
      </c>
      <c r="N148" s="26" t="s">
        <v>12</v>
      </c>
      <c r="O148" s="26" t="s">
        <v>13</v>
      </c>
      <c r="P148" s="4"/>
      <c r="Q148" s="73" t="s">
        <v>42</v>
      </c>
    </row>
    <row r="149" spans="1:17" x14ac:dyDescent="0.3">
      <c r="A149" s="72" t="s">
        <v>69</v>
      </c>
      <c r="B149" s="4"/>
      <c r="C149" s="4"/>
      <c r="D149" s="121"/>
      <c r="E149" s="121"/>
      <c r="F149" s="121"/>
      <c r="G149" s="121"/>
      <c r="H149" s="121"/>
      <c r="I149" s="121"/>
      <c r="J149" s="121"/>
      <c r="K149" s="121"/>
      <c r="L149" s="121"/>
      <c r="M149" s="121"/>
      <c r="N149" s="121"/>
      <c r="O149" s="121"/>
      <c r="P149" s="4"/>
      <c r="Q149" s="73">
        <f>SUM(D149:O149)</f>
        <v>0</v>
      </c>
    </row>
    <row r="150" spans="1:17" x14ac:dyDescent="0.3">
      <c r="A150" s="72"/>
      <c r="B150" s="4"/>
      <c r="C150" s="4"/>
      <c r="D150" s="4"/>
      <c r="E150" s="4"/>
      <c r="F150" s="4"/>
      <c r="G150" s="4"/>
      <c r="H150" s="4"/>
      <c r="I150" s="4"/>
      <c r="J150" s="4"/>
      <c r="K150" s="4"/>
      <c r="L150" s="4"/>
      <c r="M150" s="4"/>
      <c r="N150" s="4"/>
      <c r="O150" s="4"/>
      <c r="P150" s="4"/>
      <c r="Q150" s="73"/>
    </row>
    <row r="151" spans="1:17" ht="15" thickBot="1" x14ac:dyDescent="0.35">
      <c r="A151" s="74"/>
      <c r="B151" s="75"/>
      <c r="C151" s="75"/>
      <c r="D151" s="75"/>
      <c r="E151" s="75"/>
      <c r="F151" s="75"/>
      <c r="G151" s="75"/>
      <c r="H151" s="75"/>
      <c r="I151" s="75"/>
      <c r="J151" s="75"/>
      <c r="K151" s="75"/>
      <c r="L151" s="75"/>
      <c r="M151" s="75"/>
      <c r="N151" s="75"/>
      <c r="O151" s="75"/>
      <c r="P151" s="75"/>
      <c r="Q151" s="76"/>
    </row>
    <row r="152" spans="1:17" ht="15" thickBot="1" x14ac:dyDescent="0.35"/>
    <row r="153" spans="1:17" ht="18" x14ac:dyDescent="0.35">
      <c r="A153" s="11" t="s">
        <v>75</v>
      </c>
      <c r="B153" s="13"/>
      <c r="C153" s="13"/>
      <c r="D153" s="13"/>
      <c r="E153" s="13"/>
      <c r="F153" s="13"/>
      <c r="G153" s="13"/>
      <c r="H153" s="13"/>
      <c r="I153" s="13"/>
      <c r="J153" s="13"/>
      <c r="K153" s="13"/>
      <c r="L153" s="13"/>
      <c r="M153" s="13"/>
      <c r="N153" s="13"/>
      <c r="O153" s="13"/>
      <c r="P153" s="13"/>
      <c r="Q153" s="14"/>
    </row>
    <row r="154" spans="1:17" x14ac:dyDescent="0.3">
      <c r="A154" s="72"/>
      <c r="B154" s="4"/>
      <c r="C154" s="4"/>
      <c r="D154" s="4"/>
      <c r="E154" s="4"/>
      <c r="F154" s="4"/>
      <c r="G154" s="4"/>
      <c r="H154" s="4"/>
      <c r="I154" s="4"/>
      <c r="J154" s="4"/>
      <c r="K154" s="4"/>
      <c r="L154" s="4"/>
      <c r="M154" s="4"/>
      <c r="N154" s="4"/>
      <c r="O154" s="4"/>
      <c r="P154" s="4"/>
      <c r="Q154" s="73"/>
    </row>
    <row r="155" spans="1:17" x14ac:dyDescent="0.3">
      <c r="A155" s="72" t="s">
        <v>72</v>
      </c>
      <c r="B155" s="4"/>
      <c r="C155" s="4"/>
      <c r="D155" s="4"/>
      <c r="E155" s="4"/>
      <c r="F155" s="4"/>
      <c r="G155" s="4"/>
      <c r="H155" s="4"/>
      <c r="I155" s="4"/>
      <c r="J155" s="4"/>
      <c r="K155" s="4"/>
      <c r="L155" s="121"/>
      <c r="M155" s="4"/>
      <c r="N155" s="4"/>
      <c r="O155" s="4"/>
      <c r="P155" s="4"/>
      <c r="Q155" s="73"/>
    </row>
    <row r="156" spans="1:17" x14ac:dyDescent="0.3">
      <c r="A156" s="72"/>
      <c r="B156" s="4"/>
      <c r="C156" s="4"/>
      <c r="D156" s="4"/>
      <c r="E156" s="4"/>
      <c r="F156" s="4"/>
      <c r="G156" s="4"/>
      <c r="H156" s="4"/>
      <c r="I156" s="4"/>
      <c r="J156" s="4"/>
      <c r="K156" s="4"/>
      <c r="L156" s="4"/>
      <c r="M156" s="4"/>
      <c r="N156" s="4"/>
      <c r="O156" s="4"/>
      <c r="P156" s="4"/>
      <c r="Q156" s="73"/>
    </row>
    <row r="157" spans="1:17" x14ac:dyDescent="0.3">
      <c r="A157" s="72"/>
      <c r="B157" s="4"/>
      <c r="C157" s="4"/>
      <c r="D157" s="25" t="s">
        <v>2</v>
      </c>
      <c r="E157" s="26" t="s">
        <v>3</v>
      </c>
      <c r="F157" s="26" t="s">
        <v>4</v>
      </c>
      <c r="G157" s="26" t="s">
        <v>5</v>
      </c>
      <c r="H157" s="26" t="s">
        <v>6</v>
      </c>
      <c r="I157" s="26" t="s">
        <v>7</v>
      </c>
      <c r="J157" s="26" t="s">
        <v>8</v>
      </c>
      <c r="K157" s="26" t="s">
        <v>9</v>
      </c>
      <c r="L157" s="26" t="s">
        <v>10</v>
      </c>
      <c r="M157" s="26" t="s">
        <v>11</v>
      </c>
      <c r="N157" s="26" t="s">
        <v>12</v>
      </c>
      <c r="O157" s="26" t="s">
        <v>13</v>
      </c>
      <c r="P157" s="4"/>
      <c r="Q157" s="73" t="s">
        <v>42</v>
      </c>
    </row>
    <row r="158" spans="1:17" x14ac:dyDescent="0.3">
      <c r="A158" s="72" t="s">
        <v>69</v>
      </c>
      <c r="B158" s="4"/>
      <c r="C158" s="4"/>
      <c r="D158" s="121"/>
      <c r="E158" s="121"/>
      <c r="F158" s="121"/>
      <c r="G158" s="121"/>
      <c r="H158" s="121"/>
      <c r="I158" s="121"/>
      <c r="J158" s="121"/>
      <c r="K158" s="121"/>
      <c r="L158" s="121"/>
      <c r="M158" s="121"/>
      <c r="N158" s="121"/>
      <c r="O158" s="121"/>
      <c r="P158" s="4"/>
      <c r="Q158" s="73">
        <f>SUM(D158:O158)</f>
        <v>0</v>
      </c>
    </row>
    <row r="159" spans="1:17" x14ac:dyDescent="0.3">
      <c r="A159" s="72"/>
      <c r="B159" s="4"/>
      <c r="C159" s="4"/>
      <c r="D159" s="4"/>
      <c r="E159" s="4"/>
      <c r="F159" s="4"/>
      <c r="G159" s="4"/>
      <c r="H159" s="4"/>
      <c r="I159" s="4"/>
      <c r="J159" s="4"/>
      <c r="K159" s="4"/>
      <c r="L159" s="4"/>
      <c r="M159" s="4"/>
      <c r="N159" s="4"/>
      <c r="O159" s="4"/>
      <c r="P159" s="4"/>
      <c r="Q159" s="73"/>
    </row>
    <row r="160" spans="1:17" ht="15" thickBot="1" x14ac:dyDescent="0.35">
      <c r="A160" s="74"/>
      <c r="B160" s="75"/>
      <c r="C160" s="75"/>
      <c r="D160" s="75"/>
      <c r="E160" s="75"/>
      <c r="F160" s="75"/>
      <c r="G160" s="75"/>
      <c r="H160" s="75"/>
      <c r="I160" s="75"/>
      <c r="J160" s="75"/>
      <c r="K160" s="75"/>
      <c r="L160" s="75"/>
      <c r="M160" s="75"/>
      <c r="N160" s="75"/>
      <c r="O160" s="75"/>
      <c r="P160" s="75"/>
      <c r="Q160" s="76"/>
    </row>
    <row r="161" spans="1:17" ht="15" thickBot="1" x14ac:dyDescent="0.35"/>
    <row r="162" spans="1:17" ht="18" x14ac:dyDescent="0.35">
      <c r="A162" s="11" t="s">
        <v>76</v>
      </c>
      <c r="B162" s="13"/>
      <c r="C162" s="13"/>
      <c r="D162" s="13"/>
      <c r="E162" s="13"/>
      <c r="F162" s="13"/>
      <c r="G162" s="13"/>
      <c r="H162" s="13"/>
      <c r="I162" s="13"/>
      <c r="J162" s="13"/>
      <c r="K162" s="13"/>
      <c r="L162" s="13"/>
      <c r="M162" s="13"/>
      <c r="N162" s="13"/>
      <c r="O162" s="13"/>
      <c r="P162" s="13"/>
      <c r="Q162" s="14"/>
    </row>
    <row r="163" spans="1:17" x14ac:dyDescent="0.3">
      <c r="A163" s="72"/>
      <c r="B163" s="4"/>
      <c r="C163" s="4"/>
      <c r="D163" s="4"/>
      <c r="E163" s="4"/>
      <c r="F163" s="4"/>
      <c r="G163" s="4"/>
      <c r="H163" s="4"/>
      <c r="I163" s="4"/>
      <c r="J163" s="4"/>
      <c r="K163" s="4"/>
      <c r="L163" s="4"/>
      <c r="M163" s="4"/>
      <c r="N163" s="4"/>
      <c r="O163" s="4"/>
      <c r="P163" s="4"/>
      <c r="Q163" s="73"/>
    </row>
    <row r="164" spans="1:17" x14ac:dyDescent="0.3">
      <c r="A164" s="72" t="s">
        <v>72</v>
      </c>
      <c r="B164" s="4"/>
      <c r="C164" s="4"/>
      <c r="D164" s="4"/>
      <c r="E164" s="4"/>
      <c r="F164" s="4"/>
      <c r="G164" s="4"/>
      <c r="H164" s="4"/>
      <c r="I164" s="4"/>
      <c r="J164" s="4"/>
      <c r="K164" s="4"/>
      <c r="L164" s="121"/>
      <c r="M164" s="4"/>
      <c r="N164" s="4"/>
      <c r="O164" s="4"/>
      <c r="P164" s="4"/>
      <c r="Q164" s="73"/>
    </row>
    <row r="165" spans="1:17" x14ac:dyDescent="0.3">
      <c r="A165" s="72"/>
      <c r="B165" s="4"/>
      <c r="C165" s="4"/>
      <c r="D165" s="4"/>
      <c r="E165" s="4"/>
      <c r="F165" s="4"/>
      <c r="G165" s="4"/>
      <c r="H165" s="4"/>
      <c r="I165" s="4"/>
      <c r="J165" s="4"/>
      <c r="K165" s="4"/>
      <c r="L165" s="4"/>
      <c r="M165" s="4"/>
      <c r="N165" s="4"/>
      <c r="O165" s="4"/>
      <c r="P165" s="4"/>
      <c r="Q165" s="73"/>
    </row>
    <row r="166" spans="1:17" x14ac:dyDescent="0.3">
      <c r="A166" s="72"/>
      <c r="B166" s="4"/>
      <c r="C166" s="4"/>
      <c r="D166" s="25" t="s">
        <v>2</v>
      </c>
      <c r="E166" s="26" t="s">
        <v>3</v>
      </c>
      <c r="F166" s="26" t="s">
        <v>4</v>
      </c>
      <c r="G166" s="26" t="s">
        <v>5</v>
      </c>
      <c r="H166" s="26" t="s">
        <v>6</v>
      </c>
      <c r="I166" s="26" t="s">
        <v>7</v>
      </c>
      <c r="J166" s="26" t="s">
        <v>8</v>
      </c>
      <c r="K166" s="26" t="s">
        <v>9</v>
      </c>
      <c r="L166" s="26" t="s">
        <v>10</v>
      </c>
      <c r="M166" s="26" t="s">
        <v>11</v>
      </c>
      <c r="N166" s="26" t="s">
        <v>12</v>
      </c>
      <c r="O166" s="26" t="s">
        <v>13</v>
      </c>
      <c r="P166" s="4"/>
      <c r="Q166" s="73" t="s">
        <v>42</v>
      </c>
    </row>
    <row r="167" spans="1:17" x14ac:dyDescent="0.3">
      <c r="A167" s="72" t="s">
        <v>69</v>
      </c>
      <c r="B167" s="4"/>
      <c r="C167" s="4"/>
      <c r="D167" s="121"/>
      <c r="E167" s="121"/>
      <c r="F167" s="121"/>
      <c r="G167" s="121"/>
      <c r="H167" s="121"/>
      <c r="I167" s="121"/>
      <c r="J167" s="121"/>
      <c r="K167" s="121"/>
      <c r="L167" s="121"/>
      <c r="M167" s="121"/>
      <c r="N167" s="121"/>
      <c r="O167" s="121"/>
      <c r="P167" s="4"/>
      <c r="Q167" s="73">
        <f>SUM(D167:O167)</f>
        <v>0</v>
      </c>
    </row>
    <row r="168" spans="1:17" x14ac:dyDescent="0.3">
      <c r="A168" s="72"/>
      <c r="B168" s="4"/>
      <c r="C168" s="4"/>
      <c r="D168" s="4"/>
      <c r="E168" s="4"/>
      <c r="F168" s="4"/>
      <c r="G168" s="4"/>
      <c r="H168" s="4"/>
      <c r="I168" s="4"/>
      <c r="J168" s="4"/>
      <c r="K168" s="4"/>
      <c r="L168" s="4"/>
      <c r="M168" s="4"/>
      <c r="N168" s="4"/>
      <c r="O168" s="4"/>
      <c r="P168" s="4"/>
      <c r="Q168" s="73"/>
    </row>
    <row r="169" spans="1:17" ht="15" thickBot="1" x14ac:dyDescent="0.35">
      <c r="A169" s="74"/>
      <c r="B169" s="75"/>
      <c r="C169" s="75"/>
      <c r="D169" s="75"/>
      <c r="E169" s="75"/>
      <c r="F169" s="75"/>
      <c r="G169" s="75"/>
      <c r="H169" s="75"/>
      <c r="I169" s="75"/>
      <c r="J169" s="75"/>
      <c r="K169" s="75"/>
      <c r="L169" s="75"/>
      <c r="M169" s="75"/>
      <c r="N169" s="75"/>
      <c r="O169" s="75"/>
      <c r="P169" s="75"/>
      <c r="Q169" s="76"/>
    </row>
  </sheetData>
  <sheetProtection algorithmName="SHA-512" hashValue="rf9EPdxgX3KaNsxbQkkYBREkspZbJgoMcFRtkN9EcdNz/CnQoofhY6FCqLKvwJ0NudfHvHz9fDv8itWoRCvXzg==" saltValue="wzjBDTGRGkkf4s+HVVvC+g==" spinCount="100000" sheet="1" objects="1" scenarios="1"/>
  <dataConsolidate/>
  <mergeCells count="21">
    <mergeCell ref="A17:Q17"/>
    <mergeCell ref="A23:Q27"/>
    <mergeCell ref="K68:L68"/>
    <mergeCell ref="A72:M75"/>
    <mergeCell ref="K81:L81"/>
    <mergeCell ref="A4:Q4"/>
    <mergeCell ref="A3:Q3"/>
    <mergeCell ref="A121:Q122"/>
    <mergeCell ref="A87:M91"/>
    <mergeCell ref="K96:L96"/>
    <mergeCell ref="K97:L97"/>
    <mergeCell ref="K98:L98"/>
    <mergeCell ref="K99:L99"/>
    <mergeCell ref="K115:L115"/>
    <mergeCell ref="A108:Q109"/>
    <mergeCell ref="K82:L82"/>
    <mergeCell ref="A6:Q6"/>
    <mergeCell ref="D9:L9"/>
    <mergeCell ref="D10:L10"/>
    <mergeCell ref="D11:L11"/>
    <mergeCell ref="D12:L12"/>
  </mergeCells>
  <dataValidations count="3">
    <dataValidation type="list" allowBlank="1" showInputMessage="1" showErrorMessage="1" sqref="L21">
      <formula1>$R$22:$R$27</formula1>
    </dataValidation>
    <dataValidation type="list" allowBlank="1" showInputMessage="1" showErrorMessage="1" sqref="D12">
      <formula1>$R$9:$R$11</formula1>
    </dataValidation>
    <dataValidation type="list" allowBlank="1" showInputMessage="1" showErrorMessage="1" sqref="H104:H107">
      <formula1>$R$103:$R$104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C13" sqref="C13"/>
    </sheetView>
  </sheetViews>
  <sheetFormatPr defaultRowHeight="14.4" x14ac:dyDescent="0.3"/>
  <cols>
    <col min="8" max="9" width="10.5546875" bestFit="1" customWidth="1"/>
  </cols>
  <sheetData>
    <row r="1" spans="1:11" ht="23.4" x14ac:dyDescent="0.45">
      <c r="A1" s="71" t="s">
        <v>153</v>
      </c>
    </row>
    <row r="2" spans="1:11" ht="23.4" x14ac:dyDescent="0.45">
      <c r="A2" s="71"/>
    </row>
    <row r="3" spans="1:11" x14ac:dyDescent="0.3">
      <c r="A3" s="27" t="s">
        <v>77</v>
      </c>
      <c r="B3" s="27"/>
      <c r="C3" s="27"/>
      <c r="D3" s="91">
        <f>+Start!D9</f>
        <v>0</v>
      </c>
      <c r="E3" s="27"/>
      <c r="F3" s="27"/>
      <c r="G3" s="27"/>
      <c r="H3" s="27"/>
      <c r="I3" s="27"/>
      <c r="J3" s="27"/>
      <c r="K3" s="27"/>
    </row>
    <row r="4" spans="1:11" x14ac:dyDescent="0.3">
      <c r="A4" s="27" t="s">
        <v>78</v>
      </c>
      <c r="B4" s="27"/>
      <c r="C4" s="27"/>
      <c r="D4" s="91">
        <f>+Start!D10</f>
        <v>0</v>
      </c>
      <c r="E4" s="27"/>
      <c r="F4" s="27"/>
      <c r="G4" s="27"/>
      <c r="H4" s="27"/>
      <c r="I4" s="27"/>
      <c r="J4" s="27"/>
      <c r="K4" s="27"/>
    </row>
    <row r="5" spans="1:11" x14ac:dyDescent="0.3">
      <c r="A5" s="27" t="s">
        <v>79</v>
      </c>
      <c r="B5" s="27"/>
      <c r="C5" s="27"/>
      <c r="D5" s="91">
        <f>+Start!D11</f>
        <v>0</v>
      </c>
      <c r="E5" s="27"/>
      <c r="F5" s="27"/>
      <c r="G5" s="27"/>
      <c r="H5" s="27"/>
      <c r="I5" s="27"/>
      <c r="J5" s="27"/>
      <c r="K5" s="27"/>
    </row>
    <row r="6" spans="1:11" x14ac:dyDescent="0.3">
      <c r="A6" s="27" t="s">
        <v>154</v>
      </c>
      <c r="B6" s="27"/>
      <c r="C6" s="27"/>
      <c r="D6" s="91">
        <f>D5*1659</f>
        <v>0</v>
      </c>
      <c r="E6" s="27"/>
      <c r="F6" s="27" t="s">
        <v>81</v>
      </c>
      <c r="G6" s="27"/>
      <c r="H6" s="27"/>
      <c r="I6" s="27"/>
      <c r="J6" s="27"/>
      <c r="K6" s="27"/>
    </row>
    <row r="9" spans="1:11" ht="24" x14ac:dyDescent="0.3">
      <c r="A9" s="87" t="s">
        <v>155</v>
      </c>
      <c r="B9" s="27"/>
      <c r="C9" s="27"/>
      <c r="D9" s="27"/>
      <c r="E9" s="27"/>
      <c r="F9" s="27"/>
      <c r="G9" s="27"/>
      <c r="H9" s="84" t="s">
        <v>156</v>
      </c>
      <c r="I9" s="85" t="s">
        <v>157</v>
      </c>
      <c r="J9" s="84"/>
      <c r="K9" s="27"/>
    </row>
    <row r="10" spans="1:11" x14ac:dyDescent="0.3">
      <c r="A10" s="27"/>
      <c r="B10" s="27"/>
      <c r="C10" s="27"/>
      <c r="D10" s="27"/>
      <c r="E10" s="27"/>
      <c r="F10" s="27"/>
      <c r="G10" s="27"/>
      <c r="H10" s="27"/>
      <c r="I10" s="27"/>
      <c r="J10" s="27"/>
      <c r="K10" s="27"/>
    </row>
    <row r="11" spans="1:11" x14ac:dyDescent="0.3">
      <c r="A11" s="27">
        <v>1</v>
      </c>
      <c r="B11" s="27" t="s">
        <v>85</v>
      </c>
      <c r="C11" s="27"/>
      <c r="D11" s="27"/>
      <c r="E11" s="27"/>
      <c r="F11" s="27"/>
      <c r="G11" s="27"/>
      <c r="H11" s="86">
        <f>+'Vervangingsbehoefte per maand'!U12</f>
        <v>0</v>
      </c>
      <c r="I11" s="86">
        <f>+'Vervangingsbehoefte per maand'!U37</f>
        <v>0</v>
      </c>
      <c r="J11" s="27"/>
      <c r="K11" s="87"/>
    </row>
    <row r="12" spans="1:11" x14ac:dyDescent="0.3">
      <c r="A12" s="27">
        <f>+A11+1</f>
        <v>2</v>
      </c>
      <c r="B12" s="27" t="s">
        <v>87</v>
      </c>
      <c r="C12" s="27"/>
      <c r="D12" s="27"/>
      <c r="E12" s="27"/>
      <c r="F12" s="27"/>
      <c r="G12" s="27"/>
      <c r="H12" s="86">
        <f>+'Vervangingsbehoefte per maand'!U13</f>
        <v>0</v>
      </c>
      <c r="I12" s="86">
        <f>+'Vervangingsbehoefte per maand'!U38</f>
        <v>0</v>
      </c>
      <c r="J12" s="27"/>
      <c r="K12" s="27"/>
    </row>
    <row r="13" spans="1:11" x14ac:dyDescent="0.3">
      <c r="A13" s="27">
        <f t="shared" ref="A13:A17" si="0">+A12+1</f>
        <v>3</v>
      </c>
      <c r="B13" s="27" t="s">
        <v>88</v>
      </c>
      <c r="C13" s="27"/>
      <c r="D13" s="27"/>
      <c r="E13" s="27"/>
      <c r="F13" s="27"/>
      <c r="G13" s="27"/>
      <c r="H13" s="86">
        <f>+'Vervangingsbehoefte per maand'!U14</f>
        <v>0</v>
      </c>
      <c r="I13" s="86">
        <f>+'Vervangingsbehoefte per maand'!U39</f>
        <v>0</v>
      </c>
      <c r="J13" s="27"/>
      <c r="K13" s="27"/>
    </row>
    <row r="14" spans="1:11" x14ac:dyDescent="0.3">
      <c r="A14" s="27">
        <f t="shared" si="0"/>
        <v>4</v>
      </c>
      <c r="B14" s="27" t="s">
        <v>47</v>
      </c>
      <c r="C14" s="27"/>
      <c r="D14" s="27"/>
      <c r="E14" s="27"/>
      <c r="F14" s="27"/>
      <c r="G14" s="27"/>
      <c r="H14" s="86">
        <f>+'Vervangingsbehoefte per maand'!U15</f>
        <v>0</v>
      </c>
      <c r="I14" s="86">
        <f>+'Vervangingsbehoefte per maand'!U40</f>
        <v>0</v>
      </c>
      <c r="J14" s="27"/>
      <c r="K14" s="27"/>
    </row>
    <row r="15" spans="1:11" x14ac:dyDescent="0.3">
      <c r="A15" s="88" t="s">
        <v>107</v>
      </c>
      <c r="B15" s="27" t="s">
        <v>158</v>
      </c>
      <c r="C15" s="27"/>
      <c r="D15" s="27"/>
      <c r="E15" s="27"/>
      <c r="F15" s="27"/>
      <c r="G15" s="27"/>
      <c r="H15" s="86">
        <f>+'Vervangingsbehoefte per maand'!U16+'Vervangingsbehoefte per maand'!U17</f>
        <v>0</v>
      </c>
      <c r="I15" s="86">
        <f>+'Vervangingsbehoefte per maand'!U41</f>
        <v>0</v>
      </c>
      <c r="J15" s="27"/>
      <c r="K15" s="27"/>
    </row>
    <row r="16" spans="1:11" x14ac:dyDescent="0.3">
      <c r="A16" s="27">
        <v>7</v>
      </c>
      <c r="B16" s="148" t="s">
        <v>91</v>
      </c>
      <c r="C16" s="148"/>
      <c r="D16" s="148"/>
      <c r="E16" s="148"/>
      <c r="F16" s="148"/>
      <c r="G16" s="27"/>
      <c r="H16" s="86">
        <f>+'Vervangingsbehoefte per maand'!U18</f>
        <v>0</v>
      </c>
      <c r="I16" s="86">
        <f>+'Vervangingsbehoefte per maand'!U42</f>
        <v>0</v>
      </c>
      <c r="J16" s="27"/>
      <c r="K16" s="27"/>
    </row>
    <row r="17" spans="1:11" x14ac:dyDescent="0.3">
      <c r="A17" s="27">
        <f t="shared" si="0"/>
        <v>8</v>
      </c>
      <c r="B17" s="27" t="s">
        <v>92</v>
      </c>
      <c r="C17" s="27"/>
      <c r="D17" s="27"/>
      <c r="E17" s="27"/>
      <c r="F17" s="27"/>
      <c r="G17" s="27"/>
      <c r="H17" s="86">
        <f>+'Vervangingsbehoefte per maand'!U19</f>
        <v>0</v>
      </c>
      <c r="I17" s="86">
        <f>+'Vervangingsbehoefte per maand'!U43</f>
        <v>0</v>
      </c>
      <c r="J17" s="27"/>
      <c r="K17" s="27"/>
    </row>
    <row r="18" spans="1:11" x14ac:dyDescent="0.3">
      <c r="A18" s="89" t="s">
        <v>93</v>
      </c>
      <c r="B18" s="27" t="s">
        <v>94</v>
      </c>
      <c r="C18" s="27"/>
      <c r="D18" s="27"/>
      <c r="E18" s="27"/>
      <c r="F18" s="27"/>
      <c r="G18" s="27"/>
      <c r="H18" s="149">
        <f>+'Vervangingsbehoefte per maand'!U20</f>
        <v>0</v>
      </c>
      <c r="I18" s="149">
        <f>+'Vervangingsbehoefte per maand'!U44</f>
        <v>0</v>
      </c>
      <c r="J18" s="27"/>
      <c r="K18" s="27"/>
    </row>
    <row r="19" spans="1:11" x14ac:dyDescent="0.3">
      <c r="A19" s="89" t="s">
        <v>95</v>
      </c>
      <c r="B19" s="27" t="s">
        <v>96</v>
      </c>
      <c r="C19" s="27"/>
      <c r="D19" s="27"/>
      <c r="E19" s="27"/>
      <c r="F19" s="27"/>
      <c r="G19" s="27"/>
      <c r="H19" s="149"/>
      <c r="I19" s="149"/>
      <c r="J19" s="27"/>
      <c r="K19" s="27"/>
    </row>
    <row r="20" spans="1:11" x14ac:dyDescent="0.3">
      <c r="A20" s="89" t="s">
        <v>97</v>
      </c>
      <c r="B20" s="27" t="s">
        <v>98</v>
      </c>
      <c r="C20" s="27"/>
      <c r="D20" s="27"/>
      <c r="E20" s="27"/>
      <c r="F20" s="27"/>
      <c r="G20" s="27"/>
      <c r="H20" s="149"/>
      <c r="I20" s="149"/>
      <c r="J20" s="27"/>
      <c r="K20" s="27"/>
    </row>
    <row r="21" spans="1:11" x14ac:dyDescent="0.3">
      <c r="A21" s="27">
        <v>10</v>
      </c>
      <c r="B21" s="27" t="s">
        <v>73</v>
      </c>
      <c r="C21" s="27"/>
      <c r="D21" s="27"/>
      <c r="E21" s="27"/>
      <c r="F21" s="27"/>
      <c r="G21" s="27"/>
      <c r="H21" s="86">
        <f>+'Vervangingsbehoefte per maand'!U23</f>
        <v>0</v>
      </c>
      <c r="I21" s="86">
        <f>+'Vervangingsbehoefte per maand'!U47</f>
        <v>0</v>
      </c>
      <c r="J21" s="27"/>
      <c r="K21" s="27"/>
    </row>
    <row r="22" spans="1:11" x14ac:dyDescent="0.3">
      <c r="A22" s="27">
        <f t="shared" ref="A22:A24" si="1">+A21+1</f>
        <v>11</v>
      </c>
      <c r="B22" s="27" t="s">
        <v>99</v>
      </c>
      <c r="C22" s="27"/>
      <c r="D22" s="27"/>
      <c r="E22" s="27"/>
      <c r="F22" s="27"/>
      <c r="G22" s="27"/>
      <c r="H22" s="86">
        <f>+'Vervangingsbehoefte per maand'!U24</f>
        <v>0</v>
      </c>
      <c r="I22" s="86">
        <f>+'Vervangingsbehoefte per maand'!U48</f>
        <v>0</v>
      </c>
      <c r="J22" s="27"/>
      <c r="K22" s="27"/>
    </row>
    <row r="23" spans="1:11" x14ac:dyDescent="0.3">
      <c r="A23" s="27">
        <f t="shared" si="1"/>
        <v>12</v>
      </c>
      <c r="B23" s="27" t="s">
        <v>75</v>
      </c>
      <c r="C23" s="27"/>
      <c r="D23" s="27"/>
      <c r="E23" s="27"/>
      <c r="F23" s="27"/>
      <c r="G23" s="27"/>
      <c r="H23" s="86">
        <f>+'Vervangingsbehoefte per maand'!U25</f>
        <v>0</v>
      </c>
      <c r="I23" s="86">
        <f>+'Vervangingsbehoefte per maand'!U49</f>
        <v>0</v>
      </c>
      <c r="J23" s="27"/>
      <c r="K23" s="27"/>
    </row>
    <row r="24" spans="1:11" x14ac:dyDescent="0.3">
      <c r="A24" s="27">
        <f t="shared" si="1"/>
        <v>13</v>
      </c>
      <c r="B24" s="27" t="s">
        <v>76</v>
      </c>
      <c r="C24" s="27"/>
      <c r="D24" s="27"/>
      <c r="E24" s="27"/>
      <c r="F24" s="27"/>
      <c r="G24" s="27"/>
      <c r="H24" s="86">
        <f>+'Vervangingsbehoefte per maand'!U26</f>
        <v>0</v>
      </c>
      <c r="I24" s="86">
        <f>+'Vervangingsbehoefte per maand'!U50</f>
        <v>0</v>
      </c>
      <c r="J24" s="27"/>
      <c r="K24" s="27"/>
    </row>
    <row r="25" spans="1:11" x14ac:dyDescent="0.3">
      <c r="A25" s="27"/>
      <c r="B25" s="27"/>
      <c r="C25" s="27"/>
      <c r="D25" s="27"/>
      <c r="E25" s="27"/>
      <c r="F25" s="27"/>
      <c r="G25" s="27"/>
      <c r="H25" s="86"/>
      <c r="I25" s="86"/>
      <c r="J25" s="27"/>
      <c r="K25" s="27"/>
    </row>
    <row r="26" spans="1:11" x14ac:dyDescent="0.3">
      <c r="A26" s="27"/>
      <c r="B26" s="27" t="s">
        <v>159</v>
      </c>
      <c r="C26" s="27"/>
      <c r="D26" s="27"/>
      <c r="E26" s="27"/>
      <c r="F26" s="27"/>
      <c r="G26" s="27"/>
      <c r="H26" s="86">
        <f>+'[1]Vervangingsbehoefte per Maand'!U29</f>
        <v>76558.974999999991</v>
      </c>
      <c r="I26" s="86">
        <f>SUM(I11:I25)</f>
        <v>0</v>
      </c>
      <c r="J26" s="27"/>
      <c r="K26" s="27"/>
    </row>
    <row r="27" spans="1:11" x14ac:dyDescent="0.3">
      <c r="A27" s="27"/>
      <c r="B27" s="27" t="s">
        <v>112</v>
      </c>
      <c r="C27" s="27"/>
      <c r="D27" s="27"/>
      <c r="E27" s="27"/>
      <c r="F27" s="27"/>
      <c r="G27" s="27"/>
      <c r="H27" s="86">
        <f>+'[1]Vervangingsbehoefte per Maand'!U30</f>
        <v>9569.8718749999989</v>
      </c>
      <c r="I27" s="86">
        <f>+I26/8</f>
        <v>0</v>
      </c>
      <c r="J27" s="27"/>
      <c r="K27" s="27"/>
    </row>
    <row r="28" spans="1:11" x14ac:dyDescent="0.3">
      <c r="A28" s="27"/>
      <c r="B28" s="27" t="s">
        <v>160</v>
      </c>
      <c r="C28" s="27"/>
      <c r="D28" s="27"/>
      <c r="E28" s="27"/>
      <c r="F28" s="27"/>
      <c r="G28" s="27"/>
      <c r="H28" s="90">
        <f>+H27/1659</f>
        <v>5.7684580319469552</v>
      </c>
      <c r="I28" s="90">
        <f>+I27/1659</f>
        <v>0</v>
      </c>
      <c r="J28" s="27"/>
      <c r="K28" s="27"/>
    </row>
    <row r="29" spans="1:11" x14ac:dyDescent="0.3">
      <c r="A29" s="27"/>
      <c r="B29" s="27"/>
      <c r="C29" s="27"/>
      <c r="D29" s="27"/>
      <c r="E29" s="27"/>
      <c r="F29" s="27"/>
      <c r="G29" s="27"/>
      <c r="H29" s="27"/>
      <c r="I29" s="27"/>
      <c r="J29" s="27"/>
      <c r="K29" s="27"/>
    </row>
    <row r="31" spans="1:11" ht="24.6" x14ac:dyDescent="0.3">
      <c r="A31" s="87" t="s">
        <v>161</v>
      </c>
      <c r="B31" s="27"/>
      <c r="C31" s="27"/>
      <c r="D31" s="27"/>
      <c r="E31" s="27"/>
      <c r="F31" s="27"/>
      <c r="G31" s="27"/>
      <c r="H31" s="64" t="s">
        <v>232</v>
      </c>
      <c r="I31" s="27"/>
      <c r="J31" s="64" t="s">
        <v>202</v>
      </c>
      <c r="K31" s="27"/>
    </row>
    <row r="32" spans="1:11" x14ac:dyDescent="0.3">
      <c r="A32" s="27"/>
      <c r="B32" s="27"/>
      <c r="C32" s="27"/>
      <c r="D32" s="27"/>
      <c r="E32" s="27"/>
      <c r="F32" s="27"/>
      <c r="G32" s="27"/>
      <c r="H32" s="27"/>
      <c r="I32" s="27"/>
      <c r="J32" s="26" t="s">
        <v>257</v>
      </c>
      <c r="K32" s="27"/>
    </row>
    <row r="33" spans="1:11" x14ac:dyDescent="0.3">
      <c r="A33" s="27">
        <v>1</v>
      </c>
      <c r="B33" s="27" t="s">
        <v>131</v>
      </c>
      <c r="C33" s="27"/>
      <c r="D33" s="27"/>
      <c r="E33" s="27"/>
      <c r="F33" s="27"/>
      <c r="G33" s="27"/>
      <c r="H33" s="86">
        <f>Vervangingsplanning!R14</f>
        <v>0</v>
      </c>
      <c r="I33" s="27"/>
      <c r="J33" s="86">
        <f>Vervangingsplanning!T14</f>
        <v>0</v>
      </c>
      <c r="K33" s="27"/>
    </row>
    <row r="34" spans="1:11" x14ac:dyDescent="0.3">
      <c r="A34" s="27">
        <f>+A33+1</f>
        <v>2</v>
      </c>
      <c r="B34" s="27" t="s">
        <v>134</v>
      </c>
      <c r="C34" s="27"/>
      <c r="D34" s="27"/>
      <c r="E34" s="27"/>
      <c r="F34" s="27"/>
      <c r="G34" s="27"/>
      <c r="H34" s="86">
        <f>Vervangingsplanning!R19</f>
        <v>200</v>
      </c>
      <c r="I34" s="27"/>
      <c r="J34" s="86">
        <f>Vervangingsplanning!T19</f>
        <v>0</v>
      </c>
      <c r="K34" s="27"/>
    </row>
    <row r="35" spans="1:11" x14ac:dyDescent="0.3">
      <c r="A35" s="27">
        <f t="shared" ref="A35:A41" si="2">+A34+1</f>
        <v>3</v>
      </c>
      <c r="B35" s="27" t="s">
        <v>138</v>
      </c>
      <c r="C35" s="27"/>
      <c r="D35" s="27"/>
      <c r="E35" s="27"/>
      <c r="F35" s="27"/>
      <c r="G35" s="27"/>
      <c r="H35" s="86">
        <f>Vervangingsplanning!R25</f>
        <v>0</v>
      </c>
      <c r="I35" s="27"/>
      <c r="J35" s="86">
        <f>Vervangingsplanning!T25</f>
        <v>0</v>
      </c>
      <c r="K35" s="27"/>
    </row>
    <row r="36" spans="1:11" x14ac:dyDescent="0.3">
      <c r="A36" s="27">
        <f t="shared" si="2"/>
        <v>4</v>
      </c>
      <c r="B36" s="27" t="s">
        <v>139</v>
      </c>
      <c r="C36" s="27"/>
      <c r="D36" s="27"/>
      <c r="E36" s="27"/>
      <c r="F36" s="27"/>
      <c r="G36" s="27"/>
      <c r="H36" s="86">
        <f>Vervangingsplanning!R31</f>
        <v>1080</v>
      </c>
      <c r="I36" s="27"/>
      <c r="J36" s="86">
        <f>Vervangingsplanning!T31</f>
        <v>25426.398461538465</v>
      </c>
      <c r="K36" s="27"/>
    </row>
    <row r="37" spans="1:11" x14ac:dyDescent="0.3">
      <c r="A37" s="27">
        <f t="shared" si="2"/>
        <v>5</v>
      </c>
      <c r="B37" s="27" t="s">
        <v>143</v>
      </c>
      <c r="C37" s="27"/>
      <c r="D37" s="27"/>
      <c r="E37" s="27"/>
      <c r="F37" s="27"/>
      <c r="G37" s="27"/>
      <c r="H37" s="86">
        <f>Vervangingsplanning!R37</f>
        <v>610</v>
      </c>
      <c r="I37" s="27"/>
      <c r="J37" s="86">
        <f>Vervangingsplanning!T37</f>
        <v>14361.20653846154</v>
      </c>
      <c r="K37" s="27"/>
    </row>
    <row r="38" spans="1:11" x14ac:dyDescent="0.3">
      <c r="A38" s="27">
        <f t="shared" si="2"/>
        <v>6</v>
      </c>
      <c r="B38" s="27" t="s">
        <v>147</v>
      </c>
      <c r="C38" s="27"/>
      <c r="D38" s="27"/>
      <c r="E38" s="27"/>
      <c r="F38" s="27"/>
      <c r="G38" s="27"/>
      <c r="H38" s="86">
        <f>Vervangingsplanning!R43</f>
        <v>2</v>
      </c>
      <c r="I38" s="27"/>
      <c r="J38" s="86">
        <f>Vervangingsplanning!T43</f>
        <v>47.085923076923081</v>
      </c>
      <c r="K38" s="27"/>
    </row>
    <row r="39" spans="1:11" x14ac:dyDescent="0.3">
      <c r="A39" s="27">
        <v>7</v>
      </c>
      <c r="B39" s="27" t="s">
        <v>255</v>
      </c>
      <c r="C39" s="27"/>
      <c r="D39" s="27"/>
      <c r="E39" s="27"/>
      <c r="F39" s="27"/>
      <c r="G39" s="27"/>
      <c r="H39" s="86">
        <f>+Vervangingsplanning!R50</f>
        <v>1</v>
      </c>
      <c r="I39" s="27"/>
      <c r="J39" s="86">
        <f>+Vervangingsplanning!T50</f>
        <v>23.54296153846154</v>
      </c>
      <c r="K39" s="27"/>
    </row>
    <row r="40" spans="1:11" x14ac:dyDescent="0.3">
      <c r="A40" s="27">
        <v>8</v>
      </c>
      <c r="B40" s="27" t="s">
        <v>150</v>
      </c>
      <c r="C40" s="27"/>
      <c r="D40" s="27"/>
      <c r="E40" s="27"/>
      <c r="F40" s="27"/>
      <c r="G40" s="27"/>
      <c r="H40" s="86">
        <f>Vervangingsplanning!R56</f>
        <v>1</v>
      </c>
      <c r="I40" s="27"/>
      <c r="J40" s="86">
        <f>Vervangingsplanning!T56</f>
        <v>23.54296153846154</v>
      </c>
      <c r="K40" s="27"/>
    </row>
    <row r="41" spans="1:11" x14ac:dyDescent="0.3">
      <c r="A41" s="27">
        <f t="shared" si="2"/>
        <v>9</v>
      </c>
      <c r="B41" s="27" t="s">
        <v>151</v>
      </c>
      <c r="C41" s="27"/>
      <c r="D41" s="27"/>
      <c r="E41" s="27"/>
      <c r="F41" s="27"/>
      <c r="G41" s="27"/>
      <c r="H41" s="86">
        <f>Vervangingsplanning!R62</f>
        <v>1</v>
      </c>
      <c r="I41" s="27"/>
      <c r="J41" s="86">
        <f>Vervangingsplanning!T62</f>
        <v>23.54296153846154</v>
      </c>
      <c r="K41" s="27"/>
    </row>
    <row r="42" spans="1:11" x14ac:dyDescent="0.3">
      <c r="A42" s="27">
        <v>10</v>
      </c>
      <c r="B42" s="27" t="s">
        <v>248</v>
      </c>
      <c r="C42" s="27"/>
      <c r="D42" s="27"/>
      <c r="E42" s="27"/>
      <c r="F42" s="27"/>
      <c r="G42" s="27"/>
      <c r="H42" s="86">
        <f>+Vervangingsplanning!R68</f>
        <v>2</v>
      </c>
      <c r="I42" s="27"/>
      <c r="J42" s="86">
        <f>+Vervangingsplanning!T68</f>
        <v>47.085923076923081</v>
      </c>
      <c r="K42" s="27"/>
    </row>
    <row r="43" spans="1:11" x14ac:dyDescent="0.3">
      <c r="A43" s="27">
        <v>11</v>
      </c>
      <c r="B43" s="27" t="s">
        <v>152</v>
      </c>
      <c r="C43" s="27"/>
      <c r="D43" s="27"/>
      <c r="E43" s="27"/>
      <c r="F43" s="27"/>
      <c r="G43" s="27"/>
      <c r="H43" s="86">
        <f>Vervangingsplanning!R74</f>
        <v>1</v>
      </c>
      <c r="I43" s="27"/>
      <c r="J43" s="86">
        <f>Vervangingsplanning!T74</f>
        <v>46.774923461538464</v>
      </c>
      <c r="K43" s="27"/>
    </row>
    <row r="44" spans="1:11" x14ac:dyDescent="0.3">
      <c r="A44" s="27">
        <v>12</v>
      </c>
      <c r="B44" s="27" t="s">
        <v>254</v>
      </c>
      <c r="C44" s="27"/>
      <c r="D44" s="27"/>
      <c r="E44" s="27"/>
      <c r="F44" s="27"/>
      <c r="G44" s="27"/>
      <c r="H44" s="86">
        <f>+Vervangingsplanning!R80</f>
        <v>0</v>
      </c>
      <c r="I44" s="27"/>
      <c r="J44" s="86">
        <f>+Vervangingsplanning!T80</f>
        <v>0</v>
      </c>
      <c r="K44" s="27"/>
    </row>
    <row r="45" spans="1:11" x14ac:dyDescent="0.3">
      <c r="A45" s="89" t="s">
        <v>249</v>
      </c>
      <c r="B45" s="27" t="s">
        <v>219</v>
      </c>
      <c r="C45" s="27"/>
      <c r="D45" s="27"/>
      <c r="E45" s="27"/>
      <c r="F45" s="27"/>
      <c r="G45" s="27"/>
      <c r="H45" s="86">
        <f>Vervangingsplanning!R86</f>
        <v>1</v>
      </c>
      <c r="I45" s="27"/>
      <c r="J45" s="86">
        <f>Vervangingsplanning!T86</f>
        <v>31.766453797262059</v>
      </c>
      <c r="K45" s="27"/>
    </row>
    <row r="46" spans="1:11" x14ac:dyDescent="0.3">
      <c r="A46" s="89" t="s">
        <v>250</v>
      </c>
      <c r="B46" s="27" t="s">
        <v>220</v>
      </c>
      <c r="C46" s="27"/>
      <c r="D46" s="27"/>
      <c r="E46" s="27"/>
      <c r="F46" s="27"/>
      <c r="G46" s="27"/>
      <c r="H46" s="86">
        <f>Vervangingsplanning!R92</f>
        <v>1</v>
      </c>
      <c r="I46" s="27"/>
      <c r="J46" s="86">
        <f>Vervangingsplanning!T92</f>
        <v>36.338488471153845</v>
      </c>
      <c r="K46" s="27"/>
    </row>
    <row r="47" spans="1:11" x14ac:dyDescent="0.3">
      <c r="A47" s="89">
        <v>14</v>
      </c>
      <c r="B47" s="27" t="s">
        <v>252</v>
      </c>
      <c r="C47" s="27"/>
      <c r="D47" s="27"/>
      <c r="E47" s="27"/>
      <c r="F47" s="27"/>
      <c r="G47" s="27"/>
      <c r="H47" s="86">
        <f>+Vervangingsplanning!R98</f>
        <v>0</v>
      </c>
      <c r="I47" s="27"/>
      <c r="J47" s="86">
        <f>+Vervangingsplanning!T98</f>
        <v>0</v>
      </c>
      <c r="K47" s="27"/>
    </row>
    <row r="48" spans="1:11" x14ac:dyDescent="0.3">
      <c r="A48" s="27"/>
      <c r="B48" s="27"/>
      <c r="C48" s="27"/>
      <c r="D48" s="27"/>
      <c r="E48" s="27"/>
      <c r="F48" s="27"/>
      <c r="G48" s="27"/>
      <c r="H48" s="27"/>
      <c r="I48" s="27"/>
      <c r="J48" s="27"/>
      <c r="K48" s="27"/>
    </row>
    <row r="49" spans="1:11" x14ac:dyDescent="0.3">
      <c r="A49" s="27"/>
      <c r="B49" s="27" t="s">
        <v>162</v>
      </c>
      <c r="C49" s="27"/>
      <c r="D49" s="27"/>
      <c r="E49" s="27"/>
      <c r="F49" s="27"/>
      <c r="G49" s="27"/>
      <c r="H49" s="86">
        <f>SUM(H33:H48)</f>
        <v>1900</v>
      </c>
      <c r="I49" s="27"/>
      <c r="J49" s="86">
        <f>SUM(J33:J48)</f>
        <v>40067.28559649919</v>
      </c>
      <c r="K49" s="27"/>
    </row>
    <row r="50" spans="1:11" x14ac:dyDescent="0.3">
      <c r="A50" s="27"/>
      <c r="B50" s="27" t="s">
        <v>163</v>
      </c>
      <c r="C50" s="27"/>
      <c r="D50" s="27"/>
      <c r="E50" s="27"/>
      <c r="F50" s="27"/>
      <c r="G50" s="27"/>
      <c r="H50" s="86">
        <f>+I26-H49</f>
        <v>-1900</v>
      </c>
      <c r="I50" s="27"/>
      <c r="J50" s="27"/>
      <c r="K50" s="27"/>
    </row>
    <row r="51" spans="1:11" x14ac:dyDescent="0.3">
      <c r="A51" s="27"/>
      <c r="B51" s="27"/>
      <c r="C51" s="27"/>
      <c r="D51" s="27"/>
      <c r="E51" s="27"/>
      <c r="F51" s="27"/>
      <c r="G51" s="27"/>
      <c r="H51" s="27"/>
      <c r="I51" s="27"/>
      <c r="J51" s="27"/>
      <c r="K51" s="27"/>
    </row>
    <row r="52" spans="1:11" x14ac:dyDescent="0.3">
      <c r="A52" s="27"/>
      <c r="B52" s="27"/>
      <c r="C52" s="27"/>
      <c r="D52" s="27"/>
      <c r="E52" s="27"/>
      <c r="F52" s="27"/>
      <c r="G52" s="27"/>
      <c r="H52" s="27"/>
      <c r="I52" s="27"/>
      <c r="J52" s="27"/>
      <c r="K52" s="27"/>
    </row>
  </sheetData>
  <sheetProtection algorithmName="SHA-512" hashValue="q2TAIY4iV2uzr0asxkvHoqz8XHDogpyxlDzB7CEMwvqBQ254QnEnfAGpJqhD6tcHL6AmVwXRlmGCqtiN05X3mQ==" saltValue="qulNO48xFsba1gLDAnXz2w==" spinCount="100000" sheet="1" objects="1" scenarios="1"/>
  <mergeCells count="3">
    <mergeCell ref="B16:F16"/>
    <mergeCell ref="H18:H20"/>
    <mergeCell ref="I18:I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sheetViews>
  <sheetFormatPr defaultRowHeight="14.4" x14ac:dyDescent="0.3"/>
  <cols>
    <col min="7" max="7" width="3.109375" customWidth="1"/>
    <col min="20" max="20" width="2.5546875" customWidth="1"/>
    <col min="22" max="22" width="0" hidden="1" customWidth="1"/>
  </cols>
  <sheetData>
    <row r="1" spans="1:22" ht="23.4" x14ac:dyDescent="0.45">
      <c r="A1" s="71" t="s">
        <v>258</v>
      </c>
    </row>
    <row r="3" spans="1:22" x14ac:dyDescent="0.3">
      <c r="A3" s="27" t="s">
        <v>77</v>
      </c>
      <c r="B3" s="27"/>
      <c r="C3" s="27"/>
      <c r="D3" s="27">
        <f>+Start!D9</f>
        <v>0</v>
      </c>
      <c r="E3" s="27"/>
      <c r="F3" s="27"/>
      <c r="G3" s="27"/>
      <c r="H3" s="27"/>
      <c r="I3" s="27"/>
      <c r="J3" s="27"/>
      <c r="K3" s="27"/>
      <c r="L3" s="27"/>
      <c r="M3" s="27"/>
      <c r="N3" s="27"/>
      <c r="O3" s="27"/>
      <c r="P3" s="27"/>
      <c r="Q3" s="27"/>
      <c r="R3" s="27"/>
      <c r="S3" s="27"/>
      <c r="T3" s="27"/>
      <c r="U3" s="27"/>
    </row>
    <row r="4" spans="1:22" x14ac:dyDescent="0.3">
      <c r="A4" s="27" t="s">
        <v>78</v>
      </c>
      <c r="B4" s="27"/>
      <c r="C4" s="27"/>
      <c r="D4" s="27">
        <f>+Start!D10</f>
        <v>0</v>
      </c>
      <c r="E4" s="27"/>
      <c r="F4" s="27"/>
      <c r="G4" s="27"/>
      <c r="H4" s="27"/>
      <c r="I4" s="27"/>
      <c r="J4" s="27"/>
      <c r="K4" s="27"/>
      <c r="L4" s="27"/>
      <c r="M4" s="27"/>
      <c r="N4" s="27"/>
      <c r="O4" s="27"/>
      <c r="P4" s="27"/>
      <c r="Q4" s="27"/>
      <c r="R4" s="27"/>
      <c r="S4" s="27"/>
      <c r="T4" s="27"/>
      <c r="U4" s="27"/>
    </row>
    <row r="5" spans="1:22" x14ac:dyDescent="0.3">
      <c r="A5" s="27" t="s">
        <v>79</v>
      </c>
      <c r="B5" s="27"/>
      <c r="C5" s="27"/>
      <c r="D5" s="27">
        <f>+Start!D11</f>
        <v>0</v>
      </c>
      <c r="E5" s="27"/>
      <c r="F5" s="27"/>
      <c r="G5" s="27"/>
      <c r="H5" s="27"/>
      <c r="I5" s="27"/>
      <c r="J5" s="27"/>
      <c r="K5" s="27"/>
      <c r="L5" s="27"/>
      <c r="M5" s="27"/>
      <c r="N5" s="27"/>
      <c r="O5" s="27"/>
      <c r="P5" s="27"/>
      <c r="Q5" s="27"/>
      <c r="R5" s="27"/>
      <c r="S5" s="27"/>
      <c r="T5" s="27"/>
      <c r="U5" s="27"/>
    </row>
    <row r="6" spans="1:22" x14ac:dyDescent="0.3">
      <c r="A6" s="27" t="s">
        <v>80</v>
      </c>
      <c r="B6" s="27"/>
      <c r="C6" s="27"/>
      <c r="D6" s="27">
        <f>+[1]Totaal!D5/12</f>
        <v>30415</v>
      </c>
      <c r="E6" s="27"/>
      <c r="F6" s="27" t="s">
        <v>81</v>
      </c>
      <c r="G6" s="27"/>
      <c r="H6" s="27"/>
      <c r="I6" s="27"/>
      <c r="J6" s="27"/>
      <c r="K6" s="27"/>
      <c r="L6" s="27"/>
      <c r="M6" s="27"/>
      <c r="N6" s="27"/>
      <c r="O6" s="27"/>
      <c r="P6" s="27"/>
      <c r="Q6" s="27"/>
      <c r="R6" s="27"/>
      <c r="S6" s="27"/>
      <c r="T6" s="27"/>
      <c r="U6" s="27"/>
    </row>
    <row r="9" spans="1:22" x14ac:dyDescent="0.3">
      <c r="A9" s="27"/>
      <c r="B9" s="87" t="s">
        <v>82</v>
      </c>
      <c r="C9" s="27"/>
      <c r="D9" s="27"/>
      <c r="E9" s="27"/>
      <c r="F9" s="27"/>
      <c r="G9" s="27"/>
      <c r="H9" s="27" t="s">
        <v>2</v>
      </c>
      <c r="I9" s="27" t="s">
        <v>3</v>
      </c>
      <c r="J9" s="27" t="s">
        <v>4</v>
      </c>
      <c r="K9" s="27" t="s">
        <v>5</v>
      </c>
      <c r="L9" s="27" t="s">
        <v>6</v>
      </c>
      <c r="M9" s="27" t="s">
        <v>7</v>
      </c>
      <c r="N9" s="27" t="s">
        <v>8</v>
      </c>
      <c r="O9" s="27" t="s">
        <v>9</v>
      </c>
      <c r="P9" s="27" t="s">
        <v>10</v>
      </c>
      <c r="Q9" s="27" t="s">
        <v>11</v>
      </c>
      <c r="R9" s="27" t="s">
        <v>12</v>
      </c>
      <c r="S9" s="27" t="s">
        <v>13</v>
      </c>
      <c r="T9" s="27"/>
      <c r="U9" s="27" t="s">
        <v>42</v>
      </c>
    </row>
    <row r="10" spans="1:22" x14ac:dyDescent="0.3">
      <c r="A10" s="27"/>
      <c r="B10" s="27" t="s">
        <v>83</v>
      </c>
      <c r="C10" s="27"/>
      <c r="D10" s="27"/>
      <c r="E10" s="27"/>
      <c r="F10" s="27"/>
      <c r="G10" s="27"/>
      <c r="H10" s="84" t="s">
        <v>84</v>
      </c>
      <c r="I10" s="84"/>
      <c r="J10" s="27"/>
      <c r="K10" s="27"/>
      <c r="L10" s="27"/>
      <c r="M10" s="27"/>
      <c r="N10" s="27"/>
      <c r="O10" s="27"/>
      <c r="P10" s="27"/>
      <c r="Q10" s="27"/>
      <c r="R10" s="27"/>
      <c r="S10" s="27"/>
      <c r="T10" s="27"/>
      <c r="U10" s="27"/>
    </row>
    <row r="11" spans="1:22" x14ac:dyDescent="0.3">
      <c r="A11" s="27"/>
      <c r="B11" s="27"/>
      <c r="C11" s="27"/>
      <c r="D11" s="27"/>
      <c r="E11" s="27"/>
      <c r="F11" s="27"/>
      <c r="G11" s="27"/>
      <c r="H11" s="27"/>
      <c r="I11" s="27"/>
      <c r="J11" s="27"/>
      <c r="K11" s="27"/>
      <c r="L11" s="27"/>
      <c r="M11" s="27"/>
      <c r="N11" s="27"/>
      <c r="O11" s="27"/>
      <c r="P11" s="27"/>
      <c r="Q11" s="27"/>
      <c r="R11" s="27"/>
      <c r="S11" s="27"/>
      <c r="T11" s="27"/>
      <c r="U11" s="27"/>
    </row>
    <row r="12" spans="1:22" x14ac:dyDescent="0.3">
      <c r="A12" s="27">
        <v>1</v>
      </c>
      <c r="B12" s="27" t="s">
        <v>85</v>
      </c>
      <c r="C12" s="27"/>
      <c r="D12" s="27"/>
      <c r="E12" s="27"/>
      <c r="F12" s="27"/>
      <c r="G12" s="27"/>
      <c r="H12" s="86">
        <f>IF(Start!$L$21=Start!$R$22,+Start!E58*'Vervangingsbehoefte per maand'!$D$6,Start!E32*'Vervangingsbehoefte per maand'!$D$6)</f>
        <v>0</v>
      </c>
      <c r="I12" s="86">
        <f>IF(Start!$L$21=Start!$R$22,+Start!F58*'Vervangingsbehoefte per maand'!$D$6,Start!F32*'Vervangingsbehoefte per maand'!$D$6)</f>
        <v>0</v>
      </c>
      <c r="J12" s="86">
        <f>IF(Start!$L$21=Start!$R$22,+Start!G58*'Vervangingsbehoefte per maand'!$D$6,Start!G32*'Vervangingsbehoefte per maand'!$D$6)</f>
        <v>0</v>
      </c>
      <c r="K12" s="86">
        <f>IF(Start!$L$21=Start!$R$22,+Start!H58*'Vervangingsbehoefte per maand'!$D$6,Start!H32*'Vervangingsbehoefte per maand'!$D$6)</f>
        <v>0</v>
      </c>
      <c r="L12" s="86">
        <f>IF(Start!$L$21=Start!$R$22,+Start!I58*'Vervangingsbehoefte per maand'!$D$6,Start!I32*'Vervangingsbehoefte per maand'!$D$6)</f>
        <v>0</v>
      </c>
      <c r="M12" s="86">
        <f>IF(Start!$L$21=Start!$R$22,+Start!J58*'Vervangingsbehoefte per maand'!$D$6,Start!J32*'Vervangingsbehoefte per maand'!$D$6)</f>
        <v>0</v>
      </c>
      <c r="N12" s="86">
        <f>IF(Start!$L$21=Start!$R$22,+Start!K58*'Vervangingsbehoefte per maand'!$D$6,Start!K32*'Vervangingsbehoefte per maand'!$D$6)</f>
        <v>0</v>
      </c>
      <c r="O12" s="86">
        <f>IF(Start!$L$21=Start!$R$22,+Start!L58*'Vervangingsbehoefte per maand'!$D$6,Start!L32*'Vervangingsbehoefte per maand'!$D$6)</f>
        <v>0</v>
      </c>
      <c r="P12" s="86">
        <f>IF(Start!$L$21=Start!$R$22,+Start!M58*'Vervangingsbehoefte per maand'!$D$6,Start!M32*'Vervangingsbehoefte per maand'!$D$6)</f>
        <v>0</v>
      </c>
      <c r="Q12" s="86">
        <f>IF(Start!$L$21=Start!$R$22,+Start!N58*'Vervangingsbehoefte per maand'!$D$6,Start!N32*'Vervangingsbehoefte per maand'!$D$6)</f>
        <v>0</v>
      </c>
      <c r="R12" s="86">
        <f>IF(Start!$L$21=Start!$R$22,+Start!O58*'Vervangingsbehoefte per maand'!$D$6,Start!O32*'Vervangingsbehoefte per maand'!$D$6)</f>
        <v>0</v>
      </c>
      <c r="S12" s="86">
        <f>IF(Start!$L$21=Start!$R$22,+Start!P58*'Vervangingsbehoefte per maand'!$D$6,Start!P32*'Vervangingsbehoefte per maand'!$D$6)</f>
        <v>0</v>
      </c>
      <c r="T12" s="86"/>
      <c r="U12" s="86">
        <f>SUM(H12:T12)</f>
        <v>0</v>
      </c>
      <c r="V12" s="30" t="s">
        <v>86</v>
      </c>
    </row>
    <row r="13" spans="1:22" x14ac:dyDescent="0.3">
      <c r="A13" s="27">
        <f>+A12+1</f>
        <v>2</v>
      </c>
      <c r="B13" s="27" t="s">
        <v>87</v>
      </c>
      <c r="C13" s="27"/>
      <c r="D13" s="27"/>
      <c r="E13" s="27"/>
      <c r="F13" s="27"/>
      <c r="G13" s="27"/>
      <c r="H13" s="86">
        <f>IF(Start!$L$21=Start!$R$22,+Start!E59*'Vervangingsbehoefte per maand'!$D$6,Start!E33*'Vervangingsbehoefte per maand'!$D$6)</f>
        <v>0</v>
      </c>
      <c r="I13" s="86">
        <f>IF(Start!$L$21=Start!$R$22,+Start!F59*'Vervangingsbehoefte per maand'!$D$6,Start!F33*'Vervangingsbehoefte per maand'!$D$6)</f>
        <v>0</v>
      </c>
      <c r="J13" s="86">
        <f>IF(Start!$L$21=Start!$R$22,+Start!G59*'Vervangingsbehoefte per maand'!$D$6,Start!G33*'Vervangingsbehoefte per maand'!$D$6)</f>
        <v>0</v>
      </c>
      <c r="K13" s="86">
        <f>IF(Start!$L$21=Start!$R$22,+Start!H59*'Vervangingsbehoefte per maand'!$D$6,Start!H33*'Vervangingsbehoefte per maand'!$D$6)</f>
        <v>0</v>
      </c>
      <c r="L13" s="86">
        <f>IF(Start!$L$21=Start!$R$22,+Start!I59*'Vervangingsbehoefte per maand'!$D$6,Start!I33*'Vervangingsbehoefte per maand'!$D$6)</f>
        <v>0</v>
      </c>
      <c r="M13" s="86">
        <f>IF(Start!$L$21=Start!$R$22,+Start!J59*'Vervangingsbehoefte per maand'!$D$6,Start!J33*'Vervangingsbehoefte per maand'!$D$6)</f>
        <v>0</v>
      </c>
      <c r="N13" s="86">
        <f>IF(Start!$L$21=Start!$R$22,+Start!K59*'Vervangingsbehoefte per maand'!$D$6,Start!K33*'Vervangingsbehoefte per maand'!$D$6)</f>
        <v>0</v>
      </c>
      <c r="O13" s="86">
        <f>IF(Start!$L$21=Start!$R$22,+Start!L59*'Vervangingsbehoefte per maand'!$D$6,Start!L33*'Vervangingsbehoefte per maand'!$D$6)</f>
        <v>0</v>
      </c>
      <c r="P13" s="86">
        <f>IF(Start!$L$21=Start!$R$22,+Start!M59*'Vervangingsbehoefte per maand'!$D$6,Start!M33*'Vervangingsbehoefte per maand'!$D$6)</f>
        <v>0</v>
      </c>
      <c r="Q13" s="86">
        <f>IF(Start!$L$21=Start!$R$22,+Start!N59*'Vervangingsbehoefte per maand'!$D$6,Start!N33*'Vervangingsbehoefte per maand'!$D$6)</f>
        <v>0</v>
      </c>
      <c r="R13" s="86">
        <f>IF(Start!$L$21=Start!$R$22,+Start!O59*'Vervangingsbehoefte per maand'!$D$6,Start!O33*'Vervangingsbehoefte per maand'!$D$6)</f>
        <v>0</v>
      </c>
      <c r="S13" s="86">
        <f>IF(Start!$L$21=Start!$R$22,+Start!P59*'Vervangingsbehoefte per maand'!$D$6,Start!P33*'Vervangingsbehoefte per maand'!$D$6)</f>
        <v>0</v>
      </c>
      <c r="T13" s="86"/>
      <c r="U13" s="86">
        <f t="shared" ref="U13:U19" si="0">SUM(H13:T13)</f>
        <v>0</v>
      </c>
      <c r="V13" s="31"/>
    </row>
    <row r="14" spans="1:22" x14ac:dyDescent="0.3">
      <c r="A14" s="27">
        <f t="shared" ref="A14:A26" si="1">+A13+1</f>
        <v>3</v>
      </c>
      <c r="B14" s="27" t="s">
        <v>88</v>
      </c>
      <c r="C14" s="27"/>
      <c r="D14" s="27"/>
      <c r="E14" s="27"/>
      <c r="F14" s="27"/>
      <c r="G14" s="27"/>
      <c r="H14" s="86">
        <f>IF(Start!$L$21=Start!$R$22,+Start!E60*'Vervangingsbehoefte per maand'!$D$6,Start!E34*'Vervangingsbehoefte per maand'!$D$6)</f>
        <v>0</v>
      </c>
      <c r="I14" s="86">
        <f>IF(Start!$L$21=Start!$R$22,+Start!F60*'Vervangingsbehoefte per maand'!$D$6,Start!F34*'Vervangingsbehoefte per maand'!$D$6)</f>
        <v>0</v>
      </c>
      <c r="J14" s="86">
        <f>IF(Start!$L$21=Start!$R$22,+Start!G60*'Vervangingsbehoefte per maand'!$D$6,Start!G34*'Vervangingsbehoefte per maand'!$D$6)</f>
        <v>0</v>
      </c>
      <c r="K14" s="86">
        <f>IF(Start!$L$21=Start!$R$22,+Start!H60*'Vervangingsbehoefte per maand'!$D$6,Start!H34*'Vervangingsbehoefte per maand'!$D$6)</f>
        <v>0</v>
      </c>
      <c r="L14" s="86">
        <f>IF(Start!$L$21=Start!$R$22,+Start!I60*'Vervangingsbehoefte per maand'!$D$6,Start!I34*'Vervangingsbehoefte per maand'!$D$6)</f>
        <v>0</v>
      </c>
      <c r="M14" s="86">
        <f>IF(Start!$L$21=Start!$R$22,+Start!J60*'Vervangingsbehoefte per maand'!$D$6,Start!J34*'Vervangingsbehoefte per maand'!$D$6)</f>
        <v>0</v>
      </c>
      <c r="N14" s="86">
        <f>IF(Start!$L$21=Start!$R$22,+Start!K60*'Vervangingsbehoefte per maand'!$D$6,Start!K34*'Vervangingsbehoefte per maand'!$D$6)</f>
        <v>0</v>
      </c>
      <c r="O14" s="86">
        <f>IF(Start!$L$21=Start!$R$22,+Start!L60*'Vervangingsbehoefte per maand'!$D$6,Start!L34*'Vervangingsbehoefte per maand'!$D$6)</f>
        <v>0</v>
      </c>
      <c r="P14" s="86">
        <f>IF(Start!$L$21=Start!$R$22,+Start!M60*'Vervangingsbehoefte per maand'!$D$6,Start!M34*'Vervangingsbehoefte per maand'!$D$6)</f>
        <v>0</v>
      </c>
      <c r="Q14" s="86">
        <f>IF(Start!$L$21=Start!$R$22,+Start!N60*'Vervangingsbehoefte per maand'!$D$6,Start!N34*'Vervangingsbehoefte per maand'!$D$6)</f>
        <v>0</v>
      </c>
      <c r="R14" s="86">
        <f>IF(Start!$L$21=Start!$R$22,+Start!O60*'Vervangingsbehoefte per maand'!$D$6,Start!O34*'Vervangingsbehoefte per maand'!$D$6)</f>
        <v>0</v>
      </c>
      <c r="S14" s="86">
        <f>IF(Start!$L$21=Start!$R$22,+Start!P60*'Vervangingsbehoefte per maand'!$D$6,Start!P34*'Vervangingsbehoefte per maand'!$D$6)</f>
        <v>0</v>
      </c>
      <c r="T14" s="86"/>
      <c r="U14" s="86">
        <f t="shared" si="0"/>
        <v>0</v>
      </c>
      <c r="V14" s="31"/>
    </row>
    <row r="15" spans="1:22" x14ac:dyDescent="0.3">
      <c r="A15" s="27">
        <f t="shared" si="1"/>
        <v>4</v>
      </c>
      <c r="B15" s="27" t="s">
        <v>47</v>
      </c>
      <c r="C15" s="27"/>
      <c r="D15" s="27"/>
      <c r="E15" s="27"/>
      <c r="F15" s="27"/>
      <c r="G15" s="27"/>
      <c r="H15" s="86">
        <f>+Start!D71</f>
        <v>0</v>
      </c>
      <c r="I15" s="86">
        <f>+Start!E71</f>
        <v>0</v>
      </c>
      <c r="J15" s="86">
        <f>+Start!F71</f>
        <v>0</v>
      </c>
      <c r="K15" s="86">
        <f>+Start!G71</f>
        <v>0</v>
      </c>
      <c r="L15" s="86">
        <f>+Start!H71</f>
        <v>0</v>
      </c>
      <c r="M15" s="86">
        <f>+Start!I71</f>
        <v>0</v>
      </c>
      <c r="N15" s="86">
        <f>+Start!J71</f>
        <v>0</v>
      </c>
      <c r="O15" s="86">
        <f>+Start!K71</f>
        <v>0</v>
      </c>
      <c r="P15" s="86">
        <f>+Start!L71</f>
        <v>0</v>
      </c>
      <c r="Q15" s="86">
        <f>+Start!M71</f>
        <v>0</v>
      </c>
      <c r="R15" s="86">
        <f>+Start!N71</f>
        <v>0</v>
      </c>
      <c r="S15" s="86">
        <f>+Start!O71</f>
        <v>0</v>
      </c>
      <c r="T15" s="86"/>
      <c r="U15" s="86">
        <f t="shared" si="0"/>
        <v>0</v>
      </c>
    </row>
    <row r="16" spans="1:22" x14ac:dyDescent="0.3">
      <c r="A16" s="27">
        <f t="shared" si="1"/>
        <v>5</v>
      </c>
      <c r="B16" s="27" t="s">
        <v>89</v>
      </c>
      <c r="C16" s="27"/>
      <c r="D16" s="27"/>
      <c r="E16" s="27"/>
      <c r="F16" s="27"/>
      <c r="G16" s="27"/>
      <c r="H16" s="86">
        <f>+Start!D85</f>
        <v>0</v>
      </c>
      <c r="I16" s="86">
        <f>+Start!E85</f>
        <v>0</v>
      </c>
      <c r="J16" s="86">
        <f>+Start!F85</f>
        <v>0</v>
      </c>
      <c r="K16" s="86">
        <f>+Start!G85</f>
        <v>0</v>
      </c>
      <c r="L16" s="86">
        <f>+Start!H85</f>
        <v>0</v>
      </c>
      <c r="M16" s="86">
        <f>+Start!I85</f>
        <v>0</v>
      </c>
      <c r="N16" s="86">
        <f>+Start!J85</f>
        <v>0</v>
      </c>
      <c r="O16" s="86">
        <f>+Start!K85</f>
        <v>0</v>
      </c>
      <c r="P16" s="86">
        <f>+Start!L85</f>
        <v>0</v>
      </c>
      <c r="Q16" s="86">
        <f>+Start!M85</f>
        <v>0</v>
      </c>
      <c r="R16" s="86">
        <f>+Start!N85</f>
        <v>0</v>
      </c>
      <c r="S16" s="86">
        <f>+Start!O85</f>
        <v>0</v>
      </c>
      <c r="T16" s="86"/>
      <c r="U16" s="86">
        <f t="shared" si="0"/>
        <v>0</v>
      </c>
    </row>
    <row r="17" spans="1:22" x14ac:dyDescent="0.3">
      <c r="A17" s="27">
        <f t="shared" si="1"/>
        <v>6</v>
      </c>
      <c r="B17" s="27" t="s">
        <v>90</v>
      </c>
      <c r="C17" s="27"/>
      <c r="D17" s="27"/>
      <c r="E17" s="27"/>
      <c r="F17" s="27"/>
      <c r="G17" s="27"/>
      <c r="H17" s="86">
        <f>+Start!D86</f>
        <v>0</v>
      </c>
      <c r="I17" s="86">
        <f>+Start!E86</f>
        <v>0</v>
      </c>
      <c r="J17" s="86">
        <f>+Start!F86</f>
        <v>0</v>
      </c>
      <c r="K17" s="86">
        <f>+Start!G86</f>
        <v>0</v>
      </c>
      <c r="L17" s="86">
        <f>+Start!H86</f>
        <v>0</v>
      </c>
      <c r="M17" s="86">
        <f>+Start!I86</f>
        <v>0</v>
      </c>
      <c r="N17" s="86">
        <f>+Start!J86</f>
        <v>0</v>
      </c>
      <c r="O17" s="86">
        <f>+Start!K86</f>
        <v>0</v>
      </c>
      <c r="P17" s="86">
        <f>+Start!L86</f>
        <v>0</v>
      </c>
      <c r="Q17" s="86">
        <f>+Start!M86</f>
        <v>0</v>
      </c>
      <c r="R17" s="86">
        <f>+Start!N86</f>
        <v>0</v>
      </c>
      <c r="S17" s="86">
        <f>+Start!O86</f>
        <v>0</v>
      </c>
      <c r="T17" s="86"/>
      <c r="U17" s="86">
        <f t="shared" si="0"/>
        <v>0</v>
      </c>
    </row>
    <row r="18" spans="1:22" x14ac:dyDescent="0.3">
      <c r="A18" s="27">
        <f t="shared" si="1"/>
        <v>7</v>
      </c>
      <c r="B18" s="148" t="s">
        <v>91</v>
      </c>
      <c r="C18" s="148"/>
      <c r="D18" s="148"/>
      <c r="E18" s="148"/>
      <c r="F18" s="148"/>
      <c r="G18" s="27"/>
      <c r="H18" s="86">
        <f>(+Start!$K$96*Start!$K$102+Start!$K$97*Start!$K$103+Start!$K$98*(Start!$K$104+Start!$K$106)+Start!$K$99*Start!$K$105)*(Kalender!E9/Kalender!$Q9)</f>
        <v>0</v>
      </c>
      <c r="I18" s="86">
        <f>(+Start!$K$96*Start!$K$102+Start!$K$97*Start!$K$103+Start!$K$98*(Start!$K$104+Start!$K$106)+Start!$K$99*Start!$K$105)*(Kalender!F9/Kalender!$Q9)</f>
        <v>0</v>
      </c>
      <c r="J18" s="86">
        <f>(+Start!$K$96*Start!$K$102+Start!$K$97*Start!$K$103+Start!$K$98*(Start!$K$104+Start!$K$106)+Start!$K$99*Start!$K$105)*(Kalender!G9/Kalender!$Q9)</f>
        <v>0</v>
      </c>
      <c r="K18" s="86">
        <f>(+Start!$K$96*Start!$K$102+Start!$K$97*Start!$K$103+Start!$K$98*(Start!$K$104+Start!$K$106)+Start!$K$99*Start!$K$105)*(Kalender!H9/Kalender!$Q9)</f>
        <v>0</v>
      </c>
      <c r="L18" s="86">
        <f>(+Start!$K$96*Start!$K$102+Start!$K$97*Start!$K$103+Start!$K$98*(Start!$K$104+Start!$K$106)+Start!$K$99*Start!$K$105)*(Kalender!I9/Kalender!$Q9)</f>
        <v>0</v>
      </c>
      <c r="M18" s="86">
        <f>(+Start!$K$96*Start!$K$102+Start!$K$97*Start!$K$103+Start!$K$98*(Start!$K$104+Start!$K$106)+Start!$K$99*Start!$K$105)*(Kalender!J9/Kalender!$Q9)</f>
        <v>0</v>
      </c>
      <c r="N18" s="86">
        <f>(+Start!$K$96*Start!$K$102+Start!$K$97*Start!$K$103+Start!$K$98*(Start!$K$104+Start!$K$106)+Start!$K$99*Start!$K$105)*(Kalender!K9/Kalender!$Q9)</f>
        <v>0</v>
      </c>
      <c r="O18" s="86">
        <f>(+Start!$K$96*Start!$K$102+Start!$K$97*Start!$K$103+Start!$K$98*(Start!$K$104+Start!$K$106)+Start!$K$99*Start!$K$105)*(Kalender!L9/Kalender!$Q9)</f>
        <v>0</v>
      </c>
      <c r="P18" s="86">
        <f>(+Start!$K$96*Start!$K$102+Start!$K$97*Start!$K$103+Start!$K$98*(Start!$K$104+Start!$K$106)+Start!$K$99*Start!$K$105)*(Kalender!M9/Kalender!$Q9)</f>
        <v>0</v>
      </c>
      <c r="Q18" s="86">
        <f>(+Start!$K$96*Start!$K$102+Start!$K$97*Start!$K$103+Start!$K$98*(Start!$K$104+Start!$K$106)+Start!$K$99*Start!$K$105)*(Kalender!N9/Kalender!$Q9)</f>
        <v>0</v>
      </c>
      <c r="R18" s="86">
        <f>(+Start!$K$96*Start!$K$102+Start!$K$97*Start!$K$103+Start!$K$98*(Start!$K$104+Start!$K$106)+Start!$K$99*Start!$K$105)*(Kalender!O9/Kalender!$Q9)</f>
        <v>0</v>
      </c>
      <c r="S18" s="86">
        <f>(+Start!$K$96*Start!$K$102+Start!$K$97*Start!$K$103+Start!$K$98*(Start!$K$104+Start!$K$106)+Start!$K$99*Start!$K$105)*(Kalender!P9/Kalender!$Q9)</f>
        <v>0</v>
      </c>
      <c r="T18" s="86"/>
      <c r="U18" s="86">
        <f t="shared" si="0"/>
        <v>0</v>
      </c>
      <c r="V18" s="31"/>
    </row>
    <row r="19" spans="1:22" x14ac:dyDescent="0.3">
      <c r="A19" s="27">
        <f t="shared" si="1"/>
        <v>8</v>
      </c>
      <c r="B19" s="27" t="s">
        <v>92</v>
      </c>
      <c r="C19" s="27"/>
      <c r="D19" s="27"/>
      <c r="E19" s="27"/>
      <c r="F19" s="27"/>
      <c r="G19" s="27"/>
      <c r="H19" s="86">
        <f>+Start!D119</f>
        <v>0</v>
      </c>
      <c r="I19" s="86">
        <f>+Start!E119</f>
        <v>0</v>
      </c>
      <c r="J19" s="86">
        <f>+Start!F119</f>
        <v>0</v>
      </c>
      <c r="K19" s="86">
        <f>+Start!G119</f>
        <v>0</v>
      </c>
      <c r="L19" s="86">
        <f>+Start!H119</f>
        <v>0</v>
      </c>
      <c r="M19" s="86">
        <f>+Start!I119</f>
        <v>0</v>
      </c>
      <c r="N19" s="86">
        <f>+Start!J119</f>
        <v>0</v>
      </c>
      <c r="O19" s="86">
        <f>+Start!K119</f>
        <v>0</v>
      </c>
      <c r="P19" s="86">
        <f>+Start!L119</f>
        <v>0</v>
      </c>
      <c r="Q19" s="86">
        <f>+Start!M119</f>
        <v>0</v>
      </c>
      <c r="R19" s="86">
        <f>+Start!N119</f>
        <v>0</v>
      </c>
      <c r="S19" s="86">
        <f>+Start!O119</f>
        <v>0</v>
      </c>
      <c r="T19" s="86"/>
      <c r="U19" s="86">
        <f t="shared" si="0"/>
        <v>0</v>
      </c>
    </row>
    <row r="20" spans="1:22" x14ac:dyDescent="0.3">
      <c r="A20" s="89" t="s">
        <v>93</v>
      </c>
      <c r="B20" s="27" t="s">
        <v>94</v>
      </c>
      <c r="C20" s="27"/>
      <c r="D20" s="27"/>
      <c r="E20" s="27"/>
      <c r="F20" s="27"/>
      <c r="G20" s="27"/>
      <c r="H20" s="149">
        <f>+Start!D131</f>
        <v>0</v>
      </c>
      <c r="I20" s="149">
        <f>+Start!E131</f>
        <v>0</v>
      </c>
      <c r="J20" s="149">
        <f>+Start!F131</f>
        <v>0</v>
      </c>
      <c r="K20" s="149">
        <f>+Start!G131</f>
        <v>0</v>
      </c>
      <c r="L20" s="149">
        <f>+Start!H131</f>
        <v>0</v>
      </c>
      <c r="M20" s="149">
        <f>+Start!I131</f>
        <v>0</v>
      </c>
      <c r="N20" s="149">
        <f>+Start!J131</f>
        <v>0</v>
      </c>
      <c r="O20" s="149">
        <f>+Start!K131</f>
        <v>0</v>
      </c>
      <c r="P20" s="149">
        <f>+Start!L131</f>
        <v>0</v>
      </c>
      <c r="Q20" s="149">
        <f>+Start!M131</f>
        <v>0</v>
      </c>
      <c r="R20" s="149">
        <f>+Start!N131</f>
        <v>0</v>
      </c>
      <c r="S20" s="149">
        <f>+Start!O131</f>
        <v>0</v>
      </c>
      <c r="T20" s="149"/>
      <c r="U20" s="149">
        <f>SUM(H20:S22)</f>
        <v>0</v>
      </c>
    </row>
    <row r="21" spans="1:22" x14ac:dyDescent="0.3">
      <c r="A21" s="89" t="s">
        <v>95</v>
      </c>
      <c r="B21" s="27" t="s">
        <v>96</v>
      </c>
      <c r="C21" s="27"/>
      <c r="D21" s="27"/>
      <c r="E21" s="27"/>
      <c r="F21" s="27"/>
      <c r="G21" s="27"/>
      <c r="H21" s="149"/>
      <c r="I21" s="149"/>
      <c r="J21" s="149"/>
      <c r="K21" s="149"/>
      <c r="L21" s="149"/>
      <c r="M21" s="149"/>
      <c r="N21" s="149"/>
      <c r="O21" s="149"/>
      <c r="P21" s="149"/>
      <c r="Q21" s="149"/>
      <c r="R21" s="149"/>
      <c r="S21" s="149"/>
      <c r="T21" s="149"/>
      <c r="U21" s="149"/>
    </row>
    <row r="22" spans="1:22" x14ac:dyDescent="0.3">
      <c r="A22" s="89" t="s">
        <v>97</v>
      </c>
      <c r="B22" s="27" t="s">
        <v>98</v>
      </c>
      <c r="C22" s="27"/>
      <c r="D22" s="27"/>
      <c r="E22" s="27"/>
      <c r="F22" s="27"/>
      <c r="G22" s="27"/>
      <c r="H22" s="149"/>
      <c r="I22" s="149"/>
      <c r="J22" s="149"/>
      <c r="K22" s="149"/>
      <c r="L22" s="149"/>
      <c r="M22" s="149"/>
      <c r="N22" s="149"/>
      <c r="O22" s="149"/>
      <c r="P22" s="149"/>
      <c r="Q22" s="149"/>
      <c r="R22" s="149"/>
      <c r="S22" s="149"/>
      <c r="T22" s="149"/>
      <c r="U22" s="149"/>
    </row>
    <row r="23" spans="1:22" x14ac:dyDescent="0.3">
      <c r="A23" s="27">
        <v>10</v>
      </c>
      <c r="B23" s="27" t="s">
        <v>73</v>
      </c>
      <c r="C23" s="27"/>
      <c r="D23" s="27"/>
      <c r="E23" s="27"/>
      <c r="F23" s="27"/>
      <c r="G23" s="27"/>
      <c r="H23" s="86">
        <f>+Start!D140</f>
        <v>0</v>
      </c>
      <c r="I23" s="86">
        <f>+Start!E140</f>
        <v>0</v>
      </c>
      <c r="J23" s="86">
        <f>+Start!F140</f>
        <v>0</v>
      </c>
      <c r="K23" s="86">
        <f>+Start!G140</f>
        <v>0</v>
      </c>
      <c r="L23" s="86">
        <f>+Start!H140</f>
        <v>0</v>
      </c>
      <c r="M23" s="86">
        <f>+Start!I140</f>
        <v>0</v>
      </c>
      <c r="N23" s="86">
        <f>+Start!J140</f>
        <v>0</v>
      </c>
      <c r="O23" s="86">
        <f>+Start!K140</f>
        <v>0</v>
      </c>
      <c r="P23" s="86">
        <f>+Start!L140</f>
        <v>0</v>
      </c>
      <c r="Q23" s="86">
        <f>+Start!M140</f>
        <v>0</v>
      </c>
      <c r="R23" s="86">
        <f>+Start!N140</f>
        <v>0</v>
      </c>
      <c r="S23" s="86">
        <f>+Start!O140</f>
        <v>0</v>
      </c>
      <c r="T23" s="86"/>
      <c r="U23" s="86">
        <f t="shared" ref="U23:U29" si="2">SUM(H23:T23)</f>
        <v>0</v>
      </c>
    </row>
    <row r="24" spans="1:22" x14ac:dyDescent="0.3">
      <c r="A24" s="27">
        <f t="shared" si="1"/>
        <v>11</v>
      </c>
      <c r="B24" s="27" t="s">
        <v>99</v>
      </c>
      <c r="C24" s="27"/>
      <c r="D24" s="27"/>
      <c r="E24" s="27"/>
      <c r="F24" s="27"/>
      <c r="G24" s="27"/>
      <c r="H24" s="86">
        <f>+Start!D149</f>
        <v>0</v>
      </c>
      <c r="I24" s="86">
        <f>+Start!E149</f>
        <v>0</v>
      </c>
      <c r="J24" s="86">
        <f>+Start!F149</f>
        <v>0</v>
      </c>
      <c r="K24" s="86">
        <f>+Start!G149</f>
        <v>0</v>
      </c>
      <c r="L24" s="86">
        <f>+Start!H149</f>
        <v>0</v>
      </c>
      <c r="M24" s="86">
        <f>+Start!I149</f>
        <v>0</v>
      </c>
      <c r="N24" s="86">
        <f>+Start!J149</f>
        <v>0</v>
      </c>
      <c r="O24" s="86">
        <f>+Start!K149</f>
        <v>0</v>
      </c>
      <c r="P24" s="86">
        <f>+Start!L149</f>
        <v>0</v>
      </c>
      <c r="Q24" s="86">
        <f>+Start!M149</f>
        <v>0</v>
      </c>
      <c r="R24" s="86">
        <f>+Start!N149</f>
        <v>0</v>
      </c>
      <c r="S24" s="86">
        <f>+Start!O149</f>
        <v>0</v>
      </c>
      <c r="T24" s="86"/>
      <c r="U24" s="86">
        <f t="shared" si="2"/>
        <v>0</v>
      </c>
    </row>
    <row r="25" spans="1:22" x14ac:dyDescent="0.3">
      <c r="A25" s="27">
        <f t="shared" si="1"/>
        <v>12</v>
      </c>
      <c r="B25" s="27" t="s">
        <v>75</v>
      </c>
      <c r="C25" s="27"/>
      <c r="D25" s="27"/>
      <c r="E25" s="27"/>
      <c r="F25" s="27"/>
      <c r="G25" s="27"/>
      <c r="H25" s="86">
        <f>+Start!D158</f>
        <v>0</v>
      </c>
      <c r="I25" s="86">
        <f>+Start!E158</f>
        <v>0</v>
      </c>
      <c r="J25" s="86">
        <f>+Start!F158</f>
        <v>0</v>
      </c>
      <c r="K25" s="86">
        <f>+Start!G158</f>
        <v>0</v>
      </c>
      <c r="L25" s="86">
        <f>+Start!H158</f>
        <v>0</v>
      </c>
      <c r="M25" s="86">
        <f>+Start!I158</f>
        <v>0</v>
      </c>
      <c r="N25" s="86">
        <f>+Start!J158</f>
        <v>0</v>
      </c>
      <c r="O25" s="86">
        <f>+Start!K158</f>
        <v>0</v>
      </c>
      <c r="P25" s="86">
        <f>+Start!L158</f>
        <v>0</v>
      </c>
      <c r="Q25" s="86">
        <f>+Start!M158</f>
        <v>0</v>
      </c>
      <c r="R25" s="86">
        <f>+Start!N158</f>
        <v>0</v>
      </c>
      <c r="S25" s="86">
        <f>+Start!O158</f>
        <v>0</v>
      </c>
      <c r="T25" s="86"/>
      <c r="U25" s="86">
        <f t="shared" si="2"/>
        <v>0</v>
      </c>
    </row>
    <row r="26" spans="1:22" x14ac:dyDescent="0.3">
      <c r="A26" s="27">
        <f t="shared" si="1"/>
        <v>13</v>
      </c>
      <c r="B26" s="27" t="s">
        <v>76</v>
      </c>
      <c r="C26" s="27"/>
      <c r="D26" s="27"/>
      <c r="E26" s="27"/>
      <c r="F26" s="27"/>
      <c r="G26" s="27"/>
      <c r="H26" s="86">
        <f>+Start!D167</f>
        <v>0</v>
      </c>
      <c r="I26" s="86">
        <f>+Start!E167</f>
        <v>0</v>
      </c>
      <c r="J26" s="86">
        <f>+Start!F167</f>
        <v>0</v>
      </c>
      <c r="K26" s="86">
        <f>+Start!G167</f>
        <v>0</v>
      </c>
      <c r="L26" s="86">
        <f>+Start!H167</f>
        <v>0</v>
      </c>
      <c r="M26" s="86">
        <f>+Start!I167</f>
        <v>0</v>
      </c>
      <c r="N26" s="86">
        <f>+Start!J167</f>
        <v>0</v>
      </c>
      <c r="O26" s="86">
        <f>+Start!K167</f>
        <v>0</v>
      </c>
      <c r="P26" s="86">
        <f>+Start!L167</f>
        <v>0</v>
      </c>
      <c r="Q26" s="86">
        <f>+Start!M167</f>
        <v>0</v>
      </c>
      <c r="R26" s="86">
        <f>+Start!N167</f>
        <v>0</v>
      </c>
      <c r="S26" s="86">
        <f>+Start!O167</f>
        <v>0</v>
      </c>
      <c r="T26" s="86"/>
      <c r="U26" s="86">
        <f t="shared" si="2"/>
        <v>0</v>
      </c>
    </row>
    <row r="27" spans="1:22" x14ac:dyDescent="0.3">
      <c r="A27" s="27"/>
      <c r="B27" s="27"/>
      <c r="C27" s="27"/>
      <c r="D27" s="27"/>
      <c r="E27" s="27"/>
      <c r="F27" s="27"/>
      <c r="G27" s="27"/>
      <c r="H27" s="86"/>
      <c r="I27" s="86"/>
      <c r="J27" s="86"/>
      <c r="K27" s="86"/>
      <c r="L27" s="86"/>
      <c r="M27" s="86"/>
      <c r="N27" s="86"/>
      <c r="O27" s="86"/>
      <c r="P27" s="86"/>
      <c r="Q27" s="86"/>
      <c r="R27" s="86"/>
      <c r="S27" s="86"/>
      <c r="T27" s="86"/>
      <c r="U27" s="86"/>
    </row>
    <row r="28" spans="1:22" x14ac:dyDescent="0.3">
      <c r="A28" s="27"/>
      <c r="B28" s="27" t="s">
        <v>100</v>
      </c>
      <c r="C28" s="27"/>
      <c r="D28" s="27"/>
      <c r="E28" s="27"/>
      <c r="F28" s="27"/>
      <c r="G28" s="27"/>
      <c r="H28" s="86">
        <f>SUM(H12:H27)</f>
        <v>0</v>
      </c>
      <c r="I28" s="86">
        <f t="shared" ref="I28:S28" si="3">SUM(I12:I27)</f>
        <v>0</v>
      </c>
      <c r="J28" s="86">
        <f t="shared" si="3"/>
        <v>0</v>
      </c>
      <c r="K28" s="86">
        <f t="shared" si="3"/>
        <v>0</v>
      </c>
      <c r="L28" s="86">
        <f t="shared" si="3"/>
        <v>0</v>
      </c>
      <c r="M28" s="86">
        <f t="shared" si="3"/>
        <v>0</v>
      </c>
      <c r="N28" s="86">
        <f t="shared" si="3"/>
        <v>0</v>
      </c>
      <c r="O28" s="86">
        <f t="shared" si="3"/>
        <v>0</v>
      </c>
      <c r="P28" s="86">
        <f t="shared" si="3"/>
        <v>0</v>
      </c>
      <c r="Q28" s="86">
        <f t="shared" si="3"/>
        <v>0</v>
      </c>
      <c r="R28" s="86">
        <f t="shared" si="3"/>
        <v>0</v>
      </c>
      <c r="S28" s="86">
        <f t="shared" si="3"/>
        <v>0</v>
      </c>
      <c r="T28" s="86"/>
      <c r="U28" s="86">
        <f t="shared" si="2"/>
        <v>0</v>
      </c>
    </row>
    <row r="29" spans="1:22" x14ac:dyDescent="0.3">
      <c r="A29" s="27"/>
      <c r="B29" s="27" t="s">
        <v>101</v>
      </c>
      <c r="C29" s="27"/>
      <c r="D29" s="27"/>
      <c r="E29" s="27"/>
      <c r="F29" s="27"/>
      <c r="G29" s="27"/>
      <c r="H29" s="86">
        <f>+H28/8</f>
        <v>0</v>
      </c>
      <c r="I29" s="86">
        <f t="shared" ref="I29:S29" si="4">+I28/8</f>
        <v>0</v>
      </c>
      <c r="J29" s="86">
        <f t="shared" si="4"/>
        <v>0</v>
      </c>
      <c r="K29" s="86">
        <f t="shared" si="4"/>
        <v>0</v>
      </c>
      <c r="L29" s="86">
        <f t="shared" si="4"/>
        <v>0</v>
      </c>
      <c r="M29" s="86">
        <f t="shared" si="4"/>
        <v>0</v>
      </c>
      <c r="N29" s="86">
        <f t="shared" si="4"/>
        <v>0</v>
      </c>
      <c r="O29" s="86">
        <f t="shared" si="4"/>
        <v>0</v>
      </c>
      <c r="P29" s="86">
        <f t="shared" si="4"/>
        <v>0</v>
      </c>
      <c r="Q29" s="86">
        <f t="shared" si="4"/>
        <v>0</v>
      </c>
      <c r="R29" s="86">
        <f t="shared" si="4"/>
        <v>0</v>
      </c>
      <c r="S29" s="86">
        <f t="shared" si="4"/>
        <v>0</v>
      </c>
      <c r="T29" s="86"/>
      <c r="U29" s="86">
        <f t="shared" si="2"/>
        <v>0</v>
      </c>
    </row>
    <row r="30" spans="1:22" x14ac:dyDescent="0.3">
      <c r="A30" s="27"/>
      <c r="B30" s="27" t="s">
        <v>102</v>
      </c>
      <c r="C30" s="27"/>
      <c r="D30" s="27"/>
      <c r="E30" s="27"/>
      <c r="F30" s="27"/>
      <c r="G30" s="27"/>
      <c r="H30" s="90">
        <f>+H29/(1659/12)</f>
        <v>0</v>
      </c>
      <c r="I30" s="90">
        <f t="shared" ref="I30:S30" si="5">+I29/(1659/12)</f>
        <v>0</v>
      </c>
      <c r="J30" s="90">
        <f t="shared" si="5"/>
        <v>0</v>
      </c>
      <c r="K30" s="90">
        <f t="shared" si="5"/>
        <v>0</v>
      </c>
      <c r="L30" s="90">
        <f t="shared" si="5"/>
        <v>0</v>
      </c>
      <c r="M30" s="90">
        <f t="shared" si="5"/>
        <v>0</v>
      </c>
      <c r="N30" s="90">
        <f t="shared" si="5"/>
        <v>0</v>
      </c>
      <c r="O30" s="90">
        <f t="shared" si="5"/>
        <v>0</v>
      </c>
      <c r="P30" s="90">
        <f t="shared" si="5"/>
        <v>0</v>
      </c>
      <c r="Q30" s="90">
        <f t="shared" si="5"/>
        <v>0</v>
      </c>
      <c r="R30" s="90">
        <f t="shared" si="5"/>
        <v>0</v>
      </c>
      <c r="S30" s="90">
        <f t="shared" si="5"/>
        <v>0</v>
      </c>
      <c r="T30" s="27"/>
      <c r="U30" s="27"/>
    </row>
    <row r="31" spans="1:22" x14ac:dyDescent="0.3">
      <c r="A31" s="27"/>
      <c r="B31" s="27"/>
      <c r="C31" s="27"/>
      <c r="D31" s="27"/>
      <c r="E31" s="27"/>
      <c r="F31" s="27"/>
      <c r="G31" s="27"/>
      <c r="H31" s="27"/>
      <c r="I31" s="27"/>
      <c r="J31" s="27"/>
      <c r="K31" s="27"/>
      <c r="L31" s="27"/>
      <c r="M31" s="27"/>
      <c r="N31" s="27"/>
      <c r="O31" s="27"/>
      <c r="P31" s="27"/>
      <c r="Q31" s="27"/>
      <c r="R31" s="27"/>
      <c r="S31" s="27"/>
      <c r="T31" s="27"/>
      <c r="U31" s="27"/>
    </row>
    <row r="32" spans="1:22" x14ac:dyDescent="0.3">
      <c r="A32" s="27"/>
      <c r="B32" s="27"/>
      <c r="C32" s="27"/>
      <c r="D32" s="27"/>
      <c r="E32" s="27"/>
      <c r="F32" s="27"/>
      <c r="G32" s="27"/>
      <c r="H32" s="27"/>
      <c r="I32" s="27"/>
      <c r="J32" s="27"/>
      <c r="K32" s="27"/>
      <c r="L32" s="27"/>
      <c r="M32" s="27"/>
      <c r="N32" s="27"/>
      <c r="O32" s="27"/>
      <c r="P32" s="27"/>
      <c r="Q32" s="27"/>
      <c r="R32" s="27"/>
      <c r="S32" s="27"/>
      <c r="T32" s="27"/>
      <c r="U32" s="27"/>
    </row>
    <row r="35" spans="1:26" x14ac:dyDescent="0.3">
      <c r="A35" s="27"/>
      <c r="B35" s="87" t="s">
        <v>103</v>
      </c>
      <c r="C35" s="27"/>
      <c r="D35" s="27"/>
      <c r="E35" s="27"/>
      <c r="F35" s="27"/>
      <c r="G35" s="27"/>
      <c r="H35" s="27" t="s">
        <v>2</v>
      </c>
      <c r="I35" s="27" t="s">
        <v>3</v>
      </c>
      <c r="J35" s="27" t="s">
        <v>4</v>
      </c>
      <c r="K35" s="27" t="s">
        <v>5</v>
      </c>
      <c r="L35" s="27" t="s">
        <v>6</v>
      </c>
      <c r="M35" s="27" t="s">
        <v>7</v>
      </c>
      <c r="N35" s="27" t="s">
        <v>8</v>
      </c>
      <c r="O35" s="27" t="s">
        <v>9</v>
      </c>
      <c r="P35" s="27" t="s">
        <v>10</v>
      </c>
      <c r="Q35" s="27" t="s">
        <v>11</v>
      </c>
      <c r="R35" s="27" t="s">
        <v>12</v>
      </c>
      <c r="S35" s="27" t="s">
        <v>13</v>
      </c>
      <c r="T35" s="27"/>
      <c r="U35" s="27" t="s">
        <v>42</v>
      </c>
    </row>
    <row r="36" spans="1:26" x14ac:dyDescent="0.3">
      <c r="A36" s="27"/>
      <c r="B36" s="27"/>
      <c r="C36" s="27"/>
      <c r="D36" s="27"/>
      <c r="E36" s="27"/>
      <c r="F36" s="27"/>
      <c r="G36" s="27"/>
      <c r="H36" s="84" t="s">
        <v>84</v>
      </c>
      <c r="I36" s="84"/>
      <c r="J36" s="27"/>
      <c r="K36" s="27"/>
      <c r="L36" s="27"/>
      <c r="M36" s="27"/>
      <c r="N36" s="27"/>
      <c r="O36" s="27"/>
      <c r="P36" s="27"/>
      <c r="Q36" s="27"/>
      <c r="R36" s="27"/>
      <c r="S36" s="27"/>
      <c r="T36" s="27"/>
      <c r="U36" s="27"/>
    </row>
    <row r="37" spans="1:26" x14ac:dyDescent="0.3">
      <c r="A37" s="27">
        <v>1</v>
      </c>
      <c r="B37" s="27" t="s">
        <v>85</v>
      </c>
      <c r="C37" s="27"/>
      <c r="D37" s="27"/>
      <c r="E37" s="27"/>
      <c r="F37" s="27"/>
      <c r="G37" s="27"/>
      <c r="H37" s="86">
        <f>+H12*Kalender!E$6</f>
        <v>0</v>
      </c>
      <c r="I37" s="86">
        <f>+I12*Kalender!F$6</f>
        <v>0</v>
      </c>
      <c r="J37" s="86">
        <f>+J12*Kalender!G$6</f>
        <v>0</v>
      </c>
      <c r="K37" s="86">
        <f>+K12*Kalender!H$6</f>
        <v>0</v>
      </c>
      <c r="L37" s="86">
        <f>+L12*Kalender!I$6</f>
        <v>0</v>
      </c>
      <c r="M37" s="86">
        <f>+M12*Kalender!J$6</f>
        <v>0</v>
      </c>
      <c r="N37" s="86">
        <f>+N12*Kalender!K$6</f>
        <v>0</v>
      </c>
      <c r="O37" s="86">
        <f>+O12*Kalender!L$6</f>
        <v>0</v>
      </c>
      <c r="P37" s="86">
        <f>+P12*Kalender!M$6</f>
        <v>0</v>
      </c>
      <c r="Q37" s="86">
        <f>+Q12*Kalender!N$6</f>
        <v>0</v>
      </c>
      <c r="R37" s="86">
        <f>+R12*Kalender!O$6</f>
        <v>0</v>
      </c>
      <c r="S37" s="86">
        <f>+S12*Kalender!P$6</f>
        <v>0</v>
      </c>
      <c r="T37" s="86"/>
      <c r="U37" s="86">
        <f>SUM(H37:T37)</f>
        <v>0</v>
      </c>
      <c r="V37" s="31" t="s">
        <v>104</v>
      </c>
      <c r="W37" s="28"/>
      <c r="X37" s="28"/>
      <c r="Y37" s="28"/>
    </row>
    <row r="38" spans="1:26" x14ac:dyDescent="0.3">
      <c r="A38" s="27">
        <f>+A37+1</f>
        <v>2</v>
      </c>
      <c r="B38" s="27" t="s">
        <v>87</v>
      </c>
      <c r="C38" s="27"/>
      <c r="D38" s="27"/>
      <c r="E38" s="27"/>
      <c r="F38" s="27"/>
      <c r="G38" s="27"/>
      <c r="H38" s="86">
        <f>+H13*Kalender!E$6</f>
        <v>0</v>
      </c>
      <c r="I38" s="86">
        <f>+I13*Kalender!F$6</f>
        <v>0</v>
      </c>
      <c r="J38" s="86">
        <f>+J13*Kalender!G$6</f>
        <v>0</v>
      </c>
      <c r="K38" s="86">
        <f>+K13*Kalender!H$6</f>
        <v>0</v>
      </c>
      <c r="L38" s="86">
        <f>+L13*Kalender!I$6</f>
        <v>0</v>
      </c>
      <c r="M38" s="86">
        <f>+M13*Kalender!J$6</f>
        <v>0</v>
      </c>
      <c r="N38" s="86">
        <f>+N13*Kalender!K$6</f>
        <v>0</v>
      </c>
      <c r="O38" s="86">
        <f>+O13*Kalender!L$6</f>
        <v>0</v>
      </c>
      <c r="P38" s="86">
        <f>+P13*Kalender!M$6</f>
        <v>0</v>
      </c>
      <c r="Q38" s="86">
        <f>+Q13*Kalender!N$6</f>
        <v>0</v>
      </c>
      <c r="R38" s="86">
        <f>+R13*Kalender!O$6</f>
        <v>0</v>
      </c>
      <c r="S38" s="86">
        <f>+S13*Kalender!P$6</f>
        <v>0</v>
      </c>
      <c r="T38" s="86"/>
      <c r="U38" s="86">
        <f>SUM(H38:T38)</f>
        <v>0</v>
      </c>
      <c r="V38" s="31" t="s">
        <v>105</v>
      </c>
      <c r="W38" s="28"/>
      <c r="X38" s="28"/>
      <c r="Y38" s="28"/>
    </row>
    <row r="39" spans="1:26" x14ac:dyDescent="0.3">
      <c r="A39" s="27">
        <f t="shared" ref="A39:A50" si="6">+A38+1</f>
        <v>3</v>
      </c>
      <c r="B39" s="27" t="s">
        <v>88</v>
      </c>
      <c r="C39" s="27"/>
      <c r="D39" s="27"/>
      <c r="E39" s="27"/>
      <c r="F39" s="27"/>
      <c r="G39" s="27"/>
      <c r="H39" s="86">
        <f>+H14*Kalender!E$6</f>
        <v>0</v>
      </c>
      <c r="I39" s="86">
        <f>+I14</f>
        <v>0</v>
      </c>
      <c r="J39" s="86">
        <f t="shared" ref="J39:R39" si="7">+J14</f>
        <v>0</v>
      </c>
      <c r="K39" s="86">
        <f t="shared" si="7"/>
        <v>0</v>
      </c>
      <c r="L39" s="86">
        <f t="shared" si="7"/>
        <v>0</v>
      </c>
      <c r="M39" s="86">
        <f t="shared" si="7"/>
        <v>0</v>
      </c>
      <c r="N39" s="86">
        <f t="shared" si="7"/>
        <v>0</v>
      </c>
      <c r="O39" s="86">
        <f t="shared" si="7"/>
        <v>0</v>
      </c>
      <c r="P39" s="86">
        <f t="shared" si="7"/>
        <v>0</v>
      </c>
      <c r="Q39" s="86">
        <f t="shared" si="7"/>
        <v>0</v>
      </c>
      <c r="R39" s="86">
        <f t="shared" si="7"/>
        <v>0</v>
      </c>
      <c r="S39" s="86">
        <f>+S14*[1]Kalender!P$6</f>
        <v>0</v>
      </c>
      <c r="T39" s="86"/>
      <c r="U39" s="86">
        <f t="shared" ref="U39:U43" si="8">SUM(H39:T39)</f>
        <v>0</v>
      </c>
      <c r="W39" s="28"/>
      <c r="X39" s="28"/>
      <c r="Y39" s="28"/>
    </row>
    <row r="40" spans="1:26" x14ac:dyDescent="0.3">
      <c r="A40" s="27">
        <f t="shared" si="6"/>
        <v>4</v>
      </c>
      <c r="B40" s="27" t="s">
        <v>47</v>
      </c>
      <c r="C40" s="27"/>
      <c r="D40" s="27"/>
      <c r="E40" s="27"/>
      <c r="F40" s="27"/>
      <c r="G40" s="27"/>
      <c r="H40" s="86">
        <f>+H15</f>
        <v>0</v>
      </c>
      <c r="I40" s="86">
        <f t="shared" ref="I40:S40" si="9">+I15</f>
        <v>0</v>
      </c>
      <c r="J40" s="86">
        <f t="shared" si="9"/>
        <v>0</v>
      </c>
      <c r="K40" s="86">
        <f t="shared" si="9"/>
        <v>0</v>
      </c>
      <c r="L40" s="86">
        <f t="shared" si="9"/>
        <v>0</v>
      </c>
      <c r="M40" s="86">
        <f t="shared" si="9"/>
        <v>0</v>
      </c>
      <c r="N40" s="86">
        <f t="shared" si="9"/>
        <v>0</v>
      </c>
      <c r="O40" s="86">
        <f t="shared" si="9"/>
        <v>0</v>
      </c>
      <c r="P40" s="86">
        <f t="shared" si="9"/>
        <v>0</v>
      </c>
      <c r="Q40" s="86">
        <f t="shared" si="9"/>
        <v>0</v>
      </c>
      <c r="R40" s="86">
        <f t="shared" si="9"/>
        <v>0</v>
      </c>
      <c r="S40" s="86">
        <f t="shared" si="9"/>
        <v>0</v>
      </c>
      <c r="T40" s="86"/>
      <c r="U40" s="86">
        <f t="shared" si="8"/>
        <v>0</v>
      </c>
      <c r="V40" s="31" t="s">
        <v>106</v>
      </c>
      <c r="W40" s="28"/>
      <c r="X40" s="28"/>
      <c r="Y40" s="28"/>
      <c r="Z40" s="28"/>
    </row>
    <row r="41" spans="1:26" x14ac:dyDescent="0.3">
      <c r="A41" s="88" t="s">
        <v>107</v>
      </c>
      <c r="B41" s="27" t="s">
        <v>108</v>
      </c>
      <c r="C41" s="27"/>
      <c r="D41" s="27"/>
      <c r="E41" s="27"/>
      <c r="F41" s="27"/>
      <c r="G41" s="27"/>
      <c r="H41" s="86">
        <f>+H16+H17</f>
        <v>0</v>
      </c>
      <c r="I41" s="86">
        <f>+I16+I17</f>
        <v>0</v>
      </c>
      <c r="J41" s="86">
        <f t="shared" ref="J41:R41" si="10">+J16+J17</f>
        <v>0</v>
      </c>
      <c r="K41" s="86">
        <f t="shared" si="10"/>
        <v>0</v>
      </c>
      <c r="L41" s="86">
        <f t="shared" si="10"/>
        <v>0</v>
      </c>
      <c r="M41" s="86">
        <f t="shared" si="10"/>
        <v>0</v>
      </c>
      <c r="N41" s="86">
        <f t="shared" si="10"/>
        <v>0</v>
      </c>
      <c r="O41" s="86">
        <f t="shared" si="10"/>
        <v>0</v>
      </c>
      <c r="P41" s="86">
        <f t="shared" si="10"/>
        <v>0</v>
      </c>
      <c r="Q41" s="86">
        <f t="shared" si="10"/>
        <v>0</v>
      </c>
      <c r="R41" s="86">
        <f t="shared" si="10"/>
        <v>0</v>
      </c>
      <c r="S41" s="86">
        <f>+S16+S17</f>
        <v>0</v>
      </c>
      <c r="T41" s="86"/>
      <c r="U41" s="86">
        <f t="shared" si="8"/>
        <v>0</v>
      </c>
      <c r="V41" s="31" t="s">
        <v>109</v>
      </c>
      <c r="W41" s="28"/>
      <c r="X41" s="28"/>
      <c r="Y41" s="28"/>
      <c r="Z41" s="28"/>
    </row>
    <row r="42" spans="1:26" x14ac:dyDescent="0.3">
      <c r="A42" s="92">
        <v>7</v>
      </c>
      <c r="B42" s="148" t="s">
        <v>91</v>
      </c>
      <c r="C42" s="148"/>
      <c r="D42" s="148"/>
      <c r="E42" s="148"/>
      <c r="F42" s="148"/>
      <c r="G42" s="27"/>
      <c r="H42" s="86">
        <f t="shared" ref="H42:S44" si="11">+H18</f>
        <v>0</v>
      </c>
      <c r="I42" s="86">
        <f t="shared" si="11"/>
        <v>0</v>
      </c>
      <c r="J42" s="86">
        <f t="shared" si="11"/>
        <v>0</v>
      </c>
      <c r="K42" s="86">
        <f t="shared" si="11"/>
        <v>0</v>
      </c>
      <c r="L42" s="86">
        <f t="shared" si="11"/>
        <v>0</v>
      </c>
      <c r="M42" s="86">
        <f t="shared" si="11"/>
        <v>0</v>
      </c>
      <c r="N42" s="86">
        <f t="shared" si="11"/>
        <v>0</v>
      </c>
      <c r="O42" s="86">
        <f t="shared" si="11"/>
        <v>0</v>
      </c>
      <c r="P42" s="86">
        <f t="shared" si="11"/>
        <v>0</v>
      </c>
      <c r="Q42" s="86">
        <f t="shared" si="11"/>
        <v>0</v>
      </c>
      <c r="R42" s="86">
        <f t="shared" si="11"/>
        <v>0</v>
      </c>
      <c r="S42" s="86">
        <f t="shared" si="11"/>
        <v>0</v>
      </c>
      <c r="T42" s="86"/>
      <c r="U42" s="86">
        <f t="shared" si="8"/>
        <v>0</v>
      </c>
      <c r="V42" s="31" t="s">
        <v>110</v>
      </c>
      <c r="W42" s="28"/>
      <c r="X42" s="28"/>
      <c r="Y42" s="28"/>
      <c r="Z42" s="28"/>
    </row>
    <row r="43" spans="1:26" x14ac:dyDescent="0.3">
      <c r="A43" s="27">
        <f t="shared" si="6"/>
        <v>8</v>
      </c>
      <c r="B43" s="27" t="s">
        <v>92</v>
      </c>
      <c r="C43" s="27"/>
      <c r="D43" s="27"/>
      <c r="E43" s="27"/>
      <c r="F43" s="27"/>
      <c r="G43" s="27"/>
      <c r="H43" s="86">
        <f>+H19*Kalender!E$6</f>
        <v>0</v>
      </c>
      <c r="I43" s="86">
        <f t="shared" si="11"/>
        <v>0</v>
      </c>
      <c r="J43" s="86">
        <f t="shared" si="11"/>
        <v>0</v>
      </c>
      <c r="K43" s="86">
        <f t="shared" si="11"/>
        <v>0</v>
      </c>
      <c r="L43" s="86">
        <f t="shared" si="11"/>
        <v>0</v>
      </c>
      <c r="M43" s="86">
        <f t="shared" si="11"/>
        <v>0</v>
      </c>
      <c r="N43" s="86">
        <f t="shared" si="11"/>
        <v>0</v>
      </c>
      <c r="O43" s="86">
        <f t="shared" si="11"/>
        <v>0</v>
      </c>
      <c r="P43" s="86">
        <f t="shared" si="11"/>
        <v>0</v>
      </c>
      <c r="Q43" s="86">
        <f t="shared" si="11"/>
        <v>0</v>
      </c>
      <c r="R43" s="86">
        <f t="shared" si="11"/>
        <v>0</v>
      </c>
      <c r="S43" s="86">
        <f t="shared" si="11"/>
        <v>0</v>
      </c>
      <c r="T43" s="86"/>
      <c r="U43" s="86">
        <f t="shared" si="8"/>
        <v>0</v>
      </c>
      <c r="W43" s="28"/>
      <c r="X43" s="28"/>
      <c r="Y43" s="28"/>
    </row>
    <row r="44" spans="1:26" x14ac:dyDescent="0.3">
      <c r="A44" s="89" t="s">
        <v>93</v>
      </c>
      <c r="B44" s="27" t="s">
        <v>94</v>
      </c>
      <c r="C44" s="27"/>
      <c r="D44" s="27"/>
      <c r="E44" s="27"/>
      <c r="F44" s="27"/>
      <c r="G44" s="27"/>
      <c r="H44" s="149">
        <f>+H20</f>
        <v>0</v>
      </c>
      <c r="I44" s="149">
        <f t="shared" si="11"/>
        <v>0</v>
      </c>
      <c r="J44" s="149">
        <f t="shared" si="11"/>
        <v>0</v>
      </c>
      <c r="K44" s="149">
        <f t="shared" si="11"/>
        <v>0</v>
      </c>
      <c r="L44" s="149">
        <f t="shared" si="11"/>
        <v>0</v>
      </c>
      <c r="M44" s="149">
        <f t="shared" si="11"/>
        <v>0</v>
      </c>
      <c r="N44" s="149">
        <f t="shared" si="11"/>
        <v>0</v>
      </c>
      <c r="O44" s="149">
        <f t="shared" si="11"/>
        <v>0</v>
      </c>
      <c r="P44" s="149">
        <f t="shared" si="11"/>
        <v>0</v>
      </c>
      <c r="Q44" s="149">
        <f t="shared" si="11"/>
        <v>0</v>
      </c>
      <c r="R44" s="149">
        <f t="shared" si="11"/>
        <v>0</v>
      </c>
      <c r="S44" s="149">
        <f t="shared" si="11"/>
        <v>0</v>
      </c>
      <c r="T44" s="86"/>
      <c r="U44" s="149">
        <f>SUM(H44:S46)</f>
        <v>0</v>
      </c>
    </row>
    <row r="45" spans="1:26" x14ac:dyDescent="0.3">
      <c r="A45" s="89" t="s">
        <v>95</v>
      </c>
      <c r="B45" s="27" t="s">
        <v>96</v>
      </c>
      <c r="C45" s="27"/>
      <c r="D45" s="27"/>
      <c r="E45" s="27"/>
      <c r="F45" s="27"/>
      <c r="G45" s="27"/>
      <c r="H45" s="149"/>
      <c r="I45" s="149"/>
      <c r="J45" s="149"/>
      <c r="K45" s="149"/>
      <c r="L45" s="149"/>
      <c r="M45" s="149"/>
      <c r="N45" s="149"/>
      <c r="O45" s="149"/>
      <c r="P45" s="149"/>
      <c r="Q45" s="149"/>
      <c r="R45" s="149"/>
      <c r="S45" s="149"/>
      <c r="T45" s="86"/>
      <c r="U45" s="149"/>
    </row>
    <row r="46" spans="1:26" x14ac:dyDescent="0.3">
      <c r="A46" s="89" t="s">
        <v>97</v>
      </c>
      <c r="B46" s="27" t="s">
        <v>98</v>
      </c>
      <c r="C46" s="27"/>
      <c r="D46" s="27"/>
      <c r="E46" s="27"/>
      <c r="F46" s="27"/>
      <c r="G46" s="27"/>
      <c r="H46" s="149"/>
      <c r="I46" s="149"/>
      <c r="J46" s="149"/>
      <c r="K46" s="149"/>
      <c r="L46" s="149"/>
      <c r="M46" s="149"/>
      <c r="N46" s="149"/>
      <c r="O46" s="149"/>
      <c r="P46" s="149"/>
      <c r="Q46" s="149"/>
      <c r="R46" s="149"/>
      <c r="S46" s="149"/>
      <c r="T46" s="86"/>
      <c r="U46" s="149"/>
    </row>
    <row r="47" spans="1:26" x14ac:dyDescent="0.3">
      <c r="A47" s="27">
        <v>10</v>
      </c>
      <c r="B47" s="27" t="s">
        <v>73</v>
      </c>
      <c r="C47" s="27"/>
      <c r="D47" s="27"/>
      <c r="E47" s="27"/>
      <c r="F47" s="27"/>
      <c r="G47" s="27"/>
      <c r="H47" s="86">
        <f>+H23</f>
        <v>0</v>
      </c>
      <c r="I47" s="86">
        <f t="shared" ref="I47:S50" si="12">+I23</f>
        <v>0</v>
      </c>
      <c r="J47" s="86">
        <f t="shared" si="12"/>
        <v>0</v>
      </c>
      <c r="K47" s="86">
        <f t="shared" si="12"/>
        <v>0</v>
      </c>
      <c r="L47" s="86">
        <f t="shared" si="12"/>
        <v>0</v>
      </c>
      <c r="M47" s="86">
        <f t="shared" si="12"/>
        <v>0</v>
      </c>
      <c r="N47" s="86">
        <f t="shared" si="12"/>
        <v>0</v>
      </c>
      <c r="O47" s="86">
        <f t="shared" si="12"/>
        <v>0</v>
      </c>
      <c r="P47" s="86">
        <f t="shared" si="12"/>
        <v>0</v>
      </c>
      <c r="Q47" s="86">
        <f t="shared" si="12"/>
        <v>0</v>
      </c>
      <c r="R47" s="86">
        <f t="shared" si="12"/>
        <v>0</v>
      </c>
      <c r="S47" s="86">
        <f t="shared" si="12"/>
        <v>0</v>
      </c>
      <c r="T47" s="86"/>
      <c r="U47" s="86">
        <f t="shared" ref="U47:U53" si="13">SUM(H47:T47)</f>
        <v>0</v>
      </c>
    </row>
    <row r="48" spans="1:26" x14ac:dyDescent="0.3">
      <c r="A48" s="27">
        <f t="shared" si="6"/>
        <v>11</v>
      </c>
      <c r="B48" s="27" t="s">
        <v>99</v>
      </c>
      <c r="C48" s="27"/>
      <c r="D48" s="27"/>
      <c r="E48" s="27"/>
      <c r="F48" s="27"/>
      <c r="G48" s="27"/>
      <c r="H48" s="86">
        <f>+H24</f>
        <v>0</v>
      </c>
      <c r="I48" s="86">
        <f t="shared" si="12"/>
        <v>0</v>
      </c>
      <c r="J48" s="86">
        <f t="shared" si="12"/>
        <v>0</v>
      </c>
      <c r="K48" s="86">
        <f t="shared" si="12"/>
        <v>0</v>
      </c>
      <c r="L48" s="86">
        <f t="shared" si="12"/>
        <v>0</v>
      </c>
      <c r="M48" s="86">
        <f t="shared" si="12"/>
        <v>0</v>
      </c>
      <c r="N48" s="86">
        <f t="shared" si="12"/>
        <v>0</v>
      </c>
      <c r="O48" s="86">
        <f t="shared" si="12"/>
        <v>0</v>
      </c>
      <c r="P48" s="86">
        <f t="shared" si="12"/>
        <v>0</v>
      </c>
      <c r="Q48" s="86">
        <f t="shared" si="12"/>
        <v>0</v>
      </c>
      <c r="R48" s="86">
        <f t="shared" si="12"/>
        <v>0</v>
      </c>
      <c r="S48" s="86">
        <f t="shared" si="12"/>
        <v>0</v>
      </c>
      <c r="T48" s="86"/>
      <c r="U48" s="86">
        <f t="shared" si="13"/>
        <v>0</v>
      </c>
    </row>
    <row r="49" spans="1:21" x14ac:dyDescent="0.3">
      <c r="A49" s="27">
        <f t="shared" si="6"/>
        <v>12</v>
      </c>
      <c r="B49" s="27" t="s">
        <v>75</v>
      </c>
      <c r="C49" s="27"/>
      <c r="D49" s="27"/>
      <c r="E49" s="27"/>
      <c r="F49" s="27"/>
      <c r="G49" s="27"/>
      <c r="H49" s="86">
        <f>+H25</f>
        <v>0</v>
      </c>
      <c r="I49" s="86">
        <f t="shared" si="12"/>
        <v>0</v>
      </c>
      <c r="J49" s="86">
        <f t="shared" si="12"/>
        <v>0</v>
      </c>
      <c r="K49" s="86">
        <f t="shared" si="12"/>
        <v>0</v>
      </c>
      <c r="L49" s="86">
        <f t="shared" si="12"/>
        <v>0</v>
      </c>
      <c r="M49" s="86">
        <f t="shared" si="12"/>
        <v>0</v>
      </c>
      <c r="N49" s="86">
        <f t="shared" si="12"/>
        <v>0</v>
      </c>
      <c r="O49" s="86">
        <f t="shared" si="12"/>
        <v>0</v>
      </c>
      <c r="P49" s="86">
        <f t="shared" si="12"/>
        <v>0</v>
      </c>
      <c r="Q49" s="86">
        <f t="shared" si="12"/>
        <v>0</v>
      </c>
      <c r="R49" s="86">
        <f t="shared" si="12"/>
        <v>0</v>
      </c>
      <c r="S49" s="86">
        <f t="shared" si="12"/>
        <v>0</v>
      </c>
      <c r="T49" s="86"/>
      <c r="U49" s="86">
        <f t="shared" si="13"/>
        <v>0</v>
      </c>
    </row>
    <row r="50" spans="1:21" x14ac:dyDescent="0.3">
      <c r="A50" s="27">
        <f t="shared" si="6"/>
        <v>13</v>
      </c>
      <c r="B50" s="27" t="s">
        <v>76</v>
      </c>
      <c r="C50" s="27"/>
      <c r="D50" s="27"/>
      <c r="E50" s="27"/>
      <c r="F50" s="27"/>
      <c r="G50" s="27"/>
      <c r="H50" s="86">
        <f>+H26</f>
        <v>0</v>
      </c>
      <c r="I50" s="86">
        <f t="shared" si="12"/>
        <v>0</v>
      </c>
      <c r="J50" s="86">
        <f t="shared" si="12"/>
        <v>0</v>
      </c>
      <c r="K50" s="86">
        <f t="shared" si="12"/>
        <v>0</v>
      </c>
      <c r="L50" s="86">
        <f t="shared" si="12"/>
        <v>0</v>
      </c>
      <c r="M50" s="86">
        <f t="shared" si="12"/>
        <v>0</v>
      </c>
      <c r="N50" s="86">
        <f t="shared" si="12"/>
        <v>0</v>
      </c>
      <c r="O50" s="86">
        <f t="shared" si="12"/>
        <v>0</v>
      </c>
      <c r="P50" s="86">
        <f t="shared" si="12"/>
        <v>0</v>
      </c>
      <c r="Q50" s="86">
        <f t="shared" si="12"/>
        <v>0</v>
      </c>
      <c r="R50" s="86">
        <f t="shared" si="12"/>
        <v>0</v>
      </c>
      <c r="S50" s="86">
        <f t="shared" si="12"/>
        <v>0</v>
      </c>
      <c r="T50" s="86"/>
      <c r="U50" s="86">
        <f t="shared" si="13"/>
        <v>0</v>
      </c>
    </row>
    <row r="51" spans="1:21" x14ac:dyDescent="0.3">
      <c r="A51" s="27"/>
      <c r="B51" s="27"/>
      <c r="C51" s="27"/>
      <c r="D51" s="27"/>
      <c r="E51" s="27"/>
      <c r="F51" s="27"/>
      <c r="G51" s="27"/>
      <c r="H51" s="86"/>
      <c r="I51" s="86"/>
      <c r="J51" s="86"/>
      <c r="K51" s="86"/>
      <c r="L51" s="86"/>
      <c r="M51" s="86"/>
      <c r="N51" s="86"/>
      <c r="O51" s="86"/>
      <c r="P51" s="86"/>
      <c r="Q51" s="86"/>
      <c r="R51" s="86"/>
      <c r="S51" s="86"/>
      <c r="T51" s="86"/>
      <c r="U51" s="86"/>
    </row>
    <row r="52" spans="1:21" x14ac:dyDescent="0.3">
      <c r="A52" s="27"/>
      <c r="B52" s="27" t="s">
        <v>111</v>
      </c>
      <c r="C52" s="27"/>
      <c r="D52" s="27"/>
      <c r="E52" s="27"/>
      <c r="F52" s="27"/>
      <c r="G52" s="27"/>
      <c r="H52" s="86">
        <f>SUM(H37:H51)</f>
        <v>0</v>
      </c>
      <c r="I52" s="86">
        <f t="shared" ref="I52:S52" si="14">SUM(I37:I51)</f>
        <v>0</v>
      </c>
      <c r="J52" s="86">
        <f t="shared" si="14"/>
        <v>0</v>
      </c>
      <c r="K52" s="86">
        <f t="shared" si="14"/>
        <v>0</v>
      </c>
      <c r="L52" s="86">
        <f t="shared" si="14"/>
        <v>0</v>
      </c>
      <c r="M52" s="86">
        <f t="shared" si="14"/>
        <v>0</v>
      </c>
      <c r="N52" s="86">
        <f t="shared" si="14"/>
        <v>0</v>
      </c>
      <c r="O52" s="86">
        <f t="shared" si="14"/>
        <v>0</v>
      </c>
      <c r="P52" s="86">
        <f t="shared" si="14"/>
        <v>0</v>
      </c>
      <c r="Q52" s="86">
        <f t="shared" si="14"/>
        <v>0</v>
      </c>
      <c r="R52" s="86">
        <f t="shared" si="14"/>
        <v>0</v>
      </c>
      <c r="S52" s="86">
        <f t="shared" si="14"/>
        <v>0</v>
      </c>
      <c r="T52" s="86"/>
      <c r="U52" s="86">
        <f>SUM(H52:S52)</f>
        <v>0</v>
      </c>
    </row>
    <row r="53" spans="1:21" x14ac:dyDescent="0.3">
      <c r="A53" s="27"/>
      <c r="B53" s="27" t="s">
        <v>112</v>
      </c>
      <c r="C53" s="27"/>
      <c r="D53" s="27"/>
      <c r="E53" s="27"/>
      <c r="F53" s="27"/>
      <c r="G53" s="27"/>
      <c r="H53" s="86">
        <f>+H52/8</f>
        <v>0</v>
      </c>
      <c r="I53" s="86">
        <f t="shared" ref="I53:S53" si="15">+I52/8</f>
        <v>0</v>
      </c>
      <c r="J53" s="86">
        <f t="shared" si="15"/>
        <v>0</v>
      </c>
      <c r="K53" s="86">
        <f t="shared" si="15"/>
        <v>0</v>
      </c>
      <c r="L53" s="86">
        <f t="shared" si="15"/>
        <v>0</v>
      </c>
      <c r="M53" s="86">
        <f t="shared" si="15"/>
        <v>0</v>
      </c>
      <c r="N53" s="86">
        <f t="shared" si="15"/>
        <v>0</v>
      </c>
      <c r="O53" s="86">
        <f t="shared" si="15"/>
        <v>0</v>
      </c>
      <c r="P53" s="86">
        <f t="shared" si="15"/>
        <v>0</v>
      </c>
      <c r="Q53" s="86">
        <f t="shared" si="15"/>
        <v>0</v>
      </c>
      <c r="R53" s="86">
        <f t="shared" si="15"/>
        <v>0</v>
      </c>
      <c r="S53" s="86">
        <f t="shared" si="15"/>
        <v>0</v>
      </c>
      <c r="T53" s="86"/>
      <c r="U53" s="86">
        <f t="shared" si="13"/>
        <v>0</v>
      </c>
    </row>
    <row r="54" spans="1:21" x14ac:dyDescent="0.3">
      <c r="A54" s="27"/>
      <c r="B54" s="27" t="s">
        <v>113</v>
      </c>
      <c r="C54" s="27"/>
      <c r="D54" s="27"/>
      <c r="E54" s="27"/>
      <c r="F54" s="27"/>
      <c r="G54" s="27"/>
      <c r="H54" s="90">
        <f>+H53/(1659/12)</f>
        <v>0</v>
      </c>
      <c r="I54" s="90">
        <f t="shared" ref="I54:S54" si="16">+I53/(1659/12)</f>
        <v>0</v>
      </c>
      <c r="J54" s="90">
        <f t="shared" si="16"/>
        <v>0</v>
      </c>
      <c r="K54" s="90">
        <f t="shared" si="16"/>
        <v>0</v>
      </c>
      <c r="L54" s="90">
        <f t="shared" si="16"/>
        <v>0</v>
      </c>
      <c r="M54" s="90">
        <f t="shared" si="16"/>
        <v>0</v>
      </c>
      <c r="N54" s="90">
        <f t="shared" si="16"/>
        <v>0</v>
      </c>
      <c r="O54" s="90">
        <f t="shared" si="16"/>
        <v>0</v>
      </c>
      <c r="P54" s="90">
        <f t="shared" si="16"/>
        <v>0</v>
      </c>
      <c r="Q54" s="90">
        <f t="shared" si="16"/>
        <v>0</v>
      </c>
      <c r="R54" s="90">
        <f t="shared" si="16"/>
        <v>0</v>
      </c>
      <c r="S54" s="90">
        <f t="shared" si="16"/>
        <v>0</v>
      </c>
      <c r="T54" s="27"/>
      <c r="U54" s="93"/>
    </row>
    <row r="55" spans="1:21" x14ac:dyDescent="0.3">
      <c r="A55" s="27"/>
      <c r="B55" s="27"/>
      <c r="C55" s="27"/>
      <c r="D55" s="27"/>
      <c r="E55" s="27"/>
      <c r="F55" s="27"/>
      <c r="G55" s="27"/>
      <c r="H55" s="27"/>
      <c r="I55" s="27"/>
      <c r="J55" s="27"/>
      <c r="K55" s="27"/>
      <c r="L55" s="27"/>
      <c r="M55" s="27"/>
      <c r="N55" s="27"/>
      <c r="O55" s="27"/>
      <c r="P55" s="27"/>
      <c r="Q55" s="27"/>
      <c r="R55" s="27"/>
      <c r="S55" s="27"/>
      <c r="T55" s="27"/>
      <c r="U55" s="27"/>
    </row>
    <row r="56" spans="1:21" x14ac:dyDescent="0.3">
      <c r="A56" s="27"/>
      <c r="B56" s="27"/>
      <c r="C56" s="27"/>
      <c r="D56" s="27"/>
      <c r="E56" s="27"/>
      <c r="F56" s="27"/>
      <c r="G56" s="27"/>
      <c r="H56" s="27"/>
      <c r="I56" s="27"/>
      <c r="J56" s="27"/>
      <c r="K56" s="27"/>
      <c r="L56" s="27"/>
      <c r="M56" s="27"/>
      <c r="N56" s="27"/>
      <c r="O56" s="27"/>
      <c r="P56" s="27"/>
      <c r="Q56" s="27"/>
      <c r="R56" s="27"/>
      <c r="S56" s="27"/>
      <c r="T56" s="27"/>
      <c r="U56" s="27"/>
    </row>
    <row r="57" spans="1:21" x14ac:dyDescent="0.3">
      <c r="U57" s="28"/>
    </row>
  </sheetData>
  <sheetProtection algorithmName="SHA-512" hashValue="3MLEzaUfSl1UqwhkzhC3NXOi/Pha5G9CTVlwt/PPvwLMBDEMbef50NNxJspvCZ3CPofQwZZpv1JsdxttheUcNw==" saltValue="qnMQKfPEZFTT0iuVKs+xhQ==" spinCount="100000" sheet="1" objects="1" scenarios="1"/>
  <mergeCells count="29">
    <mergeCell ref="L20:L22"/>
    <mergeCell ref="B18:F18"/>
    <mergeCell ref="H20:H22"/>
    <mergeCell ref="I20:I22"/>
    <mergeCell ref="J20:J22"/>
    <mergeCell ref="K20:K22"/>
    <mergeCell ref="S20:S22"/>
    <mergeCell ref="T20:T22"/>
    <mergeCell ref="U20:U22"/>
    <mergeCell ref="B42:F42"/>
    <mergeCell ref="H44:H46"/>
    <mergeCell ref="I44:I46"/>
    <mergeCell ref="J44:J46"/>
    <mergeCell ref="K44:K46"/>
    <mergeCell ref="L44:L46"/>
    <mergeCell ref="M44:M46"/>
    <mergeCell ref="M20:M22"/>
    <mergeCell ref="N20:N22"/>
    <mergeCell ref="O20:O22"/>
    <mergeCell ref="P20:P22"/>
    <mergeCell ref="Q20:Q22"/>
    <mergeCell ref="R20:R22"/>
    <mergeCell ref="U44:U46"/>
    <mergeCell ref="N44:N46"/>
    <mergeCell ref="O44:O46"/>
    <mergeCell ref="P44:P46"/>
    <mergeCell ref="Q44:Q46"/>
    <mergeCell ref="R44:R46"/>
    <mergeCell ref="S44:S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workbookViewId="0"/>
  </sheetViews>
  <sheetFormatPr defaultColWidth="9.109375" defaultRowHeight="12" x14ac:dyDescent="0.25"/>
  <cols>
    <col min="1" max="1" width="3" style="63" customWidth="1"/>
    <col min="2" max="4" width="9.109375" style="63"/>
    <col min="5" max="5" width="17" style="63" customWidth="1"/>
    <col min="6" max="18" width="9.33203125" style="63" customWidth="1"/>
    <col min="19" max="19" width="2.109375" style="63" customWidth="1"/>
    <col min="20" max="20" width="11.44140625" style="63" bestFit="1" customWidth="1"/>
    <col min="21" max="16384" width="9.109375" style="63"/>
  </cols>
  <sheetData>
    <row r="1" spans="1:20" ht="23.4" x14ac:dyDescent="0.45">
      <c r="A1" s="71" t="s">
        <v>260</v>
      </c>
    </row>
    <row r="4" spans="1:20" x14ac:dyDescent="0.25">
      <c r="A4" s="94"/>
      <c r="B4" s="95"/>
      <c r="C4" s="95"/>
      <c r="D4" s="95"/>
      <c r="E4" s="95"/>
      <c r="F4" s="118" t="s">
        <v>114</v>
      </c>
      <c r="G4" s="118" t="s">
        <v>115</v>
      </c>
      <c r="H4" s="118" t="s">
        <v>116</v>
      </c>
      <c r="I4" s="118" t="s">
        <v>117</v>
      </c>
      <c r="J4" s="118" t="s">
        <v>118</v>
      </c>
      <c r="K4" s="118" t="s">
        <v>119</v>
      </c>
      <c r="L4" s="118" t="s">
        <v>120</v>
      </c>
      <c r="M4" s="118" t="s">
        <v>121</v>
      </c>
      <c r="N4" s="118" t="s">
        <v>122</v>
      </c>
      <c r="O4" s="118" t="s">
        <v>123</v>
      </c>
      <c r="P4" s="118" t="s">
        <v>124</v>
      </c>
      <c r="Q4" s="118" t="s">
        <v>125</v>
      </c>
      <c r="R4" s="118" t="s">
        <v>42</v>
      </c>
      <c r="T4" s="150" t="s">
        <v>202</v>
      </c>
    </row>
    <row r="5" spans="1:20" x14ac:dyDescent="0.25">
      <c r="A5" s="96"/>
      <c r="B5" s="4"/>
      <c r="C5" s="4"/>
      <c r="D5" s="4"/>
      <c r="E5" s="4"/>
      <c r="F5" s="97"/>
      <c r="G5" s="97"/>
      <c r="H5" s="97"/>
      <c r="I5" s="97"/>
      <c r="J5" s="97"/>
      <c r="K5" s="97"/>
      <c r="L5" s="97"/>
      <c r="M5" s="97"/>
      <c r="N5" s="97"/>
      <c r="O5" s="97"/>
      <c r="P5" s="97"/>
      <c r="Q5" s="97"/>
      <c r="R5" s="97"/>
      <c r="T5" s="151"/>
    </row>
    <row r="6" spans="1:20" x14ac:dyDescent="0.25">
      <c r="A6" s="98" t="s">
        <v>126</v>
      </c>
      <c r="B6" s="99"/>
      <c r="C6" s="99"/>
      <c r="D6" s="99"/>
      <c r="E6" s="99"/>
      <c r="F6" s="100">
        <f>+'Vervangingsbehoefte per maand'!H52</f>
        <v>0</v>
      </c>
      <c r="G6" s="100">
        <f>+'Vervangingsbehoefte per maand'!I52</f>
        <v>0</v>
      </c>
      <c r="H6" s="100">
        <f>+'Vervangingsbehoefte per maand'!J52</f>
        <v>0</v>
      </c>
      <c r="I6" s="100">
        <f>+'Vervangingsbehoefte per maand'!K52</f>
        <v>0</v>
      </c>
      <c r="J6" s="100">
        <f>+'Vervangingsbehoefte per maand'!L52</f>
        <v>0</v>
      </c>
      <c r="K6" s="100">
        <f>+'Vervangingsbehoefte per maand'!M52</f>
        <v>0</v>
      </c>
      <c r="L6" s="100">
        <f>+'Vervangingsbehoefte per maand'!N52</f>
        <v>0</v>
      </c>
      <c r="M6" s="100">
        <f>+'Vervangingsbehoefte per maand'!O52</f>
        <v>0</v>
      </c>
      <c r="N6" s="100">
        <f>+'Vervangingsbehoefte per maand'!P52</f>
        <v>0</v>
      </c>
      <c r="O6" s="100">
        <f>+'Vervangingsbehoefte per maand'!Q52</f>
        <v>0</v>
      </c>
      <c r="P6" s="100">
        <f>+'Vervangingsbehoefte per maand'!R52</f>
        <v>0</v>
      </c>
      <c r="Q6" s="100">
        <f>+'Vervangingsbehoefte per maand'!S52</f>
        <v>0</v>
      </c>
      <c r="R6" s="100">
        <f>SUM(F6:Q6)</f>
        <v>0</v>
      </c>
      <c r="T6" s="112"/>
    </row>
    <row r="7" spans="1:20" x14ac:dyDescent="0.25">
      <c r="A7" s="101" t="s">
        <v>127</v>
      </c>
      <c r="B7" s="102"/>
      <c r="C7" s="102"/>
      <c r="D7" s="102"/>
      <c r="E7" s="102"/>
      <c r="F7" s="103">
        <f>+F6-F9</f>
        <v>-7</v>
      </c>
      <c r="G7" s="103">
        <f t="shared" ref="G7:R7" si="0">+G6-G9</f>
        <v>-170</v>
      </c>
      <c r="H7" s="103">
        <f t="shared" si="0"/>
        <v>-220</v>
      </c>
      <c r="I7" s="103">
        <f t="shared" si="0"/>
        <v>-222</v>
      </c>
      <c r="J7" s="103">
        <f t="shared" si="0"/>
        <v>-200</v>
      </c>
      <c r="K7" s="103">
        <f t="shared" si="0"/>
        <v>-180</v>
      </c>
      <c r="L7" s="103">
        <f t="shared" si="0"/>
        <v>0</v>
      </c>
      <c r="M7" s="103">
        <f t="shared" si="0"/>
        <v>0</v>
      </c>
      <c r="N7" s="103">
        <f t="shared" si="0"/>
        <v>-240</v>
      </c>
      <c r="O7" s="103">
        <f t="shared" si="0"/>
        <v>-220</v>
      </c>
      <c r="P7" s="103">
        <f t="shared" si="0"/>
        <v>-220</v>
      </c>
      <c r="Q7" s="103">
        <f t="shared" si="0"/>
        <v>-220</v>
      </c>
      <c r="R7" s="103">
        <f t="shared" si="0"/>
        <v>-1899</v>
      </c>
      <c r="T7" s="112"/>
    </row>
    <row r="8" spans="1:20" x14ac:dyDescent="0.25">
      <c r="A8" s="104"/>
      <c r="B8" s="22"/>
      <c r="C8" s="22"/>
      <c r="D8" s="22"/>
      <c r="E8" s="22"/>
      <c r="F8" s="105" t="e">
        <f>+F7/F6</f>
        <v>#DIV/0!</v>
      </c>
      <c r="G8" s="105" t="e">
        <f t="shared" ref="G8:R8" si="1">+G7/G6</f>
        <v>#DIV/0!</v>
      </c>
      <c r="H8" s="105" t="e">
        <f t="shared" si="1"/>
        <v>#DIV/0!</v>
      </c>
      <c r="I8" s="105" t="e">
        <f t="shared" si="1"/>
        <v>#DIV/0!</v>
      </c>
      <c r="J8" s="105" t="e">
        <f t="shared" si="1"/>
        <v>#DIV/0!</v>
      </c>
      <c r="K8" s="105" t="e">
        <f t="shared" si="1"/>
        <v>#DIV/0!</v>
      </c>
      <c r="L8" s="105" t="e">
        <f t="shared" si="1"/>
        <v>#DIV/0!</v>
      </c>
      <c r="M8" s="105" t="e">
        <f t="shared" si="1"/>
        <v>#DIV/0!</v>
      </c>
      <c r="N8" s="105" t="e">
        <f t="shared" si="1"/>
        <v>#DIV/0!</v>
      </c>
      <c r="O8" s="105" t="e">
        <f t="shared" si="1"/>
        <v>#DIV/0!</v>
      </c>
      <c r="P8" s="105" t="e">
        <f t="shared" si="1"/>
        <v>#DIV/0!</v>
      </c>
      <c r="Q8" s="105" t="e">
        <f t="shared" si="1"/>
        <v>#DIV/0!</v>
      </c>
      <c r="R8" s="105" t="e">
        <f t="shared" si="1"/>
        <v>#DIV/0!</v>
      </c>
      <c r="T8" s="112"/>
    </row>
    <row r="9" spans="1:20" x14ac:dyDescent="0.25">
      <c r="A9" s="98" t="s">
        <v>128</v>
      </c>
      <c r="B9" s="99"/>
      <c r="C9" s="99"/>
      <c r="D9" s="99"/>
      <c r="E9" s="99"/>
      <c r="F9" s="100">
        <f t="shared" ref="F9:Q9" si="2">SUM(F14:F104)/2</f>
        <v>7</v>
      </c>
      <c r="G9" s="100">
        <f t="shared" si="2"/>
        <v>170</v>
      </c>
      <c r="H9" s="100">
        <f t="shared" si="2"/>
        <v>220</v>
      </c>
      <c r="I9" s="100">
        <f t="shared" si="2"/>
        <v>222</v>
      </c>
      <c r="J9" s="100">
        <f t="shared" si="2"/>
        <v>200</v>
      </c>
      <c r="K9" s="100">
        <f t="shared" si="2"/>
        <v>180</v>
      </c>
      <c r="L9" s="100">
        <f t="shared" si="2"/>
        <v>0</v>
      </c>
      <c r="M9" s="100">
        <f t="shared" si="2"/>
        <v>0</v>
      </c>
      <c r="N9" s="100">
        <f t="shared" si="2"/>
        <v>240</v>
      </c>
      <c r="O9" s="100">
        <f t="shared" si="2"/>
        <v>220</v>
      </c>
      <c r="P9" s="100">
        <f t="shared" si="2"/>
        <v>220</v>
      </c>
      <c r="Q9" s="100">
        <f t="shared" si="2"/>
        <v>220</v>
      </c>
      <c r="R9" s="100">
        <f>SUM(F9:Q9)</f>
        <v>1899</v>
      </c>
      <c r="T9" s="113">
        <f>SUM(T14:T122)</f>
        <v>40067.28559649919</v>
      </c>
    </row>
    <row r="10" spans="1:20" x14ac:dyDescent="0.25">
      <c r="A10" s="96"/>
      <c r="B10" s="4"/>
      <c r="C10" s="4"/>
      <c r="D10" s="4"/>
      <c r="E10" s="4"/>
      <c r="F10" s="106" t="e">
        <f>+F9/F6</f>
        <v>#DIV/0!</v>
      </c>
      <c r="G10" s="106" t="e">
        <f t="shared" ref="G10:R10" si="3">+G9/G6</f>
        <v>#DIV/0!</v>
      </c>
      <c r="H10" s="106" t="e">
        <f t="shared" si="3"/>
        <v>#DIV/0!</v>
      </c>
      <c r="I10" s="106" t="e">
        <f t="shared" si="3"/>
        <v>#DIV/0!</v>
      </c>
      <c r="J10" s="106" t="e">
        <f t="shared" si="3"/>
        <v>#DIV/0!</v>
      </c>
      <c r="K10" s="106" t="e">
        <f t="shared" si="3"/>
        <v>#DIV/0!</v>
      </c>
      <c r="L10" s="106" t="e">
        <f t="shared" si="3"/>
        <v>#DIV/0!</v>
      </c>
      <c r="M10" s="106" t="e">
        <f t="shared" si="3"/>
        <v>#DIV/0!</v>
      </c>
      <c r="N10" s="106" t="e">
        <f t="shared" si="3"/>
        <v>#DIV/0!</v>
      </c>
      <c r="O10" s="106" t="e">
        <f t="shared" si="3"/>
        <v>#DIV/0!</v>
      </c>
      <c r="P10" s="106" t="e">
        <f t="shared" si="3"/>
        <v>#DIV/0!</v>
      </c>
      <c r="Q10" s="106" t="e">
        <f t="shared" si="3"/>
        <v>#DIV/0!</v>
      </c>
      <c r="R10" s="106" t="e">
        <f t="shared" si="3"/>
        <v>#DIV/0!</v>
      </c>
      <c r="T10" s="112"/>
    </row>
    <row r="11" spans="1:20" x14ac:dyDescent="0.25">
      <c r="A11" s="96"/>
      <c r="B11" s="4"/>
      <c r="C11" s="4"/>
      <c r="D11" s="4"/>
      <c r="E11" s="4"/>
      <c r="F11" s="97"/>
      <c r="G11" s="97"/>
      <c r="H11" s="97"/>
      <c r="I11" s="97"/>
      <c r="J11" s="97"/>
      <c r="K11" s="97"/>
      <c r="L11" s="97"/>
      <c r="M11" s="97"/>
      <c r="N11" s="97"/>
      <c r="O11" s="97"/>
      <c r="P11" s="97"/>
      <c r="Q11" s="97"/>
      <c r="R11" s="97"/>
      <c r="T11" s="112"/>
    </row>
    <row r="12" spans="1:20" x14ac:dyDescent="0.25">
      <c r="A12" s="96" t="s">
        <v>129</v>
      </c>
      <c r="B12" s="4"/>
      <c r="C12" s="4" t="s">
        <v>130</v>
      </c>
      <c r="D12" s="4"/>
      <c r="E12" s="4"/>
      <c r="F12" s="97"/>
      <c r="G12" s="97"/>
      <c r="H12" s="97"/>
      <c r="I12" s="97"/>
      <c r="J12" s="97"/>
      <c r="K12" s="97"/>
      <c r="L12" s="97"/>
      <c r="M12" s="97"/>
      <c r="N12" s="97"/>
      <c r="O12" s="97"/>
      <c r="P12" s="97"/>
      <c r="Q12" s="97"/>
      <c r="R12" s="97"/>
      <c r="T12" s="112"/>
    </row>
    <row r="13" spans="1:20" x14ac:dyDescent="0.25">
      <c r="A13" s="96"/>
      <c r="B13" s="4"/>
      <c r="C13" s="4"/>
      <c r="D13" s="4"/>
      <c r="E13" s="4"/>
      <c r="F13" s="97"/>
      <c r="G13" s="97"/>
      <c r="H13" s="97"/>
      <c r="I13" s="97"/>
      <c r="J13" s="97"/>
      <c r="K13" s="97"/>
      <c r="L13" s="97"/>
      <c r="M13" s="97"/>
      <c r="N13" s="97"/>
      <c r="O13" s="97"/>
      <c r="P13" s="97"/>
      <c r="Q13" s="97"/>
      <c r="R13" s="97"/>
      <c r="T13" s="112"/>
    </row>
    <row r="14" spans="1:20" x14ac:dyDescent="0.25">
      <c r="A14" s="98">
        <v>1</v>
      </c>
      <c r="B14" s="99" t="s">
        <v>131</v>
      </c>
      <c r="C14" s="99"/>
      <c r="D14" s="99"/>
      <c r="E14" s="99"/>
      <c r="F14" s="100">
        <f>SUM(F15:F18)</f>
        <v>0</v>
      </c>
      <c r="G14" s="100">
        <f t="shared" ref="G14:Q14" si="4">SUM(G15:G18)</f>
        <v>0</v>
      </c>
      <c r="H14" s="100">
        <f t="shared" si="4"/>
        <v>0</v>
      </c>
      <c r="I14" s="100">
        <f t="shared" si="4"/>
        <v>0</v>
      </c>
      <c r="J14" s="100">
        <f t="shared" si="4"/>
        <v>0</v>
      </c>
      <c r="K14" s="100">
        <f t="shared" si="4"/>
        <v>0</v>
      </c>
      <c r="L14" s="100">
        <f t="shared" si="4"/>
        <v>0</v>
      </c>
      <c r="M14" s="100">
        <f t="shared" si="4"/>
        <v>0</v>
      </c>
      <c r="N14" s="100">
        <f t="shared" si="4"/>
        <v>0</v>
      </c>
      <c r="O14" s="100">
        <f t="shared" si="4"/>
        <v>0</v>
      </c>
      <c r="P14" s="100">
        <f t="shared" si="4"/>
        <v>0</v>
      </c>
      <c r="Q14" s="100">
        <f t="shared" si="4"/>
        <v>0</v>
      </c>
      <c r="R14" s="100">
        <f>SUM(F14:Q14)</f>
        <v>0</v>
      </c>
      <c r="T14" s="114">
        <f>+R14*0</f>
        <v>0</v>
      </c>
    </row>
    <row r="15" spans="1:20" x14ac:dyDescent="0.25">
      <c r="A15" s="120"/>
      <c r="B15" s="121"/>
      <c r="C15" s="121" t="s">
        <v>132</v>
      </c>
      <c r="D15" s="121"/>
      <c r="E15" s="121"/>
      <c r="F15" s="122"/>
      <c r="G15" s="122"/>
      <c r="H15" s="122"/>
      <c r="I15" s="122"/>
      <c r="J15" s="122"/>
      <c r="K15" s="122"/>
      <c r="L15" s="122"/>
      <c r="M15" s="122"/>
      <c r="N15" s="122"/>
      <c r="O15" s="122"/>
      <c r="P15" s="122"/>
      <c r="Q15" s="122"/>
      <c r="R15" s="97"/>
      <c r="T15" s="112"/>
    </row>
    <row r="16" spans="1:20" x14ac:dyDescent="0.25">
      <c r="A16" s="120"/>
      <c r="B16" s="121"/>
      <c r="C16" s="121" t="s">
        <v>133</v>
      </c>
      <c r="D16" s="121"/>
      <c r="E16" s="121"/>
      <c r="F16" s="122"/>
      <c r="G16" s="122"/>
      <c r="H16" s="122"/>
      <c r="I16" s="122"/>
      <c r="J16" s="122"/>
      <c r="K16" s="122"/>
      <c r="L16" s="122"/>
      <c r="M16" s="122"/>
      <c r="N16" s="122"/>
      <c r="O16" s="122"/>
      <c r="P16" s="122"/>
      <c r="Q16" s="122"/>
      <c r="R16" s="97"/>
      <c r="T16" s="112"/>
    </row>
    <row r="17" spans="1:20" x14ac:dyDescent="0.25">
      <c r="A17" s="120"/>
      <c r="B17" s="121"/>
      <c r="C17" s="121"/>
      <c r="D17" s="121"/>
      <c r="E17" s="121"/>
      <c r="F17" s="122"/>
      <c r="G17" s="122"/>
      <c r="H17" s="122"/>
      <c r="I17" s="122"/>
      <c r="J17" s="122"/>
      <c r="K17" s="122"/>
      <c r="L17" s="122"/>
      <c r="M17" s="122"/>
      <c r="N17" s="122"/>
      <c r="O17" s="122"/>
      <c r="P17" s="122"/>
      <c r="Q17" s="122"/>
      <c r="R17" s="97"/>
      <c r="T17" s="112"/>
    </row>
    <row r="18" spans="1:20" x14ac:dyDescent="0.25">
      <c r="A18" s="120"/>
      <c r="B18" s="121"/>
      <c r="C18" s="121"/>
      <c r="D18" s="121"/>
      <c r="E18" s="121"/>
      <c r="F18" s="122"/>
      <c r="G18" s="122"/>
      <c r="H18" s="122"/>
      <c r="I18" s="122"/>
      <c r="J18" s="122"/>
      <c r="K18" s="122"/>
      <c r="L18" s="122"/>
      <c r="M18" s="122"/>
      <c r="N18" s="122"/>
      <c r="O18" s="122"/>
      <c r="P18" s="122"/>
      <c r="Q18" s="122"/>
      <c r="R18" s="97"/>
      <c r="T18" s="112"/>
    </row>
    <row r="19" spans="1:20" x14ac:dyDescent="0.25">
      <c r="A19" s="98">
        <v>2</v>
      </c>
      <c r="B19" s="152" t="s">
        <v>134</v>
      </c>
      <c r="C19" s="152"/>
      <c r="D19" s="152"/>
      <c r="E19" s="153"/>
      <c r="F19" s="100">
        <f>SUM(F21:F24)</f>
        <v>0</v>
      </c>
      <c r="G19" s="100">
        <f t="shared" ref="G19:Q19" si="5">SUM(G21:G24)</f>
        <v>0</v>
      </c>
      <c r="H19" s="100">
        <f t="shared" si="5"/>
        <v>60</v>
      </c>
      <c r="I19" s="100">
        <f t="shared" si="5"/>
        <v>60</v>
      </c>
      <c r="J19" s="100">
        <f t="shared" si="5"/>
        <v>40</v>
      </c>
      <c r="K19" s="100">
        <f t="shared" si="5"/>
        <v>20</v>
      </c>
      <c r="L19" s="100">
        <f t="shared" si="5"/>
        <v>0</v>
      </c>
      <c r="M19" s="100">
        <f t="shared" si="5"/>
        <v>0</v>
      </c>
      <c r="N19" s="100">
        <f t="shared" si="5"/>
        <v>20</v>
      </c>
      <c r="O19" s="100">
        <f t="shared" si="5"/>
        <v>0</v>
      </c>
      <c r="P19" s="100">
        <f t="shared" si="5"/>
        <v>0</v>
      </c>
      <c r="Q19" s="100">
        <f t="shared" si="5"/>
        <v>0</v>
      </c>
      <c r="R19" s="100">
        <f>SUM(F19:Q19)</f>
        <v>200</v>
      </c>
      <c r="T19" s="114">
        <f>+R19*0</f>
        <v>0</v>
      </c>
    </row>
    <row r="20" spans="1:20" x14ac:dyDescent="0.25">
      <c r="A20" s="98"/>
      <c r="B20" s="152"/>
      <c r="C20" s="152"/>
      <c r="D20" s="152"/>
      <c r="E20" s="153"/>
      <c r="F20" s="100"/>
      <c r="G20" s="100"/>
      <c r="H20" s="100"/>
      <c r="I20" s="100"/>
      <c r="J20" s="100"/>
      <c r="K20" s="100"/>
      <c r="L20" s="100"/>
      <c r="M20" s="100"/>
      <c r="N20" s="100"/>
      <c r="O20" s="100"/>
      <c r="P20" s="100"/>
      <c r="Q20" s="100"/>
      <c r="R20" s="100"/>
      <c r="T20" s="112"/>
    </row>
    <row r="21" spans="1:20" x14ac:dyDescent="0.25">
      <c r="A21" s="120"/>
      <c r="B21" s="121"/>
      <c r="C21" s="121" t="s">
        <v>135</v>
      </c>
      <c r="D21" s="121"/>
      <c r="E21" s="121"/>
      <c r="F21" s="122"/>
      <c r="G21" s="122"/>
      <c r="H21" s="122">
        <v>40</v>
      </c>
      <c r="I21" s="122">
        <v>40</v>
      </c>
      <c r="J21" s="122">
        <v>40</v>
      </c>
      <c r="K21" s="122"/>
      <c r="L21" s="122"/>
      <c r="M21" s="122"/>
      <c r="N21" s="122"/>
      <c r="O21" s="122"/>
      <c r="P21" s="122"/>
      <c r="Q21" s="122"/>
      <c r="R21" s="97"/>
      <c r="T21" s="112"/>
    </row>
    <row r="22" spans="1:20" x14ac:dyDescent="0.25">
      <c r="A22" s="120"/>
      <c r="B22" s="121"/>
      <c r="C22" s="121" t="s">
        <v>136</v>
      </c>
      <c r="D22" s="121"/>
      <c r="E22" s="121"/>
      <c r="F22" s="122"/>
      <c r="G22" s="122"/>
      <c r="H22" s="122">
        <v>20</v>
      </c>
      <c r="I22" s="122">
        <v>20</v>
      </c>
      <c r="J22" s="122"/>
      <c r="K22" s="122">
        <v>20</v>
      </c>
      <c r="L22" s="122"/>
      <c r="M22" s="122"/>
      <c r="N22" s="122">
        <v>20</v>
      </c>
      <c r="O22" s="122"/>
      <c r="P22" s="122"/>
      <c r="Q22" s="122"/>
      <c r="R22" s="97"/>
      <c r="T22" s="112"/>
    </row>
    <row r="23" spans="1:20" x14ac:dyDescent="0.25">
      <c r="A23" s="120"/>
      <c r="B23" s="121"/>
      <c r="C23" s="121" t="s">
        <v>137</v>
      </c>
      <c r="D23" s="121"/>
      <c r="E23" s="121"/>
      <c r="F23" s="122"/>
      <c r="G23" s="122"/>
      <c r="H23" s="122"/>
      <c r="I23" s="122"/>
      <c r="J23" s="122"/>
      <c r="K23" s="122"/>
      <c r="L23" s="122"/>
      <c r="M23" s="122"/>
      <c r="N23" s="122"/>
      <c r="O23" s="122"/>
      <c r="P23" s="122"/>
      <c r="Q23" s="122"/>
      <c r="R23" s="97"/>
      <c r="T23" s="112"/>
    </row>
    <row r="24" spans="1:20" x14ac:dyDescent="0.25">
      <c r="A24" s="120"/>
      <c r="B24" s="121"/>
      <c r="C24" s="121"/>
      <c r="D24" s="121"/>
      <c r="E24" s="121"/>
      <c r="F24" s="122"/>
      <c r="G24" s="122"/>
      <c r="H24" s="122"/>
      <c r="I24" s="122"/>
      <c r="J24" s="122"/>
      <c r="K24" s="122"/>
      <c r="L24" s="122"/>
      <c r="M24" s="122"/>
      <c r="N24" s="122"/>
      <c r="O24" s="122"/>
      <c r="P24" s="122"/>
      <c r="Q24" s="122"/>
      <c r="R24" s="97"/>
      <c r="T24" s="112"/>
    </row>
    <row r="25" spans="1:20" x14ac:dyDescent="0.25">
      <c r="A25" s="99">
        <v>3</v>
      </c>
      <c r="B25" s="152" t="s">
        <v>138</v>
      </c>
      <c r="C25" s="152"/>
      <c r="D25" s="152"/>
      <c r="E25" s="153"/>
      <c r="F25" s="100">
        <f>SUM(F26:F30)</f>
        <v>0</v>
      </c>
      <c r="G25" s="100">
        <f t="shared" ref="G25:Q25" si="6">SUM(G26:G30)</f>
        <v>0</v>
      </c>
      <c r="H25" s="100">
        <f t="shared" si="6"/>
        <v>0</v>
      </c>
      <c r="I25" s="100">
        <f t="shared" si="6"/>
        <v>0</v>
      </c>
      <c r="J25" s="100">
        <f t="shared" si="6"/>
        <v>0</v>
      </c>
      <c r="K25" s="100">
        <f t="shared" si="6"/>
        <v>0</v>
      </c>
      <c r="L25" s="100">
        <f t="shared" si="6"/>
        <v>0</v>
      </c>
      <c r="M25" s="100">
        <f t="shared" si="6"/>
        <v>0</v>
      </c>
      <c r="N25" s="100">
        <f t="shared" si="6"/>
        <v>0</v>
      </c>
      <c r="O25" s="100">
        <f t="shared" si="6"/>
        <v>0</v>
      </c>
      <c r="P25" s="100">
        <f t="shared" si="6"/>
        <v>0</v>
      </c>
      <c r="Q25" s="100">
        <f t="shared" si="6"/>
        <v>0</v>
      </c>
      <c r="R25" s="100">
        <f>SUM(F25:Q25)</f>
        <v>0</v>
      </c>
      <c r="T25" s="114">
        <v>0</v>
      </c>
    </row>
    <row r="26" spans="1:20" x14ac:dyDescent="0.25">
      <c r="A26" s="4"/>
      <c r="B26" s="152"/>
      <c r="C26" s="152"/>
      <c r="D26" s="152"/>
      <c r="E26" s="153"/>
      <c r="F26" s="97"/>
      <c r="G26" s="97"/>
      <c r="H26" s="97"/>
      <c r="I26" s="97"/>
      <c r="J26" s="97"/>
      <c r="K26" s="97"/>
      <c r="L26" s="97"/>
      <c r="M26" s="97"/>
      <c r="N26" s="97"/>
      <c r="O26" s="97"/>
      <c r="P26" s="97"/>
      <c r="Q26" s="97"/>
      <c r="R26" s="97"/>
      <c r="T26" s="112"/>
    </row>
    <row r="27" spans="1:20" x14ac:dyDescent="0.25">
      <c r="A27" s="121"/>
      <c r="B27" s="121"/>
      <c r="C27" s="121"/>
      <c r="D27" s="121"/>
      <c r="E27" s="121"/>
      <c r="F27" s="122"/>
      <c r="G27" s="122"/>
      <c r="H27" s="122"/>
      <c r="I27" s="122"/>
      <c r="J27" s="122"/>
      <c r="K27" s="122"/>
      <c r="L27" s="122"/>
      <c r="M27" s="122"/>
      <c r="N27" s="122"/>
      <c r="O27" s="122"/>
      <c r="P27" s="122"/>
      <c r="Q27" s="122"/>
      <c r="R27" s="97"/>
      <c r="T27" s="112"/>
    </row>
    <row r="28" spans="1:20" x14ac:dyDescent="0.25">
      <c r="A28" s="121"/>
      <c r="B28" s="121"/>
      <c r="C28" s="121"/>
      <c r="D28" s="121"/>
      <c r="E28" s="121"/>
      <c r="F28" s="122"/>
      <c r="G28" s="122"/>
      <c r="H28" s="122"/>
      <c r="I28" s="122"/>
      <c r="J28" s="122"/>
      <c r="K28" s="122"/>
      <c r="L28" s="122"/>
      <c r="M28" s="122"/>
      <c r="N28" s="122"/>
      <c r="O28" s="122"/>
      <c r="P28" s="122"/>
      <c r="Q28" s="122"/>
      <c r="R28" s="97"/>
      <c r="T28" s="112"/>
    </row>
    <row r="29" spans="1:20" x14ac:dyDescent="0.25">
      <c r="A29" s="121"/>
      <c r="B29" s="121"/>
      <c r="C29" s="121"/>
      <c r="D29" s="121"/>
      <c r="E29" s="121"/>
      <c r="F29" s="122"/>
      <c r="G29" s="122"/>
      <c r="H29" s="122"/>
      <c r="I29" s="122"/>
      <c r="J29" s="122"/>
      <c r="K29" s="122"/>
      <c r="L29" s="122"/>
      <c r="M29" s="122"/>
      <c r="N29" s="122"/>
      <c r="O29" s="122"/>
      <c r="P29" s="122"/>
      <c r="Q29" s="122"/>
      <c r="R29" s="97"/>
      <c r="T29" s="112"/>
    </row>
    <row r="30" spans="1:20" x14ac:dyDescent="0.25">
      <c r="A30" s="120"/>
      <c r="B30" s="121"/>
      <c r="C30" s="121"/>
      <c r="D30" s="121"/>
      <c r="E30" s="121"/>
      <c r="F30" s="122"/>
      <c r="G30" s="122"/>
      <c r="H30" s="122"/>
      <c r="I30" s="122"/>
      <c r="J30" s="122"/>
      <c r="K30" s="122"/>
      <c r="L30" s="122"/>
      <c r="M30" s="122"/>
      <c r="N30" s="122"/>
      <c r="O30" s="122"/>
      <c r="P30" s="122"/>
      <c r="Q30" s="122"/>
      <c r="R30" s="97"/>
      <c r="T30" s="112"/>
    </row>
    <row r="31" spans="1:20" x14ac:dyDescent="0.25">
      <c r="A31" s="98">
        <v>4</v>
      </c>
      <c r="B31" s="99" t="s">
        <v>139</v>
      </c>
      <c r="C31" s="99"/>
      <c r="D31" s="99"/>
      <c r="E31" s="99"/>
      <c r="F31" s="100">
        <f>SUM(F33:F36)</f>
        <v>0</v>
      </c>
      <c r="G31" s="100">
        <f t="shared" ref="G31:Q31" si="7">SUM(G33:G36)</f>
        <v>120</v>
      </c>
      <c r="H31" s="100">
        <f t="shared" si="7"/>
        <v>120</v>
      </c>
      <c r="I31" s="100">
        <f t="shared" si="7"/>
        <v>120</v>
      </c>
      <c r="J31" s="100">
        <f t="shared" si="7"/>
        <v>120</v>
      </c>
      <c r="K31" s="100">
        <f t="shared" si="7"/>
        <v>120</v>
      </c>
      <c r="L31" s="100">
        <f t="shared" si="7"/>
        <v>0</v>
      </c>
      <c r="M31" s="100">
        <f t="shared" si="7"/>
        <v>0</v>
      </c>
      <c r="N31" s="100">
        <f t="shared" si="7"/>
        <v>120</v>
      </c>
      <c r="O31" s="100">
        <f t="shared" si="7"/>
        <v>120</v>
      </c>
      <c r="P31" s="100">
        <f t="shared" si="7"/>
        <v>120</v>
      </c>
      <c r="Q31" s="100">
        <f t="shared" si="7"/>
        <v>120</v>
      </c>
      <c r="R31" s="100">
        <f>SUM(F31:Q31)</f>
        <v>1080</v>
      </c>
      <c r="T31" s="115">
        <f>+R31*Vermenigvuldigingsfactoren!$M$6</f>
        <v>25426.398461538465</v>
      </c>
    </row>
    <row r="32" spans="1:20" x14ac:dyDescent="0.25">
      <c r="A32" s="98"/>
      <c r="B32" s="99"/>
      <c r="C32" s="99"/>
      <c r="D32" s="99"/>
      <c r="E32" s="99"/>
      <c r="F32" s="100"/>
      <c r="G32" s="100"/>
      <c r="H32" s="100"/>
      <c r="I32" s="100"/>
      <c r="J32" s="100"/>
      <c r="K32" s="100"/>
      <c r="L32" s="100"/>
      <c r="M32" s="100"/>
      <c r="N32" s="100"/>
      <c r="O32" s="100"/>
      <c r="P32" s="100"/>
      <c r="Q32" s="100"/>
      <c r="R32" s="100"/>
      <c r="T32" s="115"/>
    </row>
    <row r="33" spans="1:20" x14ac:dyDescent="0.25">
      <c r="A33" s="120"/>
      <c r="B33" s="121"/>
      <c r="C33" s="121" t="s">
        <v>140</v>
      </c>
      <c r="D33" s="121"/>
      <c r="E33" s="121"/>
      <c r="F33" s="122"/>
      <c r="G33" s="122">
        <v>80</v>
      </c>
      <c r="H33" s="122">
        <v>80</v>
      </c>
      <c r="I33" s="122">
        <v>80</v>
      </c>
      <c r="J33" s="122">
        <v>80</v>
      </c>
      <c r="K33" s="122">
        <v>80</v>
      </c>
      <c r="L33" s="122"/>
      <c r="M33" s="122"/>
      <c r="N33" s="122"/>
      <c r="O33" s="122"/>
      <c r="P33" s="122"/>
      <c r="Q33" s="122"/>
      <c r="R33" s="97"/>
      <c r="T33" s="112"/>
    </row>
    <row r="34" spans="1:20" x14ac:dyDescent="0.25">
      <c r="A34" s="120"/>
      <c r="B34" s="121"/>
      <c r="C34" s="121" t="s">
        <v>141</v>
      </c>
      <c r="D34" s="121"/>
      <c r="E34" s="121"/>
      <c r="F34" s="122"/>
      <c r="G34" s="122"/>
      <c r="H34" s="122"/>
      <c r="I34" s="122"/>
      <c r="J34" s="122"/>
      <c r="K34" s="122"/>
      <c r="L34" s="122"/>
      <c r="M34" s="122"/>
      <c r="N34" s="122">
        <v>80</v>
      </c>
      <c r="O34" s="122">
        <v>80</v>
      </c>
      <c r="P34" s="122">
        <v>80</v>
      </c>
      <c r="Q34" s="122">
        <v>80</v>
      </c>
      <c r="R34" s="97"/>
      <c r="T34" s="112"/>
    </row>
    <row r="35" spans="1:20" x14ac:dyDescent="0.25">
      <c r="A35" s="120"/>
      <c r="B35" s="121"/>
      <c r="C35" s="121" t="s">
        <v>142</v>
      </c>
      <c r="D35" s="121"/>
      <c r="E35" s="121"/>
      <c r="F35" s="122"/>
      <c r="G35" s="122">
        <v>40</v>
      </c>
      <c r="H35" s="122">
        <v>40</v>
      </c>
      <c r="I35" s="122">
        <v>40</v>
      </c>
      <c r="J35" s="122">
        <v>40</v>
      </c>
      <c r="K35" s="122">
        <v>40</v>
      </c>
      <c r="L35" s="122"/>
      <c r="M35" s="122"/>
      <c r="N35" s="122">
        <v>40</v>
      </c>
      <c r="O35" s="122">
        <v>40</v>
      </c>
      <c r="P35" s="122">
        <v>40</v>
      </c>
      <c r="Q35" s="122">
        <v>40</v>
      </c>
      <c r="R35" s="97"/>
      <c r="T35" s="112"/>
    </row>
    <row r="36" spans="1:20" x14ac:dyDescent="0.25">
      <c r="A36" s="120"/>
      <c r="B36" s="121"/>
      <c r="C36" s="121"/>
      <c r="D36" s="121"/>
      <c r="E36" s="121"/>
      <c r="F36" s="122"/>
      <c r="G36" s="122"/>
      <c r="H36" s="122"/>
      <c r="I36" s="122"/>
      <c r="J36" s="122"/>
      <c r="K36" s="122"/>
      <c r="L36" s="122"/>
      <c r="M36" s="122"/>
      <c r="N36" s="122"/>
      <c r="O36" s="122"/>
      <c r="P36" s="122"/>
      <c r="Q36" s="122"/>
      <c r="R36" s="97"/>
      <c r="T36" s="112"/>
    </row>
    <row r="37" spans="1:20" x14ac:dyDescent="0.25">
      <c r="A37" s="98">
        <v>5</v>
      </c>
      <c r="B37" s="99" t="s">
        <v>143</v>
      </c>
      <c r="C37" s="99"/>
      <c r="D37" s="99"/>
      <c r="E37" s="99"/>
      <c r="F37" s="100">
        <f>SUM(F39:F42)</f>
        <v>0</v>
      </c>
      <c r="G37" s="100">
        <f t="shared" ref="G37:Q37" si="8">SUM(G39:G42)</f>
        <v>50</v>
      </c>
      <c r="H37" s="100">
        <f t="shared" si="8"/>
        <v>40</v>
      </c>
      <c r="I37" s="100">
        <f t="shared" si="8"/>
        <v>40</v>
      </c>
      <c r="J37" s="100">
        <f t="shared" si="8"/>
        <v>40</v>
      </c>
      <c r="K37" s="100">
        <f t="shared" si="8"/>
        <v>40</v>
      </c>
      <c r="L37" s="100">
        <f t="shared" si="8"/>
        <v>0</v>
      </c>
      <c r="M37" s="100">
        <f t="shared" si="8"/>
        <v>0</v>
      </c>
      <c r="N37" s="100">
        <f t="shared" si="8"/>
        <v>100</v>
      </c>
      <c r="O37" s="100">
        <f t="shared" si="8"/>
        <v>100</v>
      </c>
      <c r="P37" s="100">
        <f t="shared" si="8"/>
        <v>100</v>
      </c>
      <c r="Q37" s="100">
        <f t="shared" si="8"/>
        <v>100</v>
      </c>
      <c r="R37" s="100">
        <f>SUM(F37:Q37)</f>
        <v>610</v>
      </c>
      <c r="T37" s="115">
        <f>+R37*Vermenigvuldigingsfactoren!$M$6</f>
        <v>14361.20653846154</v>
      </c>
    </row>
    <row r="38" spans="1:20" x14ac:dyDescent="0.25">
      <c r="A38" s="98"/>
      <c r="B38" s="99"/>
      <c r="C38" s="99"/>
      <c r="D38" s="99"/>
      <c r="E38" s="99"/>
      <c r="F38" s="100"/>
      <c r="G38" s="100"/>
      <c r="H38" s="100"/>
      <c r="I38" s="100"/>
      <c r="J38" s="100"/>
      <c r="K38" s="100"/>
      <c r="L38" s="100"/>
      <c r="M38" s="100"/>
      <c r="N38" s="100"/>
      <c r="O38" s="100"/>
      <c r="P38" s="100"/>
      <c r="Q38" s="100"/>
      <c r="R38" s="100"/>
      <c r="T38" s="115"/>
    </row>
    <row r="39" spans="1:20" x14ac:dyDescent="0.25">
      <c r="A39" s="120"/>
      <c r="B39" s="121"/>
      <c r="C39" s="121" t="s">
        <v>144</v>
      </c>
      <c r="D39" s="121"/>
      <c r="E39" s="121"/>
      <c r="F39" s="122"/>
      <c r="G39" s="122">
        <v>50</v>
      </c>
      <c r="H39" s="122">
        <v>40</v>
      </c>
      <c r="I39" s="122">
        <v>40</v>
      </c>
      <c r="J39" s="122">
        <v>40</v>
      </c>
      <c r="K39" s="122">
        <v>40</v>
      </c>
      <c r="L39" s="122"/>
      <c r="M39" s="122"/>
      <c r="N39" s="122"/>
      <c r="O39" s="122"/>
      <c r="P39" s="122"/>
      <c r="Q39" s="122"/>
      <c r="R39" s="97"/>
      <c r="T39" s="112"/>
    </row>
    <row r="40" spans="1:20" x14ac:dyDescent="0.25">
      <c r="A40" s="120"/>
      <c r="B40" s="121"/>
      <c r="C40" s="121" t="s">
        <v>145</v>
      </c>
      <c r="D40" s="121"/>
      <c r="E40" s="121"/>
      <c r="F40" s="122"/>
      <c r="G40" s="122"/>
      <c r="H40" s="122"/>
      <c r="I40" s="122"/>
      <c r="J40" s="122"/>
      <c r="K40" s="122"/>
      <c r="L40" s="122"/>
      <c r="M40" s="122"/>
      <c r="N40" s="122">
        <v>100</v>
      </c>
      <c r="O40" s="122">
        <v>100</v>
      </c>
      <c r="P40" s="122">
        <v>100</v>
      </c>
      <c r="Q40" s="122">
        <v>100</v>
      </c>
      <c r="R40" s="97"/>
      <c r="T40" s="112"/>
    </row>
    <row r="41" spans="1:20" x14ac:dyDescent="0.25">
      <c r="A41" s="120"/>
      <c r="B41" s="121"/>
      <c r="C41" s="121" t="s">
        <v>146</v>
      </c>
      <c r="D41" s="121"/>
      <c r="E41" s="121"/>
      <c r="F41" s="122"/>
      <c r="G41" s="122"/>
      <c r="H41" s="122"/>
      <c r="I41" s="122"/>
      <c r="J41" s="122"/>
      <c r="K41" s="122"/>
      <c r="L41" s="122"/>
      <c r="M41" s="122"/>
      <c r="N41" s="122"/>
      <c r="O41" s="122"/>
      <c r="P41" s="122"/>
      <c r="Q41" s="122"/>
      <c r="R41" s="97"/>
      <c r="T41" s="112"/>
    </row>
    <row r="42" spans="1:20" x14ac:dyDescent="0.25">
      <c r="A42" s="120"/>
      <c r="B42" s="121"/>
      <c r="C42" s="121"/>
      <c r="D42" s="121"/>
      <c r="E42" s="121"/>
      <c r="F42" s="122"/>
      <c r="G42" s="122"/>
      <c r="H42" s="122"/>
      <c r="I42" s="122"/>
      <c r="J42" s="122"/>
      <c r="K42" s="122"/>
      <c r="L42" s="122"/>
      <c r="M42" s="122"/>
      <c r="N42" s="122"/>
      <c r="O42" s="122"/>
      <c r="P42" s="122"/>
      <c r="Q42" s="122"/>
      <c r="R42" s="97"/>
      <c r="T42" s="112"/>
    </row>
    <row r="43" spans="1:20" x14ac:dyDescent="0.25">
      <c r="A43" s="98">
        <v>6</v>
      </c>
      <c r="B43" s="99" t="s">
        <v>147</v>
      </c>
      <c r="C43" s="99"/>
      <c r="D43" s="99"/>
      <c r="E43" s="99"/>
      <c r="F43" s="100">
        <f t="shared" ref="F43:Q43" si="9">SUM(F45:F55)</f>
        <v>2</v>
      </c>
      <c r="G43" s="100">
        <f t="shared" si="9"/>
        <v>0</v>
      </c>
      <c r="H43" s="100">
        <f t="shared" si="9"/>
        <v>0</v>
      </c>
      <c r="I43" s="100">
        <f t="shared" si="9"/>
        <v>0</v>
      </c>
      <c r="J43" s="100">
        <f t="shared" si="9"/>
        <v>0</v>
      </c>
      <c r="K43" s="100">
        <f t="shared" si="9"/>
        <v>0</v>
      </c>
      <c r="L43" s="100">
        <f t="shared" si="9"/>
        <v>0</v>
      </c>
      <c r="M43" s="100">
        <f t="shared" si="9"/>
        <v>0</v>
      </c>
      <c r="N43" s="100">
        <f t="shared" si="9"/>
        <v>0</v>
      </c>
      <c r="O43" s="100">
        <f t="shared" si="9"/>
        <v>0</v>
      </c>
      <c r="P43" s="100">
        <f t="shared" si="9"/>
        <v>0</v>
      </c>
      <c r="Q43" s="100">
        <f t="shared" si="9"/>
        <v>0</v>
      </c>
      <c r="R43" s="100">
        <f>SUM(F43:Q43)</f>
        <v>2</v>
      </c>
      <c r="T43" s="115">
        <f>+R43*Vermenigvuldigingsfactoren!$M$6</f>
        <v>47.085923076923081</v>
      </c>
    </row>
    <row r="44" spans="1:20" x14ac:dyDescent="0.25">
      <c r="A44" s="98"/>
      <c r="B44" s="99"/>
      <c r="C44" s="99"/>
      <c r="D44" s="99"/>
      <c r="E44" s="99"/>
      <c r="F44" s="100"/>
      <c r="G44" s="100"/>
      <c r="H44" s="100"/>
      <c r="I44" s="100"/>
      <c r="J44" s="100"/>
      <c r="K44" s="100"/>
      <c r="L44" s="100"/>
      <c r="M44" s="100"/>
      <c r="N44" s="100"/>
      <c r="O44" s="100"/>
      <c r="P44" s="100"/>
      <c r="Q44" s="100"/>
      <c r="R44" s="100"/>
      <c r="T44" s="115"/>
    </row>
    <row r="45" spans="1:20" x14ac:dyDescent="0.25">
      <c r="A45" s="120"/>
      <c r="B45" s="121"/>
      <c r="C45" s="121" t="s">
        <v>148</v>
      </c>
      <c r="D45" s="121"/>
      <c r="E45" s="121"/>
      <c r="F45" s="122"/>
      <c r="G45" s="122"/>
      <c r="H45" s="122"/>
      <c r="I45" s="122"/>
      <c r="J45" s="122"/>
      <c r="K45" s="122"/>
      <c r="L45" s="122"/>
      <c r="M45" s="122"/>
      <c r="N45" s="122"/>
      <c r="O45" s="122"/>
      <c r="P45" s="122"/>
      <c r="Q45" s="122"/>
      <c r="R45" s="97"/>
      <c r="T45" s="112"/>
    </row>
    <row r="46" spans="1:20" x14ac:dyDescent="0.25">
      <c r="A46" s="120"/>
      <c r="B46" s="121"/>
      <c r="C46" s="121" t="s">
        <v>149</v>
      </c>
      <c r="D46" s="121"/>
      <c r="E46" s="121"/>
      <c r="F46" s="122"/>
      <c r="G46" s="122"/>
      <c r="H46" s="122"/>
      <c r="I46" s="122"/>
      <c r="J46" s="122"/>
      <c r="K46" s="122"/>
      <c r="L46" s="122"/>
      <c r="M46" s="122"/>
      <c r="N46" s="122"/>
      <c r="O46" s="122"/>
      <c r="P46" s="122"/>
      <c r="Q46" s="122"/>
      <c r="R46" s="97"/>
      <c r="T46" s="112"/>
    </row>
    <row r="47" spans="1:20" x14ac:dyDescent="0.25">
      <c r="A47" s="120"/>
      <c r="B47" s="121"/>
      <c r="C47" s="121"/>
      <c r="D47" s="121"/>
      <c r="E47" s="121"/>
      <c r="F47" s="122"/>
      <c r="G47" s="122"/>
      <c r="H47" s="122"/>
      <c r="I47" s="122"/>
      <c r="J47" s="122"/>
      <c r="K47" s="122"/>
      <c r="L47" s="122"/>
      <c r="M47" s="122"/>
      <c r="N47" s="122"/>
      <c r="O47" s="122"/>
      <c r="P47" s="122"/>
      <c r="Q47" s="122"/>
      <c r="R47" s="97"/>
      <c r="T47" s="112"/>
    </row>
    <row r="48" spans="1:20" x14ac:dyDescent="0.25">
      <c r="A48" s="120"/>
      <c r="B48" s="121"/>
      <c r="C48" s="121"/>
      <c r="D48" s="121"/>
      <c r="E48" s="121"/>
      <c r="F48" s="122"/>
      <c r="G48" s="122"/>
      <c r="H48" s="122"/>
      <c r="I48" s="122"/>
      <c r="J48" s="122"/>
      <c r="K48" s="122"/>
      <c r="L48" s="122"/>
      <c r="M48" s="122"/>
      <c r="N48" s="122"/>
      <c r="O48" s="122"/>
      <c r="P48" s="122"/>
      <c r="Q48" s="122"/>
      <c r="R48" s="97"/>
      <c r="T48" s="112"/>
    </row>
    <row r="49" spans="1:20" s="68" customFormat="1" x14ac:dyDescent="0.25">
      <c r="A49" s="98">
        <v>7</v>
      </c>
      <c r="B49" s="154" t="s">
        <v>259</v>
      </c>
      <c r="C49" s="154"/>
      <c r="D49" s="154"/>
      <c r="E49" s="153"/>
      <c r="F49" s="100"/>
      <c r="G49" s="100"/>
      <c r="H49" s="100"/>
      <c r="I49" s="100"/>
      <c r="J49" s="100"/>
      <c r="K49" s="100"/>
      <c r="L49" s="100"/>
      <c r="M49" s="100"/>
      <c r="N49" s="100"/>
      <c r="O49" s="100"/>
      <c r="P49" s="100"/>
      <c r="Q49" s="100"/>
      <c r="R49" s="100"/>
      <c r="T49" s="116"/>
    </row>
    <row r="50" spans="1:20" s="68" customFormat="1" x14ac:dyDescent="0.25">
      <c r="A50" s="98"/>
      <c r="B50" s="154"/>
      <c r="C50" s="154"/>
      <c r="D50" s="154"/>
      <c r="E50" s="153"/>
      <c r="F50" s="100">
        <f>SUM(F51:F55)</f>
        <v>1</v>
      </c>
      <c r="G50" s="100">
        <f t="shared" ref="G50:Q50" si="10">SUM(G51:G55)</f>
        <v>0</v>
      </c>
      <c r="H50" s="100">
        <f t="shared" si="10"/>
        <v>0</v>
      </c>
      <c r="I50" s="100">
        <f t="shared" si="10"/>
        <v>0</v>
      </c>
      <c r="J50" s="100">
        <f t="shared" si="10"/>
        <v>0</v>
      </c>
      <c r="K50" s="100">
        <f t="shared" si="10"/>
        <v>0</v>
      </c>
      <c r="L50" s="100">
        <f t="shared" si="10"/>
        <v>0</v>
      </c>
      <c r="M50" s="100">
        <f t="shared" si="10"/>
        <v>0</v>
      </c>
      <c r="N50" s="100">
        <f t="shared" si="10"/>
        <v>0</v>
      </c>
      <c r="O50" s="100">
        <f t="shared" si="10"/>
        <v>0</v>
      </c>
      <c r="P50" s="100">
        <f t="shared" si="10"/>
        <v>0</v>
      </c>
      <c r="Q50" s="100">
        <f t="shared" si="10"/>
        <v>0</v>
      </c>
      <c r="R50" s="100">
        <f>SUM(F50:Q50)</f>
        <v>1</v>
      </c>
      <c r="T50" s="115">
        <f>+R50*Vermenigvuldigingsfactoren!$M$6</f>
        <v>23.54296153846154</v>
      </c>
    </row>
    <row r="51" spans="1:20" s="68" customFormat="1" ht="3.75" customHeight="1" x14ac:dyDescent="0.25">
      <c r="A51" s="98"/>
      <c r="B51" s="154"/>
      <c r="C51" s="154"/>
      <c r="D51" s="154"/>
      <c r="E51" s="153"/>
      <c r="F51" s="100"/>
      <c r="G51" s="100"/>
      <c r="H51" s="100"/>
      <c r="I51" s="100"/>
      <c r="J51" s="100"/>
      <c r="K51" s="100"/>
      <c r="L51" s="100"/>
      <c r="M51" s="100"/>
      <c r="N51" s="100"/>
      <c r="O51" s="100"/>
      <c r="P51" s="100"/>
      <c r="Q51" s="100"/>
      <c r="R51" s="100"/>
      <c r="T51" s="116"/>
    </row>
    <row r="52" spans="1:20" x14ac:dyDescent="0.25">
      <c r="A52" s="120"/>
      <c r="B52" s="121"/>
      <c r="C52" s="121"/>
      <c r="D52" s="121"/>
      <c r="E52" s="121"/>
      <c r="F52" s="122"/>
      <c r="G52" s="122"/>
      <c r="H52" s="122"/>
      <c r="I52" s="122"/>
      <c r="J52" s="122"/>
      <c r="K52" s="122"/>
      <c r="L52" s="122"/>
      <c r="M52" s="122"/>
      <c r="N52" s="122"/>
      <c r="O52" s="122"/>
      <c r="P52" s="122"/>
      <c r="Q52" s="122"/>
      <c r="R52" s="97"/>
      <c r="T52" s="112"/>
    </row>
    <row r="53" spans="1:20" x14ac:dyDescent="0.25">
      <c r="A53" s="120"/>
      <c r="B53" s="121"/>
      <c r="C53" s="121"/>
      <c r="D53" s="121"/>
      <c r="E53" s="121"/>
      <c r="F53" s="122"/>
      <c r="G53" s="122"/>
      <c r="H53" s="122"/>
      <c r="I53" s="122"/>
      <c r="J53" s="122"/>
      <c r="K53" s="122"/>
      <c r="L53" s="122"/>
      <c r="M53" s="122"/>
      <c r="N53" s="122"/>
      <c r="O53" s="122"/>
      <c r="P53" s="122"/>
      <c r="Q53" s="122"/>
      <c r="R53" s="97"/>
      <c r="T53" s="112"/>
    </row>
    <row r="54" spans="1:20" x14ac:dyDescent="0.25">
      <c r="A54" s="120"/>
      <c r="B54" s="121"/>
      <c r="C54" s="121"/>
      <c r="D54" s="121"/>
      <c r="E54" s="121"/>
      <c r="F54" s="122">
        <v>1</v>
      </c>
      <c r="G54" s="122"/>
      <c r="H54" s="122"/>
      <c r="I54" s="122"/>
      <c r="J54" s="122"/>
      <c r="K54" s="122"/>
      <c r="L54" s="122"/>
      <c r="M54" s="122"/>
      <c r="N54" s="122"/>
      <c r="O54" s="122"/>
      <c r="P54" s="122"/>
      <c r="Q54" s="122"/>
      <c r="R54" s="97"/>
      <c r="T54" s="112"/>
    </row>
    <row r="55" spans="1:20" x14ac:dyDescent="0.25">
      <c r="A55" s="120"/>
      <c r="B55" s="121"/>
      <c r="C55" s="121"/>
      <c r="D55" s="121"/>
      <c r="E55" s="121"/>
      <c r="F55" s="122"/>
      <c r="G55" s="122"/>
      <c r="H55" s="122"/>
      <c r="I55" s="122"/>
      <c r="J55" s="122"/>
      <c r="K55" s="122"/>
      <c r="L55" s="122"/>
      <c r="M55" s="122"/>
      <c r="N55" s="122"/>
      <c r="O55" s="122"/>
      <c r="P55" s="122"/>
      <c r="Q55" s="122"/>
      <c r="R55" s="97"/>
      <c r="T55" s="112"/>
    </row>
    <row r="56" spans="1:20" x14ac:dyDescent="0.25">
      <c r="A56" s="98">
        <v>8</v>
      </c>
      <c r="B56" s="152" t="s">
        <v>150</v>
      </c>
      <c r="C56" s="152"/>
      <c r="D56" s="152"/>
      <c r="E56" s="153"/>
      <c r="F56" s="100">
        <f>SUM(F57:F61)</f>
        <v>1</v>
      </c>
      <c r="G56" s="100">
        <f t="shared" ref="G56:Q56" si="11">SUM(G57:G61)</f>
        <v>0</v>
      </c>
      <c r="H56" s="100">
        <f t="shared" si="11"/>
        <v>0</v>
      </c>
      <c r="I56" s="100">
        <f t="shared" si="11"/>
        <v>0</v>
      </c>
      <c r="J56" s="100">
        <f t="shared" si="11"/>
        <v>0</v>
      </c>
      <c r="K56" s="100">
        <f t="shared" si="11"/>
        <v>0</v>
      </c>
      <c r="L56" s="100">
        <f t="shared" si="11"/>
        <v>0</v>
      </c>
      <c r="M56" s="100">
        <f t="shared" si="11"/>
        <v>0</v>
      </c>
      <c r="N56" s="100">
        <f t="shared" si="11"/>
        <v>0</v>
      </c>
      <c r="O56" s="100">
        <f t="shared" si="11"/>
        <v>0</v>
      </c>
      <c r="P56" s="100">
        <f t="shared" si="11"/>
        <v>0</v>
      </c>
      <c r="Q56" s="100">
        <f t="shared" si="11"/>
        <v>0</v>
      </c>
      <c r="R56" s="100">
        <f>SUM(F56:Q56)</f>
        <v>1</v>
      </c>
      <c r="T56" s="115">
        <f>+R56*Vermenigvuldigingsfactoren!$M$6</f>
        <v>23.54296153846154</v>
      </c>
    </row>
    <row r="57" spans="1:20" x14ac:dyDescent="0.25">
      <c r="A57" s="96"/>
      <c r="B57" s="152"/>
      <c r="C57" s="152"/>
      <c r="D57" s="152"/>
      <c r="E57" s="153"/>
      <c r="F57" s="97"/>
      <c r="G57" s="97"/>
      <c r="H57" s="97"/>
      <c r="I57" s="97"/>
      <c r="J57" s="97"/>
      <c r="K57" s="97"/>
      <c r="L57" s="97"/>
      <c r="M57" s="97"/>
      <c r="N57" s="97"/>
      <c r="O57" s="97"/>
      <c r="P57" s="97"/>
      <c r="Q57" s="97"/>
      <c r="R57" s="97"/>
      <c r="T57" s="112"/>
    </row>
    <row r="58" spans="1:20" x14ac:dyDescent="0.25">
      <c r="A58" s="96"/>
      <c r="B58" s="111"/>
      <c r="C58" s="111"/>
      <c r="D58" s="111"/>
      <c r="E58" s="111"/>
      <c r="F58" s="97"/>
      <c r="G58" s="97"/>
      <c r="H58" s="97"/>
      <c r="I58" s="97"/>
      <c r="J58" s="97"/>
      <c r="K58" s="97"/>
      <c r="L58" s="97"/>
      <c r="M58" s="97"/>
      <c r="N58" s="97"/>
      <c r="O58" s="97"/>
      <c r="P58" s="97"/>
      <c r="Q58" s="97"/>
      <c r="R58" s="97"/>
      <c r="T58" s="112"/>
    </row>
    <row r="59" spans="1:20" x14ac:dyDescent="0.25">
      <c r="A59" s="120"/>
      <c r="B59" s="121"/>
      <c r="C59" s="121"/>
      <c r="D59" s="121"/>
      <c r="E59" s="121"/>
      <c r="F59" s="122"/>
      <c r="G59" s="122"/>
      <c r="H59" s="122"/>
      <c r="I59" s="122"/>
      <c r="J59" s="122"/>
      <c r="K59" s="122"/>
      <c r="L59" s="122"/>
      <c r="M59" s="122"/>
      <c r="N59" s="122"/>
      <c r="O59" s="122"/>
      <c r="P59" s="122"/>
      <c r="Q59" s="122"/>
      <c r="R59" s="97"/>
      <c r="T59" s="112"/>
    </row>
    <row r="60" spans="1:20" x14ac:dyDescent="0.25">
      <c r="A60" s="120"/>
      <c r="B60" s="121"/>
      <c r="C60" s="121"/>
      <c r="D60" s="121"/>
      <c r="E60" s="121"/>
      <c r="F60" s="122">
        <v>1</v>
      </c>
      <c r="G60" s="122"/>
      <c r="H60" s="122"/>
      <c r="I60" s="122"/>
      <c r="J60" s="122"/>
      <c r="K60" s="122"/>
      <c r="L60" s="122"/>
      <c r="M60" s="122"/>
      <c r="N60" s="122"/>
      <c r="O60" s="122"/>
      <c r="P60" s="122"/>
      <c r="Q60" s="122"/>
      <c r="R60" s="97"/>
      <c r="T60" s="112"/>
    </row>
    <row r="61" spans="1:20" x14ac:dyDescent="0.25">
      <c r="A61" s="120"/>
      <c r="B61" s="121"/>
      <c r="C61" s="121"/>
      <c r="D61" s="121"/>
      <c r="E61" s="121"/>
      <c r="F61" s="122"/>
      <c r="G61" s="122"/>
      <c r="H61" s="122"/>
      <c r="I61" s="122"/>
      <c r="J61" s="122"/>
      <c r="K61" s="122"/>
      <c r="L61" s="122"/>
      <c r="M61" s="122"/>
      <c r="N61" s="122"/>
      <c r="O61" s="122"/>
      <c r="P61" s="122"/>
      <c r="Q61" s="122"/>
      <c r="R61" s="97"/>
      <c r="T61" s="112"/>
    </row>
    <row r="62" spans="1:20" x14ac:dyDescent="0.25">
      <c r="A62" s="98">
        <v>9</v>
      </c>
      <c r="B62" s="99" t="s">
        <v>151</v>
      </c>
      <c r="C62" s="99"/>
      <c r="D62" s="99"/>
      <c r="E62" s="99"/>
      <c r="F62" s="100">
        <f>SUM(F64:F67)</f>
        <v>1</v>
      </c>
      <c r="G62" s="100">
        <f t="shared" ref="G62:Q62" si="12">SUM(G64:G67)</f>
        <v>0</v>
      </c>
      <c r="H62" s="100">
        <f t="shared" si="12"/>
        <v>0</v>
      </c>
      <c r="I62" s="100">
        <f t="shared" si="12"/>
        <v>0</v>
      </c>
      <c r="J62" s="100">
        <f t="shared" si="12"/>
        <v>0</v>
      </c>
      <c r="K62" s="100">
        <f t="shared" si="12"/>
        <v>0</v>
      </c>
      <c r="L62" s="100">
        <f t="shared" si="12"/>
        <v>0</v>
      </c>
      <c r="M62" s="100">
        <f t="shared" si="12"/>
        <v>0</v>
      </c>
      <c r="N62" s="100">
        <f t="shared" si="12"/>
        <v>0</v>
      </c>
      <c r="O62" s="100">
        <f t="shared" si="12"/>
        <v>0</v>
      </c>
      <c r="P62" s="100">
        <f t="shared" si="12"/>
        <v>0</v>
      </c>
      <c r="Q62" s="100">
        <f t="shared" si="12"/>
        <v>0</v>
      </c>
      <c r="R62" s="100">
        <f>SUM(F62:Q62)</f>
        <v>1</v>
      </c>
      <c r="T62" s="115">
        <f>+R62*Vermenigvuldigingsfactoren!$M$6</f>
        <v>23.54296153846154</v>
      </c>
    </row>
    <row r="63" spans="1:20" x14ac:dyDescent="0.25">
      <c r="A63" s="98"/>
      <c r="B63" s="99"/>
      <c r="C63" s="99"/>
      <c r="D63" s="99"/>
      <c r="E63" s="99"/>
      <c r="F63" s="100"/>
      <c r="G63" s="100"/>
      <c r="H63" s="100"/>
      <c r="I63" s="100"/>
      <c r="J63" s="100"/>
      <c r="K63" s="100"/>
      <c r="L63" s="100"/>
      <c r="M63" s="100"/>
      <c r="N63" s="100"/>
      <c r="O63" s="100"/>
      <c r="P63" s="100"/>
      <c r="Q63" s="100"/>
      <c r="R63" s="100"/>
      <c r="T63" s="115"/>
    </row>
    <row r="64" spans="1:20" x14ac:dyDescent="0.25">
      <c r="A64" s="120"/>
      <c r="B64" s="121"/>
      <c r="C64" s="121"/>
      <c r="D64" s="121"/>
      <c r="E64" s="121"/>
      <c r="F64" s="122"/>
      <c r="G64" s="122"/>
      <c r="H64" s="122"/>
      <c r="I64" s="122"/>
      <c r="J64" s="122"/>
      <c r="K64" s="122"/>
      <c r="L64" s="122"/>
      <c r="M64" s="122"/>
      <c r="N64" s="122"/>
      <c r="O64" s="122"/>
      <c r="P64" s="122"/>
      <c r="Q64" s="122"/>
      <c r="R64" s="97"/>
      <c r="T64" s="112"/>
    </row>
    <row r="65" spans="1:20" x14ac:dyDescent="0.25">
      <c r="A65" s="120"/>
      <c r="B65" s="121"/>
      <c r="C65" s="121"/>
      <c r="D65" s="121"/>
      <c r="E65" s="121"/>
      <c r="F65" s="122">
        <v>1</v>
      </c>
      <c r="G65" s="122"/>
      <c r="H65" s="122"/>
      <c r="I65" s="122"/>
      <c r="J65" s="122"/>
      <c r="K65" s="122"/>
      <c r="L65" s="122"/>
      <c r="M65" s="122"/>
      <c r="N65" s="122"/>
      <c r="O65" s="122"/>
      <c r="P65" s="122"/>
      <c r="Q65" s="122"/>
      <c r="R65" s="97"/>
      <c r="T65" s="112"/>
    </row>
    <row r="66" spans="1:20" x14ac:dyDescent="0.25">
      <c r="A66" s="120"/>
      <c r="B66" s="121"/>
      <c r="C66" s="121"/>
      <c r="D66" s="121"/>
      <c r="E66" s="121"/>
      <c r="F66" s="122"/>
      <c r="G66" s="122"/>
      <c r="H66" s="122"/>
      <c r="I66" s="122"/>
      <c r="J66" s="122"/>
      <c r="K66" s="122"/>
      <c r="L66" s="122"/>
      <c r="M66" s="122"/>
      <c r="N66" s="122"/>
      <c r="O66" s="122"/>
      <c r="P66" s="122"/>
      <c r="Q66" s="122"/>
      <c r="R66" s="97"/>
      <c r="T66" s="112"/>
    </row>
    <row r="67" spans="1:20" x14ac:dyDescent="0.25">
      <c r="A67" s="120"/>
      <c r="B67" s="121"/>
      <c r="C67" s="121"/>
      <c r="D67" s="121"/>
      <c r="E67" s="121"/>
      <c r="F67" s="122"/>
      <c r="G67" s="122"/>
      <c r="H67" s="122"/>
      <c r="I67" s="122"/>
      <c r="J67" s="122"/>
      <c r="K67" s="122"/>
      <c r="L67" s="122"/>
      <c r="M67" s="122"/>
      <c r="N67" s="122"/>
      <c r="O67" s="122"/>
      <c r="P67" s="122"/>
      <c r="Q67" s="122"/>
      <c r="R67" s="97"/>
      <c r="T67" s="112"/>
    </row>
    <row r="68" spans="1:20" s="68" customFormat="1" x14ac:dyDescent="0.25">
      <c r="A68" s="98">
        <v>10</v>
      </c>
      <c r="B68" s="99" t="s">
        <v>248</v>
      </c>
      <c r="C68" s="99"/>
      <c r="D68" s="99"/>
      <c r="E68" s="99"/>
      <c r="F68" s="100">
        <f>SUM(F70:F73)</f>
        <v>0</v>
      </c>
      <c r="G68" s="100">
        <f t="shared" ref="G68:Q68" si="13">SUM(G70:G73)</f>
        <v>0</v>
      </c>
      <c r="H68" s="100">
        <f t="shared" si="13"/>
        <v>0</v>
      </c>
      <c r="I68" s="100">
        <f t="shared" si="13"/>
        <v>2</v>
      </c>
      <c r="J68" s="100">
        <f t="shared" si="13"/>
        <v>0</v>
      </c>
      <c r="K68" s="100">
        <f t="shared" si="13"/>
        <v>0</v>
      </c>
      <c r="L68" s="100">
        <f t="shared" si="13"/>
        <v>0</v>
      </c>
      <c r="M68" s="100">
        <f t="shared" si="13"/>
        <v>0</v>
      </c>
      <c r="N68" s="100">
        <f t="shared" si="13"/>
        <v>0</v>
      </c>
      <c r="O68" s="100">
        <f t="shared" si="13"/>
        <v>0</v>
      </c>
      <c r="P68" s="100">
        <f t="shared" si="13"/>
        <v>0</v>
      </c>
      <c r="Q68" s="100">
        <f t="shared" si="13"/>
        <v>0</v>
      </c>
      <c r="R68" s="100">
        <f>SUM(F68:Q68)</f>
        <v>2</v>
      </c>
      <c r="T68" s="115">
        <f>+R68*Vermenigvuldigingsfactoren!$M$6</f>
        <v>47.085923076923081</v>
      </c>
    </row>
    <row r="69" spans="1:20" s="68" customFormat="1" x14ac:dyDescent="0.25">
      <c r="A69" s="98"/>
      <c r="B69" s="99"/>
      <c r="C69" s="99"/>
      <c r="D69" s="99"/>
      <c r="E69" s="99"/>
      <c r="F69" s="100"/>
      <c r="G69" s="100"/>
      <c r="H69" s="100"/>
      <c r="I69" s="100"/>
      <c r="J69" s="100"/>
      <c r="K69" s="100"/>
      <c r="L69" s="100"/>
      <c r="M69" s="100"/>
      <c r="N69" s="100"/>
      <c r="O69" s="100"/>
      <c r="P69" s="100"/>
      <c r="Q69" s="100"/>
      <c r="R69" s="100"/>
      <c r="T69" s="115"/>
    </row>
    <row r="70" spans="1:20" x14ac:dyDescent="0.25">
      <c r="A70" s="120"/>
      <c r="B70" s="121"/>
      <c r="C70" s="121"/>
      <c r="D70" s="121"/>
      <c r="E70" s="121"/>
      <c r="F70" s="122"/>
      <c r="G70" s="122"/>
      <c r="H70" s="122"/>
      <c r="I70" s="122"/>
      <c r="J70" s="122"/>
      <c r="K70" s="122"/>
      <c r="L70" s="122"/>
      <c r="M70" s="122"/>
      <c r="N70" s="122"/>
      <c r="O70" s="122"/>
      <c r="P70" s="122"/>
      <c r="Q70" s="122"/>
      <c r="R70" s="97"/>
      <c r="T70" s="112"/>
    </row>
    <row r="71" spans="1:20" x14ac:dyDescent="0.25">
      <c r="A71" s="120"/>
      <c r="B71" s="121"/>
      <c r="C71" s="121"/>
      <c r="D71" s="121"/>
      <c r="E71" s="121"/>
      <c r="F71" s="122"/>
      <c r="G71" s="122"/>
      <c r="H71" s="122"/>
      <c r="I71" s="122">
        <v>2</v>
      </c>
      <c r="J71" s="122"/>
      <c r="K71" s="122"/>
      <c r="L71" s="122"/>
      <c r="M71" s="122"/>
      <c r="N71" s="122"/>
      <c r="O71" s="122"/>
      <c r="P71" s="122"/>
      <c r="Q71" s="122"/>
      <c r="R71" s="97"/>
      <c r="T71" s="112"/>
    </row>
    <row r="72" spans="1:20" x14ac:dyDescent="0.25">
      <c r="A72" s="120"/>
      <c r="B72" s="121"/>
      <c r="C72" s="121"/>
      <c r="D72" s="121"/>
      <c r="E72" s="121"/>
      <c r="F72" s="122"/>
      <c r="G72" s="122"/>
      <c r="H72" s="122"/>
      <c r="I72" s="122"/>
      <c r="J72" s="122"/>
      <c r="K72" s="122"/>
      <c r="L72" s="122"/>
      <c r="M72" s="122"/>
      <c r="N72" s="122"/>
      <c r="O72" s="122"/>
      <c r="P72" s="122"/>
      <c r="Q72" s="122"/>
      <c r="R72" s="97"/>
      <c r="T72" s="112"/>
    </row>
    <row r="73" spans="1:20" x14ac:dyDescent="0.25">
      <c r="A73" s="120"/>
      <c r="B73" s="121"/>
      <c r="C73" s="121"/>
      <c r="D73" s="121"/>
      <c r="E73" s="121"/>
      <c r="F73" s="122"/>
      <c r="G73" s="122"/>
      <c r="H73" s="122"/>
      <c r="I73" s="122"/>
      <c r="J73" s="122"/>
      <c r="K73" s="122"/>
      <c r="L73" s="122"/>
      <c r="M73" s="122"/>
      <c r="N73" s="122"/>
      <c r="O73" s="122"/>
      <c r="P73" s="122"/>
      <c r="Q73" s="122"/>
      <c r="R73" s="97"/>
      <c r="T73" s="112"/>
    </row>
    <row r="74" spans="1:20" x14ac:dyDescent="0.25">
      <c r="A74" s="98">
        <v>11</v>
      </c>
      <c r="B74" s="99" t="s">
        <v>152</v>
      </c>
      <c r="C74" s="99"/>
      <c r="D74" s="99"/>
      <c r="E74" s="99"/>
      <c r="F74" s="100">
        <f>SUM(F76:F79)</f>
        <v>1</v>
      </c>
      <c r="G74" s="100">
        <f t="shared" ref="G74:Q74" si="14">SUM(G76:G79)</f>
        <v>0</v>
      </c>
      <c r="H74" s="100">
        <f t="shared" si="14"/>
        <v>0</v>
      </c>
      <c r="I74" s="100">
        <f t="shared" si="14"/>
        <v>0</v>
      </c>
      <c r="J74" s="100">
        <f t="shared" si="14"/>
        <v>0</v>
      </c>
      <c r="K74" s="100">
        <f t="shared" si="14"/>
        <v>0</v>
      </c>
      <c r="L74" s="100">
        <f t="shared" si="14"/>
        <v>0</v>
      </c>
      <c r="M74" s="100">
        <f t="shared" si="14"/>
        <v>0</v>
      </c>
      <c r="N74" s="100">
        <f t="shared" si="14"/>
        <v>0</v>
      </c>
      <c r="O74" s="100">
        <f t="shared" si="14"/>
        <v>0</v>
      </c>
      <c r="P74" s="100">
        <f t="shared" si="14"/>
        <v>0</v>
      </c>
      <c r="Q74" s="100">
        <f t="shared" si="14"/>
        <v>0</v>
      </c>
      <c r="R74" s="100">
        <f>SUM(F74:Q74)</f>
        <v>1</v>
      </c>
      <c r="T74" s="115">
        <f>+R74*Vermenigvuldigingsfactoren!$M$7</f>
        <v>46.774923461538464</v>
      </c>
    </row>
    <row r="75" spans="1:20" x14ac:dyDescent="0.25">
      <c r="A75" s="98"/>
      <c r="B75" s="99"/>
      <c r="C75" s="99"/>
      <c r="D75" s="99"/>
      <c r="E75" s="99"/>
      <c r="F75" s="100"/>
      <c r="G75" s="100"/>
      <c r="H75" s="100"/>
      <c r="I75" s="100"/>
      <c r="J75" s="100"/>
      <c r="K75" s="100"/>
      <c r="L75" s="100"/>
      <c r="M75" s="100"/>
      <c r="N75" s="100"/>
      <c r="O75" s="100"/>
      <c r="P75" s="100"/>
      <c r="Q75" s="100"/>
      <c r="R75" s="100"/>
      <c r="T75" s="115"/>
    </row>
    <row r="76" spans="1:20" x14ac:dyDescent="0.25">
      <c r="A76" s="120"/>
      <c r="B76" s="121"/>
      <c r="C76" s="121"/>
      <c r="D76" s="121"/>
      <c r="E76" s="121"/>
      <c r="F76" s="122"/>
      <c r="G76" s="122"/>
      <c r="H76" s="122"/>
      <c r="I76" s="122"/>
      <c r="J76" s="122"/>
      <c r="K76" s="122"/>
      <c r="L76" s="122"/>
      <c r="M76" s="122"/>
      <c r="N76" s="122"/>
      <c r="O76" s="122"/>
      <c r="P76" s="122"/>
      <c r="Q76" s="122"/>
      <c r="R76" s="97"/>
      <c r="T76" s="112"/>
    </row>
    <row r="77" spans="1:20" x14ac:dyDescent="0.25">
      <c r="A77" s="120"/>
      <c r="B77" s="121"/>
      <c r="C77" s="121"/>
      <c r="D77" s="121"/>
      <c r="E77" s="121"/>
      <c r="F77" s="122">
        <v>1</v>
      </c>
      <c r="G77" s="122"/>
      <c r="H77" s="122"/>
      <c r="I77" s="122"/>
      <c r="J77" s="122"/>
      <c r="K77" s="122"/>
      <c r="L77" s="122"/>
      <c r="M77" s="122"/>
      <c r="N77" s="122"/>
      <c r="O77" s="122"/>
      <c r="P77" s="122"/>
      <c r="Q77" s="122"/>
      <c r="R77" s="97"/>
      <c r="T77" s="112"/>
    </row>
    <row r="78" spans="1:20" x14ac:dyDescent="0.25">
      <c r="A78" s="120"/>
      <c r="B78" s="121"/>
      <c r="C78" s="121"/>
      <c r="D78" s="121"/>
      <c r="E78" s="121"/>
      <c r="F78" s="122"/>
      <c r="G78" s="122"/>
      <c r="H78" s="122"/>
      <c r="I78" s="122"/>
      <c r="J78" s="122"/>
      <c r="K78" s="122"/>
      <c r="L78" s="122"/>
      <c r="M78" s="122"/>
      <c r="N78" s="122"/>
      <c r="O78" s="122"/>
      <c r="P78" s="122"/>
      <c r="Q78" s="122"/>
      <c r="R78" s="97"/>
      <c r="T78" s="112"/>
    </row>
    <row r="79" spans="1:20" x14ac:dyDescent="0.25">
      <c r="A79" s="120"/>
      <c r="B79" s="121"/>
      <c r="C79" s="121"/>
      <c r="D79" s="121"/>
      <c r="E79" s="121"/>
      <c r="F79" s="122"/>
      <c r="G79" s="122"/>
      <c r="H79" s="122"/>
      <c r="I79" s="122"/>
      <c r="J79" s="122"/>
      <c r="K79" s="122"/>
      <c r="L79" s="122"/>
      <c r="M79" s="122"/>
      <c r="N79" s="122"/>
      <c r="O79" s="122"/>
      <c r="P79" s="122"/>
      <c r="Q79" s="122"/>
      <c r="R79" s="97"/>
      <c r="T79" s="112"/>
    </row>
    <row r="80" spans="1:20" s="69" customFormat="1" x14ac:dyDescent="0.25">
      <c r="A80" s="98">
        <v>12</v>
      </c>
      <c r="B80" s="107" t="s">
        <v>251</v>
      </c>
      <c r="C80" s="99"/>
      <c r="D80" s="99"/>
      <c r="E80" s="99" t="s">
        <v>253</v>
      </c>
      <c r="F80" s="100">
        <f>SUM(F82:F85)</f>
        <v>0</v>
      </c>
      <c r="G80" s="100">
        <f t="shared" ref="G80:Q80" si="15">SUM(G82:G85)</f>
        <v>0</v>
      </c>
      <c r="H80" s="100">
        <f t="shared" si="15"/>
        <v>0</v>
      </c>
      <c r="I80" s="100">
        <f t="shared" si="15"/>
        <v>0</v>
      </c>
      <c r="J80" s="100">
        <f t="shared" si="15"/>
        <v>0</v>
      </c>
      <c r="K80" s="100">
        <f t="shared" si="15"/>
        <v>0</v>
      </c>
      <c r="L80" s="100">
        <f t="shared" si="15"/>
        <v>0</v>
      </c>
      <c r="M80" s="100">
        <f t="shared" si="15"/>
        <v>0</v>
      </c>
      <c r="N80" s="100">
        <f t="shared" si="15"/>
        <v>0</v>
      </c>
      <c r="O80" s="100">
        <f t="shared" si="15"/>
        <v>0</v>
      </c>
      <c r="P80" s="100">
        <f t="shared" si="15"/>
        <v>0</v>
      </c>
      <c r="Q80" s="100">
        <f t="shared" si="15"/>
        <v>0</v>
      </c>
      <c r="R80" s="100">
        <f>SUM(F80:Q80)</f>
        <v>0</v>
      </c>
      <c r="T80" s="116">
        <f>+R82*E82+R83*E83+R84*E84+R85*E85</f>
        <v>0</v>
      </c>
    </row>
    <row r="81" spans="1:20" s="69" customFormat="1" x14ac:dyDescent="0.25">
      <c r="A81" s="98"/>
      <c r="B81" s="107"/>
      <c r="C81" s="99"/>
      <c r="D81" s="99"/>
      <c r="E81" s="99"/>
      <c r="F81" s="100"/>
      <c r="G81" s="100"/>
      <c r="H81" s="100"/>
      <c r="I81" s="100"/>
      <c r="J81" s="100"/>
      <c r="K81" s="100"/>
      <c r="L81" s="100"/>
      <c r="M81" s="100"/>
      <c r="N81" s="100"/>
      <c r="O81" s="100"/>
      <c r="P81" s="100"/>
      <c r="Q81" s="100"/>
      <c r="R81" s="100"/>
      <c r="T81" s="116"/>
    </row>
    <row r="82" spans="1:20" x14ac:dyDescent="0.25">
      <c r="A82" s="120"/>
      <c r="B82" s="121"/>
      <c r="C82" s="121"/>
      <c r="D82" s="121"/>
      <c r="E82" s="121"/>
      <c r="F82" s="122"/>
      <c r="G82" s="122"/>
      <c r="H82" s="122"/>
      <c r="I82" s="122"/>
      <c r="J82" s="122"/>
      <c r="K82" s="122"/>
      <c r="L82" s="122"/>
      <c r="M82" s="122"/>
      <c r="N82" s="122"/>
      <c r="O82" s="122"/>
      <c r="P82" s="122"/>
      <c r="Q82" s="122"/>
      <c r="R82" s="100">
        <f t="shared" ref="R82:R85" si="16">SUM(F82:Q82)</f>
        <v>0</v>
      </c>
      <c r="T82" s="112"/>
    </row>
    <row r="83" spans="1:20" x14ac:dyDescent="0.25">
      <c r="A83" s="120"/>
      <c r="B83" s="121"/>
      <c r="C83" s="121"/>
      <c r="D83" s="121"/>
      <c r="E83" s="121"/>
      <c r="F83" s="122"/>
      <c r="G83" s="122"/>
      <c r="H83" s="122"/>
      <c r="I83" s="122"/>
      <c r="J83" s="122"/>
      <c r="K83" s="122"/>
      <c r="L83" s="122"/>
      <c r="M83" s="122"/>
      <c r="N83" s="122"/>
      <c r="O83" s="122"/>
      <c r="P83" s="122"/>
      <c r="Q83" s="122"/>
      <c r="R83" s="100">
        <f t="shared" si="16"/>
        <v>0</v>
      </c>
      <c r="T83" s="112"/>
    </row>
    <row r="84" spans="1:20" x14ac:dyDescent="0.25">
      <c r="A84" s="120"/>
      <c r="B84" s="121"/>
      <c r="C84" s="121"/>
      <c r="D84" s="121"/>
      <c r="E84" s="121"/>
      <c r="F84" s="122"/>
      <c r="G84" s="122"/>
      <c r="H84" s="122"/>
      <c r="I84" s="122"/>
      <c r="J84" s="122"/>
      <c r="K84" s="122"/>
      <c r="L84" s="122"/>
      <c r="M84" s="122"/>
      <c r="N84" s="122"/>
      <c r="O84" s="122"/>
      <c r="P84" s="122"/>
      <c r="Q84" s="122"/>
      <c r="R84" s="100">
        <f t="shared" si="16"/>
        <v>0</v>
      </c>
      <c r="T84" s="112"/>
    </row>
    <row r="85" spans="1:20" x14ac:dyDescent="0.25">
      <c r="A85" s="120"/>
      <c r="B85" s="121"/>
      <c r="C85" s="121"/>
      <c r="D85" s="121"/>
      <c r="E85" s="121"/>
      <c r="F85" s="122"/>
      <c r="G85" s="122"/>
      <c r="H85" s="122"/>
      <c r="I85" s="122"/>
      <c r="J85" s="122"/>
      <c r="K85" s="122"/>
      <c r="L85" s="122"/>
      <c r="M85" s="122"/>
      <c r="N85" s="122"/>
      <c r="O85" s="122"/>
      <c r="P85" s="122"/>
      <c r="Q85" s="122"/>
      <c r="R85" s="100">
        <f t="shared" si="16"/>
        <v>0</v>
      </c>
      <c r="T85" s="112"/>
    </row>
    <row r="86" spans="1:20" x14ac:dyDescent="0.25">
      <c r="A86" s="98" t="s">
        <v>249</v>
      </c>
      <c r="B86" s="99" t="s">
        <v>219</v>
      </c>
      <c r="C86" s="99"/>
      <c r="D86" s="99"/>
      <c r="E86" s="99"/>
      <c r="F86" s="100">
        <f>SUM(F88:F91)</f>
        <v>1</v>
      </c>
      <c r="G86" s="100">
        <f t="shared" ref="G86:Q86" si="17">SUM(G88:G91)</f>
        <v>0</v>
      </c>
      <c r="H86" s="100">
        <f t="shared" si="17"/>
        <v>0</v>
      </c>
      <c r="I86" s="100">
        <f t="shared" si="17"/>
        <v>0</v>
      </c>
      <c r="J86" s="100">
        <f t="shared" si="17"/>
        <v>0</v>
      </c>
      <c r="K86" s="100">
        <f t="shared" si="17"/>
        <v>0</v>
      </c>
      <c r="L86" s="100">
        <f t="shared" si="17"/>
        <v>0</v>
      </c>
      <c r="M86" s="100">
        <f t="shared" si="17"/>
        <v>0</v>
      </c>
      <c r="N86" s="100">
        <f t="shared" si="17"/>
        <v>0</v>
      </c>
      <c r="O86" s="100">
        <f t="shared" si="17"/>
        <v>0</v>
      </c>
      <c r="P86" s="100">
        <f t="shared" si="17"/>
        <v>0</v>
      </c>
      <c r="Q86" s="100">
        <f t="shared" si="17"/>
        <v>0</v>
      </c>
      <c r="R86" s="100">
        <f>SUM(F86:Q86)</f>
        <v>1</v>
      </c>
      <c r="T86" s="115">
        <f>+R86*Vermenigvuldigingsfactoren!$M$5</f>
        <v>31.766453797262059</v>
      </c>
    </row>
    <row r="87" spans="1:20" x14ac:dyDescent="0.25">
      <c r="A87" s="98"/>
      <c r="B87" s="99"/>
      <c r="C87" s="99"/>
      <c r="D87" s="99"/>
      <c r="E87" s="99"/>
      <c r="F87" s="100"/>
      <c r="G87" s="100"/>
      <c r="H87" s="100"/>
      <c r="I87" s="100"/>
      <c r="J87" s="100"/>
      <c r="K87" s="100"/>
      <c r="L87" s="100"/>
      <c r="M87" s="100"/>
      <c r="N87" s="100"/>
      <c r="O87" s="100"/>
      <c r="P87" s="100"/>
      <c r="Q87" s="100"/>
      <c r="R87" s="100"/>
      <c r="T87" s="115"/>
    </row>
    <row r="88" spans="1:20" x14ac:dyDescent="0.25">
      <c r="A88" s="120"/>
      <c r="B88" s="121"/>
      <c r="C88" s="121"/>
      <c r="D88" s="121"/>
      <c r="E88" s="121"/>
      <c r="F88" s="122"/>
      <c r="G88" s="122"/>
      <c r="H88" s="122"/>
      <c r="I88" s="122"/>
      <c r="J88" s="122"/>
      <c r="K88" s="122"/>
      <c r="L88" s="122"/>
      <c r="M88" s="122"/>
      <c r="N88" s="122"/>
      <c r="O88" s="122"/>
      <c r="P88" s="122"/>
      <c r="Q88" s="122"/>
      <c r="R88" s="97"/>
      <c r="T88" s="112"/>
    </row>
    <row r="89" spans="1:20" x14ac:dyDescent="0.25">
      <c r="A89" s="120"/>
      <c r="B89" s="121"/>
      <c r="C89" s="121"/>
      <c r="D89" s="121"/>
      <c r="E89" s="121"/>
      <c r="F89" s="122">
        <v>1</v>
      </c>
      <c r="G89" s="122"/>
      <c r="H89" s="122"/>
      <c r="I89" s="122"/>
      <c r="J89" s="122"/>
      <c r="K89" s="122"/>
      <c r="L89" s="122"/>
      <c r="M89" s="122"/>
      <c r="N89" s="122"/>
      <c r="O89" s="122"/>
      <c r="P89" s="122"/>
      <c r="Q89" s="122"/>
      <c r="R89" s="97"/>
      <c r="T89" s="112"/>
    </row>
    <row r="90" spans="1:20" x14ac:dyDescent="0.25">
      <c r="A90" s="120"/>
      <c r="B90" s="121"/>
      <c r="C90" s="121"/>
      <c r="D90" s="121"/>
      <c r="E90" s="121"/>
      <c r="F90" s="122"/>
      <c r="G90" s="122"/>
      <c r="H90" s="122"/>
      <c r="I90" s="122"/>
      <c r="J90" s="122"/>
      <c r="K90" s="122"/>
      <c r="L90" s="122"/>
      <c r="M90" s="122"/>
      <c r="N90" s="122"/>
      <c r="O90" s="122"/>
      <c r="P90" s="122"/>
      <c r="Q90" s="122"/>
      <c r="R90" s="97"/>
      <c r="T90" s="112"/>
    </row>
    <row r="91" spans="1:20" x14ac:dyDescent="0.25">
      <c r="A91" s="120"/>
      <c r="B91" s="121"/>
      <c r="C91" s="121"/>
      <c r="D91" s="121"/>
      <c r="E91" s="121"/>
      <c r="F91" s="122"/>
      <c r="G91" s="122"/>
      <c r="H91" s="122"/>
      <c r="I91" s="122"/>
      <c r="J91" s="122"/>
      <c r="K91" s="122"/>
      <c r="L91" s="122"/>
      <c r="M91" s="122"/>
      <c r="N91" s="122"/>
      <c r="O91" s="122"/>
      <c r="P91" s="122"/>
      <c r="Q91" s="122"/>
      <c r="R91" s="97"/>
      <c r="T91" s="112"/>
    </row>
    <row r="92" spans="1:20" x14ac:dyDescent="0.25">
      <c r="A92" s="98" t="s">
        <v>250</v>
      </c>
      <c r="B92" s="99" t="s">
        <v>220</v>
      </c>
      <c r="C92" s="99"/>
      <c r="D92" s="99"/>
      <c r="E92" s="99"/>
      <c r="F92" s="100">
        <f>SUM(F94:F97)</f>
        <v>1</v>
      </c>
      <c r="G92" s="100">
        <f t="shared" ref="G92:Q92" si="18">SUM(G94:G97)</f>
        <v>0</v>
      </c>
      <c r="H92" s="100">
        <f t="shared" si="18"/>
        <v>0</v>
      </c>
      <c r="I92" s="100">
        <f t="shared" si="18"/>
        <v>0</v>
      </c>
      <c r="J92" s="100">
        <f t="shared" si="18"/>
        <v>0</v>
      </c>
      <c r="K92" s="100">
        <f t="shared" si="18"/>
        <v>0</v>
      </c>
      <c r="L92" s="100">
        <f t="shared" si="18"/>
        <v>0</v>
      </c>
      <c r="M92" s="100">
        <f t="shared" si="18"/>
        <v>0</v>
      </c>
      <c r="N92" s="100">
        <f t="shared" si="18"/>
        <v>0</v>
      </c>
      <c r="O92" s="100">
        <f t="shared" si="18"/>
        <v>0</v>
      </c>
      <c r="P92" s="100">
        <f t="shared" si="18"/>
        <v>0</v>
      </c>
      <c r="Q92" s="100">
        <f t="shared" si="18"/>
        <v>0</v>
      </c>
      <c r="R92" s="100">
        <f>SUM(F92:Q92)</f>
        <v>1</v>
      </c>
      <c r="T92" s="115">
        <f>+R92*Vermenigvuldigingsfactoren!$M$4</f>
        <v>36.338488471153845</v>
      </c>
    </row>
    <row r="93" spans="1:20" x14ac:dyDescent="0.25">
      <c r="A93" s="98"/>
      <c r="B93" s="99"/>
      <c r="C93" s="99"/>
      <c r="D93" s="99"/>
      <c r="E93" s="99"/>
      <c r="F93" s="100"/>
      <c r="G93" s="100"/>
      <c r="H93" s="100"/>
      <c r="I93" s="100"/>
      <c r="J93" s="100"/>
      <c r="K93" s="100"/>
      <c r="L93" s="100"/>
      <c r="M93" s="100"/>
      <c r="N93" s="100"/>
      <c r="O93" s="100"/>
      <c r="P93" s="100"/>
      <c r="Q93" s="100"/>
      <c r="R93" s="100"/>
      <c r="T93" s="115"/>
    </row>
    <row r="94" spans="1:20" x14ac:dyDescent="0.25">
      <c r="A94" s="120"/>
      <c r="B94" s="121"/>
      <c r="C94" s="121"/>
      <c r="D94" s="121"/>
      <c r="E94" s="121"/>
      <c r="F94" s="122">
        <v>1</v>
      </c>
      <c r="G94" s="122"/>
      <c r="H94" s="122"/>
      <c r="I94" s="122"/>
      <c r="J94" s="122"/>
      <c r="K94" s="122"/>
      <c r="L94" s="122"/>
      <c r="M94" s="122"/>
      <c r="N94" s="122"/>
      <c r="O94" s="122"/>
      <c r="P94" s="122"/>
      <c r="Q94" s="122"/>
      <c r="R94" s="97"/>
      <c r="T94" s="112"/>
    </row>
    <row r="95" spans="1:20" x14ac:dyDescent="0.25">
      <c r="A95" s="120"/>
      <c r="B95" s="121"/>
      <c r="C95" s="121"/>
      <c r="D95" s="121"/>
      <c r="E95" s="121"/>
      <c r="F95" s="122"/>
      <c r="G95" s="122"/>
      <c r="H95" s="122"/>
      <c r="I95" s="122"/>
      <c r="J95" s="122"/>
      <c r="K95" s="122"/>
      <c r="L95" s="122"/>
      <c r="M95" s="122"/>
      <c r="N95" s="122"/>
      <c r="O95" s="122"/>
      <c r="P95" s="122"/>
      <c r="Q95" s="122"/>
      <c r="R95" s="97"/>
      <c r="T95" s="112"/>
    </row>
    <row r="96" spans="1:20" x14ac:dyDescent="0.25">
      <c r="A96" s="120"/>
      <c r="B96" s="121"/>
      <c r="C96" s="121"/>
      <c r="D96" s="121"/>
      <c r="E96" s="121"/>
      <c r="F96" s="122"/>
      <c r="G96" s="122"/>
      <c r="H96" s="122"/>
      <c r="I96" s="122"/>
      <c r="J96" s="122"/>
      <c r="K96" s="122"/>
      <c r="L96" s="122"/>
      <c r="M96" s="122"/>
      <c r="N96" s="122"/>
      <c r="O96" s="122"/>
      <c r="P96" s="122"/>
      <c r="Q96" s="122"/>
      <c r="R96" s="97"/>
      <c r="T96" s="112"/>
    </row>
    <row r="97" spans="1:20" x14ac:dyDescent="0.25">
      <c r="A97" s="120"/>
      <c r="B97" s="121"/>
      <c r="C97" s="121"/>
      <c r="D97" s="121"/>
      <c r="E97" s="121"/>
      <c r="F97" s="122"/>
      <c r="G97" s="122"/>
      <c r="H97" s="122"/>
      <c r="I97" s="122"/>
      <c r="J97" s="122"/>
      <c r="K97" s="122"/>
      <c r="L97" s="122"/>
      <c r="M97" s="122"/>
      <c r="N97" s="122"/>
      <c r="O97" s="122"/>
      <c r="P97" s="122"/>
      <c r="Q97" s="122"/>
      <c r="R97" s="97"/>
      <c r="T97" s="112"/>
    </row>
    <row r="98" spans="1:20" x14ac:dyDescent="0.25">
      <c r="A98" s="98">
        <v>14</v>
      </c>
      <c r="B98" s="99" t="s">
        <v>252</v>
      </c>
      <c r="C98" s="99"/>
      <c r="D98" s="99"/>
      <c r="E98" s="99"/>
      <c r="F98" s="100">
        <f>SUM(F100:F104)</f>
        <v>0</v>
      </c>
      <c r="G98" s="100">
        <f t="shared" ref="G98:Q98" si="19">SUM(G100:G104)</f>
        <v>0</v>
      </c>
      <c r="H98" s="100">
        <f t="shared" si="19"/>
        <v>0</v>
      </c>
      <c r="I98" s="100">
        <f t="shared" si="19"/>
        <v>0</v>
      </c>
      <c r="J98" s="100">
        <f t="shared" si="19"/>
        <v>0</v>
      </c>
      <c r="K98" s="100">
        <f t="shared" si="19"/>
        <v>0</v>
      </c>
      <c r="L98" s="100">
        <f t="shared" si="19"/>
        <v>0</v>
      </c>
      <c r="M98" s="100">
        <f t="shared" si="19"/>
        <v>0</v>
      </c>
      <c r="N98" s="100">
        <f t="shared" si="19"/>
        <v>0</v>
      </c>
      <c r="O98" s="100">
        <f t="shared" si="19"/>
        <v>0</v>
      </c>
      <c r="P98" s="100">
        <f t="shared" si="19"/>
        <v>0</v>
      </c>
      <c r="Q98" s="100">
        <f t="shared" si="19"/>
        <v>0</v>
      </c>
      <c r="R98" s="100">
        <f>SUM(F98:Q98)</f>
        <v>0</v>
      </c>
      <c r="T98" s="114">
        <v>0</v>
      </c>
    </row>
    <row r="99" spans="1:20" x14ac:dyDescent="0.25">
      <c r="A99" s="98"/>
      <c r="B99" s="99"/>
      <c r="C99" s="99"/>
      <c r="D99" s="99"/>
      <c r="E99" s="99"/>
      <c r="F99" s="100"/>
      <c r="G99" s="100"/>
      <c r="H99" s="100"/>
      <c r="I99" s="100"/>
      <c r="J99" s="100"/>
      <c r="K99" s="100"/>
      <c r="L99" s="100"/>
      <c r="M99" s="100"/>
      <c r="N99" s="100"/>
      <c r="O99" s="100"/>
      <c r="P99" s="100"/>
      <c r="Q99" s="100"/>
      <c r="R99" s="100"/>
      <c r="T99" s="114"/>
    </row>
    <row r="100" spans="1:20" x14ac:dyDescent="0.25">
      <c r="A100" s="120"/>
      <c r="B100" s="121"/>
      <c r="C100" s="121"/>
      <c r="D100" s="121"/>
      <c r="E100" s="121"/>
      <c r="F100" s="122"/>
      <c r="G100" s="122"/>
      <c r="H100" s="122"/>
      <c r="I100" s="122"/>
      <c r="J100" s="122"/>
      <c r="K100" s="122"/>
      <c r="L100" s="122"/>
      <c r="M100" s="122"/>
      <c r="N100" s="122"/>
      <c r="O100" s="122"/>
      <c r="P100" s="122"/>
      <c r="Q100" s="122"/>
      <c r="R100" s="97"/>
      <c r="T100" s="112"/>
    </row>
    <row r="101" spans="1:20" x14ac:dyDescent="0.25">
      <c r="A101" s="120"/>
      <c r="B101" s="121"/>
      <c r="C101" s="121"/>
      <c r="D101" s="121"/>
      <c r="E101" s="121"/>
      <c r="F101" s="122"/>
      <c r="G101" s="122"/>
      <c r="H101" s="122"/>
      <c r="I101" s="122"/>
      <c r="J101" s="122"/>
      <c r="K101" s="122"/>
      <c r="L101" s="122"/>
      <c r="M101" s="122"/>
      <c r="N101" s="122"/>
      <c r="O101" s="122"/>
      <c r="P101" s="122"/>
      <c r="Q101" s="122"/>
      <c r="R101" s="97"/>
      <c r="T101" s="112"/>
    </row>
    <row r="102" spans="1:20" x14ac:dyDescent="0.25">
      <c r="A102" s="120"/>
      <c r="B102" s="121"/>
      <c r="C102" s="121"/>
      <c r="D102" s="121"/>
      <c r="E102" s="121"/>
      <c r="F102" s="122"/>
      <c r="G102" s="122"/>
      <c r="H102" s="122"/>
      <c r="I102" s="122"/>
      <c r="J102" s="122"/>
      <c r="K102" s="122"/>
      <c r="L102" s="122"/>
      <c r="M102" s="122"/>
      <c r="N102" s="122"/>
      <c r="O102" s="122"/>
      <c r="P102" s="122"/>
      <c r="Q102" s="122"/>
      <c r="R102" s="97"/>
      <c r="T102" s="112"/>
    </row>
    <row r="103" spans="1:20" x14ac:dyDescent="0.25">
      <c r="A103" s="120"/>
      <c r="B103" s="121"/>
      <c r="C103" s="121"/>
      <c r="D103" s="121"/>
      <c r="E103" s="121"/>
      <c r="F103" s="122"/>
      <c r="G103" s="122"/>
      <c r="H103" s="122"/>
      <c r="I103" s="122"/>
      <c r="J103" s="122"/>
      <c r="K103" s="122"/>
      <c r="L103" s="122"/>
      <c r="M103" s="122"/>
      <c r="N103" s="122"/>
      <c r="O103" s="122"/>
      <c r="P103" s="122"/>
      <c r="Q103" s="122"/>
      <c r="R103" s="97"/>
      <c r="T103" s="112"/>
    </row>
    <row r="104" spans="1:20" x14ac:dyDescent="0.25">
      <c r="A104" s="108"/>
      <c r="B104" s="109"/>
      <c r="C104" s="109"/>
      <c r="D104" s="109"/>
      <c r="E104" s="109"/>
      <c r="F104" s="110"/>
      <c r="G104" s="110"/>
      <c r="H104" s="110"/>
      <c r="I104" s="110"/>
      <c r="J104" s="110"/>
      <c r="K104" s="110"/>
      <c r="L104" s="110"/>
      <c r="M104" s="110"/>
      <c r="N104" s="110"/>
      <c r="O104" s="110"/>
      <c r="P104" s="110"/>
      <c r="Q104" s="110"/>
      <c r="R104" s="110"/>
      <c r="T104" s="117"/>
    </row>
  </sheetData>
  <sheetProtection algorithmName="SHA-512" hashValue="FkUduhTsjmvUVGfvcAU4TtVgFAKRx39PlWq55W/e3mQeWh3cNbPZ7o0o6dtKfz9vWTEIL4Y1y3ccUs+dBdGAUQ==" saltValue="VAa7+Icr0hfK5dPZkXROGw==" spinCount="100000" sheet="1" objects="1" scenarios="1"/>
  <mergeCells count="5">
    <mergeCell ref="T4:T5"/>
    <mergeCell ref="B25:E26"/>
    <mergeCell ref="B19:E20"/>
    <mergeCell ref="B49:E51"/>
    <mergeCell ref="B56:E5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8"/>
  <sheetViews>
    <sheetView workbookViewId="0"/>
  </sheetViews>
  <sheetFormatPr defaultRowHeight="14.4" x14ac:dyDescent="0.3"/>
  <cols>
    <col min="8" max="8" width="13.88671875" customWidth="1"/>
    <col min="10" max="10" width="11.5546875" customWidth="1"/>
    <col min="14" max="14" width="1.44140625" customWidth="1"/>
  </cols>
  <sheetData>
    <row r="2" spans="1:14" ht="23.4" x14ac:dyDescent="0.45">
      <c r="A2" s="71" t="s">
        <v>229</v>
      </c>
    </row>
    <row r="4" spans="1:14" x14ac:dyDescent="0.3">
      <c r="A4" s="126" t="s">
        <v>261</v>
      </c>
      <c r="B4" s="126"/>
      <c r="C4" s="126"/>
      <c r="D4" s="126"/>
      <c r="E4" s="126"/>
      <c r="F4" s="126"/>
      <c r="G4" s="126"/>
      <c r="H4" s="126"/>
      <c r="I4" s="126"/>
      <c r="J4" s="126"/>
      <c r="K4" s="126"/>
      <c r="L4" s="126"/>
      <c r="M4" s="126"/>
      <c r="N4" s="63"/>
    </row>
    <row r="5" spans="1:14" x14ac:dyDescent="0.3">
      <c r="A5" s="126"/>
      <c r="B5" s="126"/>
      <c r="C5" s="126"/>
      <c r="D5" s="126"/>
      <c r="E5" s="126"/>
      <c r="F5" s="126"/>
      <c r="G5" s="126"/>
      <c r="H5" s="126"/>
      <c r="I5" s="126"/>
      <c r="J5" s="126"/>
      <c r="K5" s="126"/>
      <c r="L5" s="126"/>
      <c r="M5" s="126"/>
      <c r="N5" s="63"/>
    </row>
    <row r="6" spans="1:14" x14ac:dyDescent="0.3">
      <c r="A6" s="126"/>
      <c r="B6" s="126"/>
      <c r="C6" s="126"/>
      <c r="D6" s="126"/>
      <c r="E6" s="126"/>
      <c r="F6" s="126"/>
      <c r="G6" s="126"/>
      <c r="H6" s="126"/>
      <c r="I6" s="126"/>
      <c r="J6" s="126"/>
      <c r="K6" s="126"/>
      <c r="L6" s="126"/>
      <c r="M6" s="126"/>
      <c r="N6" s="63"/>
    </row>
    <row r="7" spans="1:14" x14ac:dyDescent="0.3">
      <c r="A7" s="126"/>
      <c r="B7" s="126"/>
      <c r="C7" s="126"/>
      <c r="D7" s="126"/>
      <c r="E7" s="126"/>
      <c r="F7" s="126"/>
      <c r="G7" s="126"/>
      <c r="H7" s="126"/>
      <c r="I7" s="126"/>
      <c r="J7" s="126"/>
      <c r="K7" s="126"/>
      <c r="L7" s="126"/>
      <c r="M7" s="126"/>
      <c r="N7" s="63"/>
    </row>
    <row r="8" spans="1:14" ht="6" customHeight="1" x14ac:dyDescent="0.3">
      <c r="A8" s="126"/>
      <c r="B8" s="126"/>
      <c r="C8" s="126"/>
      <c r="D8" s="126"/>
      <c r="E8" s="126"/>
      <c r="F8" s="126"/>
      <c r="G8" s="126"/>
      <c r="H8" s="126"/>
      <c r="I8" s="126"/>
      <c r="J8" s="126"/>
      <c r="K8" s="126"/>
      <c r="L8" s="126"/>
      <c r="M8" s="126"/>
      <c r="N8" s="63"/>
    </row>
    <row r="9" spans="1:14" hidden="1" x14ac:dyDescent="0.3">
      <c r="A9" s="126"/>
      <c r="B9" s="126"/>
      <c r="C9" s="126"/>
      <c r="D9" s="126"/>
      <c r="E9" s="126"/>
      <c r="F9" s="126"/>
      <c r="G9" s="126"/>
      <c r="H9" s="126"/>
      <c r="I9" s="126"/>
      <c r="J9" s="126"/>
      <c r="K9" s="126"/>
      <c r="L9" s="126"/>
      <c r="M9" s="126"/>
      <c r="N9" s="63"/>
    </row>
    <row r="10" spans="1:14" ht="5.25" customHeight="1" x14ac:dyDescent="0.3">
      <c r="A10" s="126"/>
      <c r="B10" s="126"/>
      <c r="C10" s="126"/>
      <c r="D10" s="126"/>
      <c r="E10" s="126"/>
      <c r="F10" s="126"/>
      <c r="G10" s="126"/>
      <c r="H10" s="126"/>
      <c r="I10" s="126"/>
      <c r="J10" s="126"/>
      <c r="K10" s="126"/>
      <c r="L10" s="126"/>
      <c r="M10" s="126"/>
      <c r="N10" s="63"/>
    </row>
    <row r="11" spans="1:14" x14ac:dyDescent="0.3">
      <c r="A11" s="126" t="s">
        <v>230</v>
      </c>
      <c r="B11" s="126"/>
      <c r="C11" s="126"/>
      <c r="D11" s="126"/>
      <c r="E11" s="126"/>
      <c r="F11" s="126"/>
      <c r="G11" s="126"/>
      <c r="H11" s="126"/>
      <c r="I11" s="126"/>
      <c r="J11" s="126"/>
      <c r="K11" s="126"/>
      <c r="L11" s="126"/>
      <c r="M11" s="126"/>
      <c r="N11" s="63"/>
    </row>
    <row r="12" spans="1:14" x14ac:dyDescent="0.3">
      <c r="A12" s="126"/>
      <c r="B12" s="126"/>
      <c r="C12" s="126"/>
      <c r="D12" s="126"/>
      <c r="E12" s="126"/>
      <c r="F12" s="126"/>
      <c r="G12" s="126"/>
      <c r="H12" s="126"/>
      <c r="I12" s="126"/>
      <c r="J12" s="126"/>
      <c r="K12" s="126"/>
      <c r="L12" s="126"/>
      <c r="M12" s="126"/>
      <c r="N12" s="63"/>
    </row>
    <row r="13" spans="1:14" x14ac:dyDescent="0.3">
      <c r="A13" s="126"/>
      <c r="B13" s="126"/>
      <c r="C13" s="126"/>
      <c r="D13" s="126"/>
      <c r="E13" s="126"/>
      <c r="F13" s="126"/>
      <c r="G13" s="126"/>
      <c r="H13" s="126"/>
      <c r="I13" s="126"/>
      <c r="J13" s="126"/>
      <c r="K13" s="126"/>
      <c r="L13" s="126"/>
      <c r="M13" s="126"/>
      <c r="N13" s="63"/>
    </row>
    <row r="14" spans="1:14" ht="5.25" customHeight="1" x14ac:dyDescent="0.3">
      <c r="A14" s="126"/>
      <c r="B14" s="126"/>
      <c r="C14" s="126"/>
      <c r="D14" s="126"/>
      <c r="E14" s="126"/>
      <c r="F14" s="126"/>
      <c r="G14" s="126"/>
      <c r="H14" s="126"/>
      <c r="I14" s="126"/>
      <c r="J14" s="126"/>
      <c r="K14" s="126"/>
      <c r="L14" s="126"/>
      <c r="M14" s="126"/>
      <c r="N14" s="63"/>
    </row>
    <row r="15" spans="1:14" ht="4.5" customHeight="1" x14ac:dyDescent="0.3">
      <c r="A15" s="126"/>
      <c r="B15" s="126"/>
      <c r="C15" s="126"/>
      <c r="D15" s="126"/>
      <c r="E15" s="126"/>
      <c r="F15" s="126"/>
      <c r="G15" s="126"/>
      <c r="H15" s="126"/>
      <c r="I15" s="126"/>
      <c r="J15" s="126"/>
      <c r="K15" s="126"/>
      <c r="L15" s="126"/>
      <c r="M15" s="126"/>
      <c r="N15" s="63"/>
    </row>
    <row r="16" spans="1:14" x14ac:dyDescent="0.3">
      <c r="A16" s="126" t="s">
        <v>262</v>
      </c>
      <c r="B16" s="126"/>
      <c r="C16" s="126"/>
      <c r="D16" s="126"/>
      <c r="E16" s="126"/>
      <c r="F16" s="126"/>
      <c r="G16" s="126"/>
      <c r="H16" s="126"/>
      <c r="I16" s="126"/>
      <c r="J16" s="126"/>
      <c r="K16" s="126"/>
      <c r="L16" s="126"/>
      <c r="M16" s="126"/>
      <c r="N16" s="63"/>
    </row>
    <row r="17" spans="1:14" x14ac:dyDescent="0.3">
      <c r="A17" s="126"/>
      <c r="B17" s="126"/>
      <c r="C17" s="126"/>
      <c r="D17" s="126"/>
      <c r="E17" s="126"/>
      <c r="F17" s="126"/>
      <c r="G17" s="126"/>
      <c r="H17" s="126"/>
      <c r="I17" s="126"/>
      <c r="J17" s="126"/>
      <c r="K17" s="126"/>
      <c r="L17" s="126"/>
      <c r="M17" s="126"/>
      <c r="N17" s="63"/>
    </row>
    <row r="18" spans="1:14" ht="5.25" customHeight="1" x14ac:dyDescent="0.3">
      <c r="A18" s="119"/>
      <c r="B18" s="66"/>
      <c r="C18" s="66"/>
      <c r="D18" s="66"/>
      <c r="E18" s="66"/>
      <c r="F18" s="66"/>
      <c r="G18" s="66"/>
      <c r="H18" s="66"/>
      <c r="I18" s="66"/>
      <c r="J18" s="66"/>
      <c r="K18" s="66"/>
      <c r="L18" s="66"/>
      <c r="M18" s="66"/>
      <c r="N18" s="63"/>
    </row>
    <row r="19" spans="1:14" x14ac:dyDescent="0.3">
      <c r="A19" s="119" t="s">
        <v>231</v>
      </c>
      <c r="B19" s="66"/>
      <c r="C19" s="66"/>
      <c r="D19" s="66"/>
      <c r="E19" s="66"/>
      <c r="F19" s="66"/>
      <c r="G19" s="66"/>
      <c r="H19" s="66"/>
      <c r="I19" s="66"/>
      <c r="J19" s="66"/>
      <c r="K19" s="66"/>
      <c r="L19" s="66"/>
      <c r="M19" s="66"/>
      <c r="N19" s="63"/>
    </row>
    <row r="20" spans="1:14" x14ac:dyDescent="0.3">
      <c r="A20" s="63"/>
      <c r="B20" s="63"/>
      <c r="C20" s="63"/>
      <c r="D20" s="63"/>
      <c r="E20" s="63"/>
      <c r="F20" s="63"/>
      <c r="G20" s="63"/>
      <c r="H20" s="63"/>
      <c r="I20" s="63"/>
      <c r="J20" s="63"/>
      <c r="K20" s="63"/>
      <c r="L20" s="63"/>
      <c r="M20" s="63"/>
      <c r="N20" s="63"/>
    </row>
    <row r="21" spans="1:14" x14ac:dyDescent="0.3">
      <c r="A21" s="27"/>
      <c r="B21" s="27"/>
      <c r="C21" s="27"/>
      <c r="D21" s="27"/>
      <c r="E21" s="27"/>
      <c r="F21" s="27"/>
      <c r="G21" s="27"/>
      <c r="H21" s="27"/>
      <c r="I21" s="27"/>
      <c r="J21" s="27"/>
      <c r="K21" s="27"/>
      <c r="L21" s="27"/>
      <c r="M21" s="27"/>
      <c r="N21" s="27"/>
    </row>
    <row r="22" spans="1:14" x14ac:dyDescent="0.3">
      <c r="A22" s="27"/>
      <c r="B22" s="27"/>
      <c r="C22" s="27"/>
      <c r="D22" s="27"/>
      <c r="E22" s="27"/>
      <c r="F22" s="27"/>
      <c r="G22" s="27"/>
      <c r="H22" s="27"/>
      <c r="I22" s="27"/>
      <c r="J22" s="27"/>
      <c r="K22" s="27"/>
      <c r="L22" s="27"/>
      <c r="M22" s="27"/>
      <c r="N22" s="27"/>
    </row>
    <row r="23" spans="1:14" ht="24.6" x14ac:dyDescent="0.3">
      <c r="A23" s="87" t="s">
        <v>225</v>
      </c>
      <c r="B23" s="27"/>
      <c r="C23" s="27"/>
      <c r="D23" s="27"/>
      <c r="E23" s="27"/>
      <c r="F23" s="27"/>
      <c r="G23" s="64" t="s">
        <v>221</v>
      </c>
      <c r="H23" s="27" t="s">
        <v>222</v>
      </c>
      <c r="I23" s="27"/>
      <c r="J23" s="64" t="s">
        <v>223</v>
      </c>
      <c r="K23" s="27"/>
      <c r="L23" s="156" t="s">
        <v>224</v>
      </c>
      <c r="M23" s="156"/>
      <c r="N23" s="27"/>
    </row>
    <row r="24" spans="1:14" x14ac:dyDescent="0.3">
      <c r="A24" s="27"/>
      <c r="B24" s="27"/>
      <c r="C24" s="27"/>
      <c r="D24" s="27"/>
      <c r="E24" s="27"/>
      <c r="F24" s="27"/>
      <c r="G24" s="27"/>
      <c r="H24" s="27"/>
      <c r="I24" s="27"/>
      <c r="J24" s="27"/>
      <c r="K24" s="27"/>
      <c r="L24" s="27"/>
      <c r="M24" s="27"/>
      <c r="N24" s="27"/>
    </row>
    <row r="25" spans="1:14" x14ac:dyDescent="0.3">
      <c r="A25" s="27" t="s">
        <v>201</v>
      </c>
      <c r="B25" s="27"/>
      <c r="C25" s="27"/>
      <c r="D25" s="27"/>
      <c r="E25" s="27"/>
      <c r="F25" s="27"/>
      <c r="G25" s="123">
        <v>120</v>
      </c>
      <c r="H25" s="65">
        <f>+G25*Vermenigvuldigingsfactoren!M6</f>
        <v>2825.1553846153847</v>
      </c>
      <c r="I25" s="27"/>
      <c r="J25" s="65">
        <f>+H25-$H$25</f>
        <v>0</v>
      </c>
      <c r="K25" s="27"/>
      <c r="L25" s="157">
        <f>+J25/Vermenigvuldigingsfactoren!$M$6</f>
        <v>0</v>
      </c>
      <c r="M25" s="157"/>
      <c r="N25" s="27"/>
    </row>
    <row r="26" spans="1:14" x14ac:dyDescent="0.3">
      <c r="A26" s="27" t="s">
        <v>196</v>
      </c>
      <c r="B26" s="27"/>
      <c r="C26" s="27"/>
      <c r="D26" s="27"/>
      <c r="E26" s="27"/>
      <c r="F26" s="27"/>
      <c r="G26" s="123">
        <v>120</v>
      </c>
      <c r="H26" s="65">
        <f>+G26*Vermenigvuldigingsfactoren!M4</f>
        <v>4360.6186165384615</v>
      </c>
      <c r="I26" s="27"/>
      <c r="J26" s="65">
        <f t="shared" ref="J26:J28" si="0">+H26-$H$25</f>
        <v>1535.4632319230768</v>
      </c>
      <c r="K26" s="27"/>
      <c r="L26" s="157">
        <f>+J26/Vermenigvuldigingsfactoren!$M$6</f>
        <v>65.219629629629623</v>
      </c>
      <c r="M26" s="157"/>
      <c r="N26" s="27"/>
    </row>
    <row r="27" spans="1:14" x14ac:dyDescent="0.3">
      <c r="A27" s="27" t="s">
        <v>197</v>
      </c>
      <c r="B27" s="27"/>
      <c r="C27" s="27"/>
      <c r="D27" s="27"/>
      <c r="E27" s="27"/>
      <c r="F27" s="27"/>
      <c r="G27" s="123">
        <v>120</v>
      </c>
      <c r="H27" s="65">
        <f>+G27*Vermenigvuldigingsfactoren!M5</f>
        <v>3811.9744556714472</v>
      </c>
      <c r="I27" s="27"/>
      <c r="J27" s="65">
        <f t="shared" si="0"/>
        <v>986.81907105606251</v>
      </c>
      <c r="K27" s="27"/>
      <c r="L27" s="157">
        <f>+J27/Vermenigvuldigingsfactoren!$M$6</f>
        <v>41.915672734881767</v>
      </c>
      <c r="M27" s="157"/>
      <c r="N27" s="27"/>
    </row>
    <row r="28" spans="1:14" x14ac:dyDescent="0.3">
      <c r="A28" s="27" t="s">
        <v>152</v>
      </c>
      <c r="B28" s="27"/>
      <c r="C28" s="27"/>
      <c r="D28" s="27"/>
      <c r="E28" s="27"/>
      <c r="F28" s="27"/>
      <c r="G28" s="123">
        <v>120</v>
      </c>
      <c r="H28" s="65">
        <f>+G28*Vermenigvuldigingsfactoren!M7</f>
        <v>5612.9908153846154</v>
      </c>
      <c r="I28" s="27"/>
      <c r="J28" s="65">
        <f t="shared" si="0"/>
        <v>2787.8354307692307</v>
      </c>
      <c r="K28" s="27"/>
      <c r="L28" s="157">
        <f>+J28/Vermenigvuldigingsfactoren!$M$6</f>
        <v>118.4148148148148</v>
      </c>
      <c r="M28" s="157"/>
      <c r="N28" s="27"/>
    </row>
    <row r="29" spans="1:14" x14ac:dyDescent="0.3">
      <c r="A29" s="27"/>
      <c r="B29" s="27"/>
      <c r="C29" s="27"/>
      <c r="D29" s="27"/>
      <c r="E29" s="27"/>
      <c r="F29" s="27"/>
      <c r="G29" s="27"/>
      <c r="H29" s="27"/>
      <c r="I29" s="27"/>
      <c r="J29" s="27"/>
      <c r="K29" s="27"/>
      <c r="L29" s="27"/>
      <c r="M29" s="27"/>
      <c r="N29" s="27"/>
    </row>
    <row r="30" spans="1:14" x14ac:dyDescent="0.3">
      <c r="A30" s="63"/>
      <c r="B30" s="63"/>
      <c r="C30" s="63"/>
      <c r="D30" s="63"/>
      <c r="E30" s="63"/>
      <c r="F30" s="63"/>
      <c r="G30" s="63"/>
      <c r="H30" s="63"/>
      <c r="I30" s="63"/>
      <c r="J30" s="63"/>
      <c r="K30" s="63"/>
      <c r="L30" s="63"/>
      <c r="M30" s="63"/>
      <c r="N30" s="63"/>
    </row>
    <row r="31" spans="1:14" ht="35.25" customHeight="1" x14ac:dyDescent="0.3">
      <c r="A31" s="87" t="s">
        <v>226</v>
      </c>
      <c r="B31" s="27"/>
      <c r="C31" s="27"/>
      <c r="D31" s="27"/>
      <c r="E31" s="27"/>
      <c r="F31" s="27"/>
      <c r="G31" s="64" t="s">
        <v>227</v>
      </c>
      <c r="H31" s="27" t="s">
        <v>222</v>
      </c>
      <c r="I31" s="27"/>
      <c r="J31" s="64" t="s">
        <v>223</v>
      </c>
      <c r="K31" s="27"/>
      <c r="L31" s="156" t="s">
        <v>228</v>
      </c>
      <c r="M31" s="156"/>
      <c r="N31" s="27"/>
    </row>
    <row r="32" spans="1:14" x14ac:dyDescent="0.3">
      <c r="A32" s="27"/>
      <c r="B32" s="27"/>
      <c r="C32" s="27"/>
      <c r="D32" s="27"/>
      <c r="E32" s="27"/>
      <c r="F32" s="27"/>
      <c r="G32" s="27"/>
      <c r="H32" s="27"/>
      <c r="I32" s="27"/>
      <c r="J32" s="27"/>
      <c r="K32" s="27"/>
      <c r="L32" s="27"/>
      <c r="M32" s="27"/>
      <c r="N32" s="27"/>
    </row>
    <row r="33" spans="1:14" x14ac:dyDescent="0.3">
      <c r="A33" s="27" t="s">
        <v>201</v>
      </c>
      <c r="B33" s="27"/>
      <c r="C33" s="27"/>
      <c r="D33" s="27"/>
      <c r="E33" s="27"/>
      <c r="F33" s="27"/>
      <c r="G33" s="123">
        <v>6</v>
      </c>
      <c r="H33" s="65">
        <f>+G33*Vermenigvuldigingsfactoren!N6</f>
        <v>24484.68</v>
      </c>
      <c r="I33" s="27"/>
      <c r="J33" s="65">
        <f>+H33-$H$33</f>
        <v>0</v>
      </c>
      <c r="K33" s="27"/>
      <c r="L33" s="157">
        <f>+J33/Vermenigvuldigingsfactoren!$N$6</f>
        <v>0</v>
      </c>
      <c r="M33" s="157"/>
      <c r="N33" s="27"/>
    </row>
    <row r="34" spans="1:14" x14ac:dyDescent="0.3">
      <c r="A34" s="27" t="s">
        <v>196</v>
      </c>
      <c r="B34" s="27"/>
      <c r="C34" s="27"/>
      <c r="D34" s="27"/>
      <c r="E34" s="27"/>
      <c r="F34" s="27"/>
      <c r="G34" s="123">
        <v>6</v>
      </c>
      <c r="H34" s="65">
        <f>+G34*Vermenigvuldigingsfactoren!N4</f>
        <v>34503.394803360577</v>
      </c>
      <c r="I34" s="27"/>
      <c r="J34" s="65">
        <f t="shared" ref="J34:J36" si="1">+H34-$H$33</f>
        <v>10018.714803360577</v>
      </c>
      <c r="K34" s="27"/>
      <c r="L34" s="155">
        <f>+J34/Vermenigvuldigingsfactoren!$N$6</f>
        <v>2.4550979967948718</v>
      </c>
      <c r="M34" s="155"/>
      <c r="N34" s="27"/>
    </row>
    <row r="35" spans="1:14" x14ac:dyDescent="0.3">
      <c r="A35" s="27" t="s">
        <v>197</v>
      </c>
      <c r="B35" s="27"/>
      <c r="C35" s="27"/>
      <c r="D35" s="27"/>
      <c r="E35" s="27"/>
      <c r="F35" s="27"/>
      <c r="G35" s="123">
        <v>6</v>
      </c>
      <c r="H35" s="65">
        <f>+G35*Vermenigvuldigingsfactoren!N5</f>
        <v>33037.111949152539</v>
      </c>
      <c r="I35" s="27"/>
      <c r="J35" s="65">
        <f t="shared" si="1"/>
        <v>8552.4319491525384</v>
      </c>
      <c r="K35" s="27"/>
      <c r="L35" s="155">
        <f>+J35/Vermenigvuldigingsfactoren!$N$6</f>
        <v>2.0957836367440876</v>
      </c>
      <c r="M35" s="155"/>
      <c r="N35" s="27"/>
    </row>
    <row r="36" spans="1:14" x14ac:dyDescent="0.3">
      <c r="A36" s="27" t="s">
        <v>152</v>
      </c>
      <c r="B36" s="27"/>
      <c r="C36" s="27"/>
      <c r="D36" s="27"/>
      <c r="E36" s="27"/>
      <c r="F36" s="27"/>
      <c r="G36" s="123">
        <v>6</v>
      </c>
      <c r="H36" s="65">
        <f>+G36*Vermenigvuldigingsfactoren!N7</f>
        <v>44412.789826730776</v>
      </c>
      <c r="I36" s="27"/>
      <c r="J36" s="65">
        <f t="shared" si="1"/>
        <v>19928.109826730775</v>
      </c>
      <c r="K36" s="27"/>
      <c r="L36" s="155">
        <f>+J36/Vermenigvuldigingsfactoren!$N$6</f>
        <v>4.8834070512820524</v>
      </c>
      <c r="M36" s="155"/>
      <c r="N36" s="27"/>
    </row>
    <row r="37" spans="1:14" ht="6" customHeight="1" x14ac:dyDescent="0.3">
      <c r="A37" s="27"/>
      <c r="B37" s="27"/>
      <c r="C37" s="27"/>
      <c r="D37" s="27"/>
      <c r="E37" s="27"/>
      <c r="F37" s="27"/>
      <c r="G37" s="27"/>
      <c r="H37" s="27"/>
      <c r="I37" s="27"/>
      <c r="J37" s="27"/>
      <c r="K37" s="27"/>
      <c r="L37" s="27"/>
      <c r="M37" s="27"/>
      <c r="N37" s="27"/>
    </row>
    <row r="38" spans="1:14" ht="6" customHeight="1" x14ac:dyDescent="0.3">
      <c r="A38" s="27"/>
      <c r="B38" s="27"/>
      <c r="C38" s="27"/>
      <c r="D38" s="27"/>
      <c r="E38" s="27"/>
      <c r="F38" s="27"/>
      <c r="G38" s="27"/>
      <c r="H38" s="27"/>
      <c r="I38" s="27"/>
      <c r="J38" s="27"/>
      <c r="K38" s="27"/>
      <c r="L38" s="27"/>
      <c r="M38" s="27"/>
      <c r="N38" s="27"/>
    </row>
  </sheetData>
  <sheetProtection algorithmName="SHA-512" hashValue="qF6QNiYiPXCRWbShQh5YfTrjJfntRo1dlu48pO0jEb4KIqkfnk2gAPvAJxJujMfx51lUbQq8NxOYo73orLYliA==" saltValue="YenaaL5GyPpRKgPYr/d5FA==" spinCount="100000" sheet="1" objects="1" scenarios="1"/>
  <mergeCells count="13">
    <mergeCell ref="L34:M34"/>
    <mergeCell ref="L35:M35"/>
    <mergeCell ref="L36:M36"/>
    <mergeCell ref="L31:M31"/>
    <mergeCell ref="A4:M10"/>
    <mergeCell ref="A11:M15"/>
    <mergeCell ref="A16:M17"/>
    <mergeCell ref="L25:M25"/>
    <mergeCell ref="L26:M26"/>
    <mergeCell ref="L27:M27"/>
    <mergeCell ref="L28:M28"/>
    <mergeCell ref="L23:M23"/>
    <mergeCell ref="L33:M33"/>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election activeCell="H24" sqref="H24"/>
    </sheetView>
  </sheetViews>
  <sheetFormatPr defaultRowHeight="14.4" x14ac:dyDescent="0.3"/>
  <sheetData>
    <row r="1" spans="1:17" x14ac:dyDescent="0.3">
      <c r="A1" s="1" t="s">
        <v>0</v>
      </c>
    </row>
    <row r="3" spans="1:17" ht="18" x14ac:dyDescent="0.35">
      <c r="A3" s="2" t="s">
        <v>1</v>
      </c>
      <c r="B3" s="3"/>
      <c r="C3" s="3"/>
      <c r="D3" s="3"/>
      <c r="E3" s="4" t="s">
        <v>2</v>
      </c>
      <c r="F3" s="4" t="s">
        <v>3</v>
      </c>
      <c r="G3" s="4" t="s">
        <v>4</v>
      </c>
      <c r="H3" s="4" t="s">
        <v>5</v>
      </c>
      <c r="I3" s="4" t="s">
        <v>6</v>
      </c>
      <c r="J3" s="4" t="s">
        <v>7</v>
      </c>
      <c r="K3" s="4" t="s">
        <v>8</v>
      </c>
      <c r="L3" s="4" t="s">
        <v>9</v>
      </c>
      <c r="M3" s="4" t="s">
        <v>10</v>
      </c>
      <c r="N3" s="4" t="s">
        <v>11</v>
      </c>
      <c r="O3" s="4" t="s">
        <v>12</v>
      </c>
      <c r="P3" s="4" t="s">
        <v>13</v>
      </c>
    </row>
    <row r="4" spans="1:17" x14ac:dyDescent="0.3">
      <c r="A4" s="5" t="s">
        <v>14</v>
      </c>
      <c r="B4" s="6"/>
      <c r="C4" s="6"/>
      <c r="D4" s="6"/>
      <c r="E4" s="6">
        <v>21</v>
      </c>
      <c r="F4" s="6">
        <v>22</v>
      </c>
      <c r="G4" s="6">
        <v>22</v>
      </c>
      <c r="H4" s="6">
        <v>21</v>
      </c>
      <c r="I4" s="6">
        <v>23</v>
      </c>
      <c r="J4" s="6">
        <v>21</v>
      </c>
      <c r="K4" s="6">
        <v>21</v>
      </c>
      <c r="L4" s="6">
        <v>23</v>
      </c>
      <c r="M4" s="6">
        <v>21</v>
      </c>
      <c r="N4" s="6">
        <v>22</v>
      </c>
      <c r="O4" s="6">
        <v>22</v>
      </c>
      <c r="P4" s="6">
        <v>21</v>
      </c>
      <c r="Q4">
        <f>SUM(E4:P4)</f>
        <v>260</v>
      </c>
    </row>
    <row r="5" spans="1:17" x14ac:dyDescent="0.3">
      <c r="A5" s="5" t="s">
        <v>15</v>
      </c>
      <c r="B5" s="6"/>
      <c r="C5" s="6"/>
      <c r="D5" s="6"/>
      <c r="E5" s="6">
        <f>+[1]Start!E21</f>
        <v>11</v>
      </c>
      <c r="F5" s="6">
        <f>+[1]Start!F21</f>
        <v>0</v>
      </c>
      <c r="G5" s="6">
        <f>+[1]Start!G21</f>
        <v>5</v>
      </c>
      <c r="H5" s="6">
        <f>+[1]Start!H21</f>
        <v>0</v>
      </c>
      <c r="I5" s="6">
        <f>+[1]Start!I21</f>
        <v>9</v>
      </c>
      <c r="J5" s="6">
        <f>+[1]Start!J21</f>
        <v>1</v>
      </c>
      <c r="K5" s="6">
        <f>+[1]Start!K21</f>
        <v>5</v>
      </c>
      <c r="L5" s="6">
        <f>+[1]Start!L21</f>
        <v>0</v>
      </c>
      <c r="M5" s="6">
        <f>+[1]Start!M21</f>
        <v>6</v>
      </c>
      <c r="N5" s="6">
        <f>+[1]Start!N21</f>
        <v>9</v>
      </c>
      <c r="O5" s="6">
        <f>+[1]Start!O21</f>
        <v>0</v>
      </c>
      <c r="P5" s="6">
        <f>+[1]Start!P21</f>
        <v>15</v>
      </c>
      <c r="Q5">
        <f>SUM(E5:P5)</f>
        <v>61</v>
      </c>
    </row>
    <row r="6" spans="1:17" x14ac:dyDescent="0.3">
      <c r="A6" s="7" t="s">
        <v>16</v>
      </c>
      <c r="B6" s="8"/>
      <c r="C6" s="8"/>
      <c r="D6" s="8"/>
      <c r="E6" s="9">
        <f t="shared" ref="E6:P6" si="0">+(E4-E5)/E4</f>
        <v>0.47619047619047616</v>
      </c>
      <c r="F6" s="9">
        <f t="shared" si="0"/>
        <v>1</v>
      </c>
      <c r="G6" s="9">
        <f t="shared" si="0"/>
        <v>0.77272727272727271</v>
      </c>
      <c r="H6" s="9">
        <f t="shared" si="0"/>
        <v>1</v>
      </c>
      <c r="I6" s="9">
        <f t="shared" si="0"/>
        <v>0.60869565217391308</v>
      </c>
      <c r="J6" s="9">
        <f t="shared" si="0"/>
        <v>0.95238095238095233</v>
      </c>
      <c r="K6" s="9">
        <f t="shared" si="0"/>
        <v>0.76190476190476186</v>
      </c>
      <c r="L6" s="9">
        <f t="shared" si="0"/>
        <v>1</v>
      </c>
      <c r="M6" s="9">
        <f t="shared" si="0"/>
        <v>0.7142857142857143</v>
      </c>
      <c r="N6" s="9">
        <f t="shared" si="0"/>
        <v>0.59090909090909094</v>
      </c>
      <c r="O6" s="9">
        <f t="shared" si="0"/>
        <v>1</v>
      </c>
      <c r="P6" s="9">
        <f t="shared" si="0"/>
        <v>0.2857142857142857</v>
      </c>
    </row>
    <row r="9" spans="1:17" x14ac:dyDescent="0.3">
      <c r="A9" s="6" t="s">
        <v>17</v>
      </c>
      <c r="B9" s="10"/>
      <c r="C9" s="10"/>
      <c r="D9" s="10"/>
      <c r="E9" s="10">
        <f>+E4-E5</f>
        <v>10</v>
      </c>
      <c r="F9" s="10">
        <f t="shared" ref="F9:P9" si="1">+F4-F5</f>
        <v>22</v>
      </c>
      <c r="G9" s="10">
        <f t="shared" si="1"/>
        <v>17</v>
      </c>
      <c r="H9" s="10">
        <f t="shared" si="1"/>
        <v>21</v>
      </c>
      <c r="I9" s="10">
        <f t="shared" si="1"/>
        <v>14</v>
      </c>
      <c r="J9" s="10">
        <f t="shared" si="1"/>
        <v>20</v>
      </c>
      <c r="K9" s="10">
        <f t="shared" si="1"/>
        <v>16</v>
      </c>
      <c r="L9" s="10">
        <f t="shared" si="1"/>
        <v>23</v>
      </c>
      <c r="M9" s="10">
        <f t="shared" si="1"/>
        <v>15</v>
      </c>
      <c r="N9" s="10">
        <f t="shared" si="1"/>
        <v>13</v>
      </c>
      <c r="O9" s="10">
        <f t="shared" si="1"/>
        <v>22</v>
      </c>
      <c r="P9" s="10">
        <f t="shared" si="1"/>
        <v>6</v>
      </c>
      <c r="Q9">
        <f>SUM(E9:P9)</f>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47"/>
  <sheetViews>
    <sheetView workbookViewId="0">
      <selection activeCell="G20" sqref="G20"/>
    </sheetView>
  </sheetViews>
  <sheetFormatPr defaultRowHeight="14.4" x14ac:dyDescent="0.3"/>
  <sheetData>
    <row r="2" spans="1:23" x14ac:dyDescent="0.3">
      <c r="A2" s="35" t="s">
        <v>164</v>
      </c>
      <c r="B2" s="36"/>
      <c r="C2" s="37">
        <v>41883</v>
      </c>
      <c r="D2" s="38"/>
      <c r="E2" s="36"/>
      <c r="F2" s="39"/>
      <c r="G2" s="39"/>
      <c r="H2" s="39"/>
      <c r="I2" s="39"/>
      <c r="J2" s="40"/>
      <c r="K2" s="40"/>
      <c r="L2" s="40"/>
      <c r="M2" s="40"/>
      <c r="N2" s="40"/>
      <c r="O2" s="40"/>
      <c r="P2" s="40"/>
      <c r="Q2" s="40"/>
      <c r="R2" s="40"/>
      <c r="S2" s="40"/>
      <c r="T2" s="40"/>
      <c r="U2" s="40"/>
      <c r="V2" s="40"/>
      <c r="W2" s="40"/>
    </row>
    <row r="3" spans="1:23" x14ac:dyDescent="0.3">
      <c r="A3" s="40" t="s">
        <v>165</v>
      </c>
      <c r="B3" s="36"/>
      <c r="C3" s="41"/>
      <c r="D3" s="42"/>
      <c r="E3" s="36"/>
      <c r="F3" s="36"/>
      <c r="G3" s="39"/>
      <c r="H3" s="39"/>
      <c r="I3" s="36"/>
      <c r="J3" s="40"/>
      <c r="K3" s="43"/>
      <c r="L3" s="40"/>
      <c r="M3" s="40"/>
      <c r="N3" s="40"/>
      <c r="O3" s="40"/>
      <c r="P3" s="40"/>
      <c r="Q3" s="44"/>
      <c r="R3" s="44"/>
      <c r="S3" s="44"/>
      <c r="T3" s="44"/>
      <c r="U3" s="44"/>
      <c r="V3" s="44"/>
      <c r="W3" s="44"/>
    </row>
    <row r="4" spans="1:23" x14ac:dyDescent="0.3">
      <c r="A4" s="35" t="s">
        <v>166</v>
      </c>
      <c r="B4" s="36"/>
      <c r="C4" s="45">
        <v>1</v>
      </c>
      <c r="D4" s="45">
        <v>2</v>
      </c>
      <c r="E4" s="45">
        <v>3</v>
      </c>
      <c r="F4" s="45">
        <v>4</v>
      </c>
      <c r="G4" s="45">
        <v>5</v>
      </c>
      <c r="H4" s="45">
        <v>6</v>
      </c>
      <c r="I4" s="45">
        <v>7</v>
      </c>
      <c r="J4" s="46">
        <v>8</v>
      </c>
      <c r="K4" s="46">
        <v>9</v>
      </c>
      <c r="L4" s="46">
        <v>10</v>
      </c>
      <c r="M4" s="46">
        <v>11</v>
      </c>
      <c r="N4" s="46">
        <v>12</v>
      </c>
      <c r="O4" s="46">
        <v>13</v>
      </c>
      <c r="P4" s="46">
        <v>14</v>
      </c>
      <c r="Q4" s="46">
        <v>15</v>
      </c>
      <c r="R4" s="46">
        <v>16</v>
      </c>
      <c r="S4" s="46">
        <v>17</v>
      </c>
      <c r="T4" s="46">
        <v>18</v>
      </c>
      <c r="U4" s="46">
        <v>19</v>
      </c>
      <c r="V4" s="46">
        <v>20</v>
      </c>
      <c r="W4" s="46" t="s">
        <v>167</v>
      </c>
    </row>
    <row r="5" spans="1:23" x14ac:dyDescent="0.3">
      <c r="A5" s="47" t="s">
        <v>168</v>
      </c>
      <c r="B5" s="48"/>
      <c r="C5" s="49">
        <v>2360</v>
      </c>
      <c r="D5" s="49">
        <v>2468</v>
      </c>
      <c r="E5" s="49">
        <v>2580</v>
      </c>
      <c r="F5" s="49">
        <v>2698</v>
      </c>
      <c r="G5" s="49">
        <v>2831</v>
      </c>
      <c r="H5" s="49">
        <v>2943</v>
      </c>
      <c r="I5" s="49">
        <v>3058</v>
      </c>
      <c r="J5" s="50">
        <v>3167</v>
      </c>
      <c r="K5" s="50">
        <v>3274</v>
      </c>
      <c r="L5" s="50">
        <v>3393</v>
      </c>
      <c r="M5" s="50">
        <v>3497</v>
      </c>
      <c r="N5" s="50"/>
      <c r="O5" s="50"/>
      <c r="P5" s="50"/>
      <c r="Q5" s="50"/>
      <c r="R5" s="50"/>
      <c r="S5" s="50"/>
      <c r="T5" s="50"/>
      <c r="U5" s="50"/>
      <c r="V5" s="50"/>
      <c r="W5" s="51">
        <f t="shared" ref="W5:W47" si="0">COUNTA(C5:V5)</f>
        <v>11</v>
      </c>
    </row>
    <row r="6" spans="1:23" x14ac:dyDescent="0.3">
      <c r="A6" s="47" t="s">
        <v>169</v>
      </c>
      <c r="B6" s="48"/>
      <c r="C6" s="49">
        <v>2414</v>
      </c>
      <c r="D6" s="49">
        <v>2523</v>
      </c>
      <c r="E6" s="49">
        <v>2642</v>
      </c>
      <c r="F6" s="49">
        <v>2774</v>
      </c>
      <c r="G6" s="49">
        <v>2886</v>
      </c>
      <c r="H6" s="49">
        <v>3002</v>
      </c>
      <c r="I6" s="49">
        <v>3109</v>
      </c>
      <c r="J6" s="50">
        <v>3217</v>
      </c>
      <c r="K6" s="50">
        <v>3334</v>
      </c>
      <c r="L6" s="50">
        <v>3441</v>
      </c>
      <c r="M6" s="50">
        <v>3545</v>
      </c>
      <c r="N6" s="50">
        <v>3651</v>
      </c>
      <c r="O6" s="50">
        <v>3831</v>
      </c>
      <c r="P6" s="50"/>
      <c r="Q6" s="50"/>
      <c r="R6" s="50"/>
      <c r="S6" s="50"/>
      <c r="T6" s="50"/>
      <c r="U6" s="50"/>
      <c r="V6" s="50"/>
      <c r="W6" s="51">
        <f t="shared" si="0"/>
        <v>13</v>
      </c>
    </row>
    <row r="7" spans="1:23" x14ac:dyDescent="0.3">
      <c r="A7" s="47" t="s">
        <v>170</v>
      </c>
      <c r="B7" s="48"/>
      <c r="C7" s="49">
        <v>2465</v>
      </c>
      <c r="D7" s="49">
        <v>2587</v>
      </c>
      <c r="E7" s="49">
        <v>2715</v>
      </c>
      <c r="F7" s="49">
        <v>2831</v>
      </c>
      <c r="G7" s="49">
        <v>2944</v>
      </c>
      <c r="H7" s="49">
        <v>3054</v>
      </c>
      <c r="I7" s="49">
        <v>3160</v>
      </c>
      <c r="J7" s="50">
        <v>3279</v>
      </c>
      <c r="K7" s="50">
        <v>3384</v>
      </c>
      <c r="L7" s="50">
        <v>3490</v>
      </c>
      <c r="M7" s="50">
        <v>3597</v>
      </c>
      <c r="N7" s="50">
        <v>3713</v>
      </c>
      <c r="O7" s="50">
        <v>3831</v>
      </c>
      <c r="P7" s="50">
        <v>3944</v>
      </c>
      <c r="Q7" s="50">
        <v>4054</v>
      </c>
      <c r="R7" s="50">
        <v>4163</v>
      </c>
      <c r="S7" s="50">
        <v>4271</v>
      </c>
      <c r="T7" s="50">
        <v>4326</v>
      </c>
      <c r="U7" s="50"/>
      <c r="V7" s="50"/>
      <c r="W7" s="51">
        <f t="shared" si="0"/>
        <v>18</v>
      </c>
    </row>
    <row r="8" spans="1:23" x14ac:dyDescent="0.3">
      <c r="A8" s="47" t="s">
        <v>171</v>
      </c>
      <c r="B8" s="48"/>
      <c r="C8" s="49">
        <v>2587</v>
      </c>
      <c r="D8" s="49">
        <v>2715</v>
      </c>
      <c r="E8" s="49">
        <v>2944</v>
      </c>
      <c r="F8" s="49">
        <v>3160</v>
      </c>
      <c r="G8" s="49">
        <v>3279</v>
      </c>
      <c r="H8" s="49">
        <v>3384</v>
      </c>
      <c r="I8" s="49">
        <v>3490</v>
      </c>
      <c r="J8" s="50">
        <v>3597</v>
      </c>
      <c r="K8" s="50">
        <v>3713</v>
      </c>
      <c r="L8" s="50">
        <v>3831</v>
      </c>
      <c r="M8" s="50">
        <v>3944</v>
      </c>
      <c r="N8" s="50">
        <v>4054</v>
      </c>
      <c r="O8" s="50">
        <v>4163</v>
      </c>
      <c r="P8" s="50">
        <v>4271</v>
      </c>
      <c r="Q8" s="50">
        <v>4383</v>
      </c>
      <c r="R8" s="50">
        <v>4494</v>
      </c>
      <c r="S8" s="50">
        <v>4600</v>
      </c>
      <c r="T8" s="50">
        <v>4711</v>
      </c>
      <c r="U8" s="50">
        <v>4850</v>
      </c>
      <c r="V8" s="50">
        <v>4917</v>
      </c>
      <c r="W8" s="51">
        <f t="shared" si="0"/>
        <v>20</v>
      </c>
    </row>
    <row r="9" spans="1:23" x14ac:dyDescent="0.3">
      <c r="A9" s="47" t="s">
        <v>172</v>
      </c>
      <c r="B9" s="48"/>
      <c r="C9" s="49">
        <v>2715</v>
      </c>
      <c r="D9" s="49">
        <v>2944</v>
      </c>
      <c r="E9" s="49">
        <v>3160</v>
      </c>
      <c r="F9" s="49">
        <v>3384</v>
      </c>
      <c r="G9" s="49">
        <v>3597</v>
      </c>
      <c r="H9" s="49">
        <v>2647</v>
      </c>
      <c r="I9" s="49">
        <v>3944</v>
      </c>
      <c r="J9" s="50">
        <v>4054</v>
      </c>
      <c r="K9" s="50">
        <v>4163</v>
      </c>
      <c r="L9" s="50">
        <v>4271</v>
      </c>
      <c r="M9" s="50">
        <v>4383</v>
      </c>
      <c r="N9" s="50">
        <v>4494</v>
      </c>
      <c r="O9" s="50">
        <v>4600</v>
      </c>
      <c r="P9" s="50">
        <v>4711</v>
      </c>
      <c r="Q9" s="50">
        <v>4850</v>
      </c>
      <c r="R9" s="50">
        <v>4986</v>
      </c>
      <c r="S9" s="50">
        <v>5125</v>
      </c>
      <c r="T9" s="50">
        <v>5263</v>
      </c>
      <c r="U9" s="50">
        <v>5329</v>
      </c>
      <c r="V9" s="50"/>
      <c r="W9" s="51">
        <f t="shared" si="0"/>
        <v>19</v>
      </c>
    </row>
    <row r="10" spans="1:23" x14ac:dyDescent="0.3">
      <c r="A10" s="47" t="s">
        <v>173</v>
      </c>
      <c r="B10" s="48"/>
      <c r="C10" s="49">
        <v>2636</v>
      </c>
      <c r="D10" s="49">
        <v>2739</v>
      </c>
      <c r="E10" s="49">
        <v>2845</v>
      </c>
      <c r="F10" s="49">
        <v>2947</v>
      </c>
      <c r="G10" s="49">
        <v>3050</v>
      </c>
      <c r="H10" s="49">
        <v>3155</v>
      </c>
      <c r="I10" s="49">
        <v>3259</v>
      </c>
      <c r="J10" s="50">
        <v>3363</v>
      </c>
      <c r="K10" s="50">
        <v>3465</v>
      </c>
      <c r="L10" s="50">
        <v>3569</v>
      </c>
      <c r="M10" s="50">
        <v>3675</v>
      </c>
      <c r="N10" s="50">
        <v>3778</v>
      </c>
      <c r="O10" s="50">
        <v>3883</v>
      </c>
      <c r="P10" s="50"/>
      <c r="Q10" s="50"/>
      <c r="R10" s="50"/>
      <c r="S10" s="50"/>
      <c r="T10" s="50"/>
      <c r="U10" s="50"/>
      <c r="V10" s="50"/>
      <c r="W10" s="51">
        <f t="shared" si="0"/>
        <v>13</v>
      </c>
    </row>
    <row r="11" spans="1:23" x14ac:dyDescent="0.3">
      <c r="A11" s="47" t="s">
        <v>174</v>
      </c>
      <c r="B11" s="48"/>
      <c r="C11" s="49">
        <v>2739</v>
      </c>
      <c r="D11" s="49">
        <v>2947</v>
      </c>
      <c r="E11" s="49">
        <v>3155</v>
      </c>
      <c r="F11" s="49">
        <v>3259</v>
      </c>
      <c r="G11" s="49">
        <v>3363</v>
      </c>
      <c r="H11" s="49">
        <v>3465</v>
      </c>
      <c r="I11" s="49">
        <v>3569</v>
      </c>
      <c r="J11" s="50">
        <v>3675</v>
      </c>
      <c r="K11" s="50">
        <v>3778</v>
      </c>
      <c r="L11" s="50">
        <v>3883</v>
      </c>
      <c r="M11" s="50">
        <v>3987</v>
      </c>
      <c r="N11" s="50">
        <v>4089</v>
      </c>
      <c r="O11" s="50">
        <v>4194</v>
      </c>
      <c r="P11" s="50">
        <v>4296</v>
      </c>
      <c r="Q11" s="50">
        <v>4402</v>
      </c>
      <c r="R11" s="50"/>
      <c r="S11" s="50"/>
      <c r="T11" s="50"/>
      <c r="U11" s="50"/>
      <c r="V11" s="50"/>
      <c r="W11" s="51">
        <f t="shared" si="0"/>
        <v>15</v>
      </c>
    </row>
    <row r="12" spans="1:23" x14ac:dyDescent="0.3">
      <c r="A12" s="47" t="s">
        <v>175</v>
      </c>
      <c r="B12" s="48"/>
      <c r="C12" s="49">
        <v>2739</v>
      </c>
      <c r="D12" s="49">
        <v>2947</v>
      </c>
      <c r="E12" s="49">
        <v>3155</v>
      </c>
      <c r="F12" s="49">
        <v>3259</v>
      </c>
      <c r="G12" s="49">
        <v>3363</v>
      </c>
      <c r="H12" s="49">
        <v>3465</v>
      </c>
      <c r="I12" s="49">
        <v>3569</v>
      </c>
      <c r="J12" s="50">
        <v>3675</v>
      </c>
      <c r="K12" s="50">
        <v>3778</v>
      </c>
      <c r="L12" s="50">
        <v>3883</v>
      </c>
      <c r="M12" s="50">
        <v>3987</v>
      </c>
      <c r="N12" s="50">
        <v>4089</v>
      </c>
      <c r="O12" s="50">
        <v>4194</v>
      </c>
      <c r="P12" s="50">
        <v>4296</v>
      </c>
      <c r="Q12" s="50">
        <v>4402</v>
      </c>
      <c r="R12" s="50">
        <v>4505</v>
      </c>
      <c r="S12" s="50">
        <v>4610</v>
      </c>
      <c r="T12" s="50"/>
      <c r="U12" s="50"/>
      <c r="V12" s="50"/>
      <c r="W12" s="51">
        <f t="shared" si="0"/>
        <v>17</v>
      </c>
    </row>
    <row r="13" spans="1:23" x14ac:dyDescent="0.3">
      <c r="A13" s="47" t="s">
        <v>176</v>
      </c>
      <c r="B13" s="48"/>
      <c r="C13" s="49">
        <v>2845</v>
      </c>
      <c r="D13" s="49">
        <v>3155</v>
      </c>
      <c r="E13" s="49">
        <v>3363</v>
      </c>
      <c r="F13" s="49">
        <v>3569</v>
      </c>
      <c r="G13" s="49">
        <v>3778</v>
      </c>
      <c r="H13" s="49">
        <v>3883</v>
      </c>
      <c r="I13" s="49">
        <v>3987</v>
      </c>
      <c r="J13" s="50">
        <v>4089</v>
      </c>
      <c r="K13" s="50">
        <v>4194</v>
      </c>
      <c r="L13" s="50">
        <v>4296</v>
      </c>
      <c r="M13" s="50">
        <v>4402</v>
      </c>
      <c r="N13" s="50">
        <v>4505</v>
      </c>
      <c r="O13" s="50">
        <v>4610</v>
      </c>
      <c r="P13" s="50">
        <v>4712</v>
      </c>
      <c r="Q13" s="50">
        <v>4816</v>
      </c>
      <c r="R13" s="50">
        <v>4921</v>
      </c>
      <c r="S13" s="50">
        <v>0</v>
      </c>
      <c r="T13" s="50"/>
      <c r="U13" s="50"/>
      <c r="V13" s="50"/>
      <c r="W13" s="51">
        <f t="shared" si="0"/>
        <v>17</v>
      </c>
    </row>
    <row r="14" spans="1:23" x14ac:dyDescent="0.3">
      <c r="A14" s="47" t="s">
        <v>177</v>
      </c>
      <c r="B14" s="48"/>
      <c r="C14" s="49">
        <v>2845</v>
      </c>
      <c r="D14" s="49">
        <v>3155</v>
      </c>
      <c r="E14" s="49">
        <v>3363</v>
      </c>
      <c r="F14" s="49">
        <v>3569</v>
      </c>
      <c r="G14" s="49">
        <v>3778</v>
      </c>
      <c r="H14" s="49">
        <v>3883</v>
      </c>
      <c r="I14" s="49">
        <v>3987</v>
      </c>
      <c r="J14" s="50">
        <v>4089</v>
      </c>
      <c r="K14" s="50">
        <v>4194</v>
      </c>
      <c r="L14" s="50">
        <v>4296</v>
      </c>
      <c r="M14" s="50">
        <v>4402</v>
      </c>
      <c r="N14" s="50">
        <v>4505</v>
      </c>
      <c r="O14" s="50">
        <v>4610</v>
      </c>
      <c r="P14" s="50">
        <v>4712</v>
      </c>
      <c r="Q14" s="50">
        <v>4816</v>
      </c>
      <c r="R14" s="50">
        <v>4921</v>
      </c>
      <c r="S14" s="50">
        <v>5025</v>
      </c>
      <c r="T14" s="50">
        <v>5128</v>
      </c>
      <c r="U14" s="50"/>
      <c r="V14" s="50"/>
      <c r="W14" s="51">
        <f t="shared" si="0"/>
        <v>18</v>
      </c>
    </row>
    <row r="15" spans="1:23" x14ac:dyDescent="0.3">
      <c r="A15" s="47" t="s">
        <v>178</v>
      </c>
      <c r="B15" s="48"/>
      <c r="C15" s="49">
        <v>2888</v>
      </c>
      <c r="D15" s="49">
        <v>3104</v>
      </c>
      <c r="E15" s="49">
        <v>3324</v>
      </c>
      <c r="F15" s="49">
        <v>3536</v>
      </c>
      <c r="G15" s="49">
        <v>3770</v>
      </c>
      <c r="H15" s="49">
        <v>3883</v>
      </c>
      <c r="I15" s="49">
        <v>3991</v>
      </c>
      <c r="J15" s="50">
        <v>4102</v>
      </c>
      <c r="K15" s="50">
        <v>4207</v>
      </c>
      <c r="L15" s="50">
        <v>4320</v>
      </c>
      <c r="M15" s="50">
        <v>4430</v>
      </c>
      <c r="N15" s="50">
        <v>4536</v>
      </c>
      <c r="O15" s="50">
        <v>4645</v>
      </c>
      <c r="P15" s="50">
        <v>4783</v>
      </c>
      <c r="Q15" s="50">
        <v>4920</v>
      </c>
      <c r="R15" s="50">
        <v>5057</v>
      </c>
      <c r="S15" s="50">
        <v>5195</v>
      </c>
      <c r="T15" s="50">
        <v>5260</v>
      </c>
      <c r="U15" s="50"/>
      <c r="V15" s="50"/>
      <c r="W15" s="51">
        <f t="shared" si="0"/>
        <v>18</v>
      </c>
    </row>
    <row r="16" spans="1:23" x14ac:dyDescent="0.3">
      <c r="A16" s="47" t="s">
        <v>179</v>
      </c>
      <c r="B16" s="48"/>
      <c r="C16" s="49">
        <v>2997</v>
      </c>
      <c r="D16" s="49">
        <v>3220</v>
      </c>
      <c r="E16" s="49">
        <v>3431</v>
      </c>
      <c r="F16" s="49">
        <v>3652</v>
      </c>
      <c r="G16" s="49">
        <v>3883</v>
      </c>
      <c r="H16" s="49">
        <v>4102</v>
      </c>
      <c r="I16" s="49">
        <v>4320</v>
      </c>
      <c r="J16" s="50">
        <v>4430</v>
      </c>
      <c r="K16" s="50">
        <v>4536</v>
      </c>
      <c r="L16" s="50">
        <v>4645</v>
      </c>
      <c r="M16" s="50">
        <v>4783</v>
      </c>
      <c r="N16" s="50">
        <v>4920</v>
      </c>
      <c r="O16" s="50">
        <v>5057</v>
      </c>
      <c r="P16" s="50">
        <v>5195</v>
      </c>
      <c r="Q16" s="50">
        <v>5333</v>
      </c>
      <c r="R16" s="50">
        <v>5479</v>
      </c>
      <c r="S16" s="50">
        <v>5628</v>
      </c>
      <c r="T16" s="50">
        <v>5782</v>
      </c>
      <c r="U16" s="50"/>
      <c r="V16" s="50"/>
      <c r="W16" s="51">
        <f t="shared" si="0"/>
        <v>18</v>
      </c>
    </row>
    <row r="17" spans="1:23" x14ac:dyDescent="0.3">
      <c r="A17" s="40" t="s">
        <v>180</v>
      </c>
      <c r="B17" s="52"/>
      <c r="C17" s="49">
        <f t="shared" ref="C17:I19" si="1">+C32</f>
        <v>1495.2</v>
      </c>
      <c r="D17" s="49">
        <f t="shared" si="1"/>
        <v>1495.2</v>
      </c>
      <c r="E17" s="49">
        <f t="shared" si="1"/>
        <v>1556</v>
      </c>
      <c r="F17" s="49">
        <f t="shared" si="1"/>
        <v>1585</v>
      </c>
      <c r="G17" s="49">
        <f t="shared" si="1"/>
        <v>1617</v>
      </c>
      <c r="H17" s="49">
        <f t="shared" si="1"/>
        <v>1651</v>
      </c>
      <c r="I17" s="49">
        <f t="shared" si="1"/>
        <v>1694</v>
      </c>
      <c r="J17" s="50"/>
      <c r="K17" s="50"/>
      <c r="L17" s="50"/>
      <c r="M17" s="50"/>
      <c r="N17" s="50"/>
      <c r="O17" s="50"/>
      <c r="P17" s="50"/>
      <c r="Q17" s="50"/>
      <c r="R17" s="50"/>
      <c r="S17" s="50"/>
      <c r="T17" s="50"/>
      <c r="U17" s="50"/>
      <c r="V17" s="50"/>
      <c r="W17" s="51">
        <f t="shared" si="0"/>
        <v>7</v>
      </c>
    </row>
    <row r="18" spans="1:23" x14ac:dyDescent="0.3">
      <c r="A18" s="40" t="s">
        <v>181</v>
      </c>
      <c r="B18" s="52"/>
      <c r="C18" s="49">
        <f t="shared" si="1"/>
        <v>1495.2</v>
      </c>
      <c r="D18" s="49">
        <f t="shared" si="1"/>
        <v>1526</v>
      </c>
      <c r="E18" s="49">
        <f t="shared" si="1"/>
        <v>1585</v>
      </c>
      <c r="F18" s="49">
        <f t="shared" si="1"/>
        <v>1651</v>
      </c>
      <c r="G18" s="49">
        <f t="shared" si="1"/>
        <v>1694</v>
      </c>
      <c r="H18" s="49">
        <f t="shared" si="1"/>
        <v>1744</v>
      </c>
      <c r="I18" s="49">
        <f t="shared" si="1"/>
        <v>1804</v>
      </c>
      <c r="J18" s="50">
        <f>+J33</f>
        <v>1862</v>
      </c>
      <c r="K18" s="50"/>
      <c r="L18" s="50"/>
      <c r="M18" s="50"/>
      <c r="N18" s="50"/>
      <c r="O18" s="50"/>
      <c r="P18" s="50"/>
      <c r="Q18" s="50"/>
      <c r="R18" s="50"/>
      <c r="S18" s="50"/>
      <c r="T18" s="50"/>
      <c r="U18" s="50"/>
      <c r="V18" s="50"/>
      <c r="W18" s="51">
        <f t="shared" si="0"/>
        <v>8</v>
      </c>
    </row>
    <row r="19" spans="1:23" x14ac:dyDescent="0.3">
      <c r="A19" s="40" t="s">
        <v>182</v>
      </c>
      <c r="B19" s="52"/>
      <c r="C19" s="49">
        <f t="shared" si="1"/>
        <v>1495.2</v>
      </c>
      <c r="D19" s="49">
        <f t="shared" si="1"/>
        <v>1585</v>
      </c>
      <c r="E19" s="49">
        <f t="shared" si="1"/>
        <v>1651</v>
      </c>
      <c r="F19" s="49">
        <f t="shared" si="1"/>
        <v>1744</v>
      </c>
      <c r="G19" s="49">
        <f t="shared" si="1"/>
        <v>1804</v>
      </c>
      <c r="H19" s="49">
        <f t="shared" si="1"/>
        <v>1862</v>
      </c>
      <c r="I19" s="49">
        <f t="shared" si="1"/>
        <v>1919</v>
      </c>
      <c r="J19" s="50"/>
      <c r="K19" s="50"/>
      <c r="L19" s="50"/>
      <c r="M19" s="50"/>
      <c r="N19" s="50"/>
      <c r="O19" s="50"/>
      <c r="P19" s="50"/>
      <c r="Q19" s="50"/>
      <c r="R19" s="50"/>
      <c r="S19" s="50"/>
      <c r="T19" s="50"/>
      <c r="U19" s="50"/>
      <c r="V19" s="50"/>
      <c r="W19" s="51">
        <f t="shared" si="0"/>
        <v>7</v>
      </c>
    </row>
    <row r="20" spans="1:23" x14ac:dyDescent="0.3">
      <c r="A20" s="47" t="s">
        <v>183</v>
      </c>
      <c r="B20" s="48"/>
      <c r="C20" s="49">
        <v>2317</v>
      </c>
      <c r="D20" s="49">
        <v>2364</v>
      </c>
      <c r="E20" s="49">
        <v>2416</v>
      </c>
      <c r="F20" s="49">
        <v>2467</v>
      </c>
      <c r="G20" s="49">
        <v>2519</v>
      </c>
      <c r="H20" s="49">
        <v>2579</v>
      </c>
      <c r="I20" s="49">
        <v>2641</v>
      </c>
      <c r="J20" s="50">
        <v>2709</v>
      </c>
      <c r="K20" s="50">
        <v>2785</v>
      </c>
      <c r="L20" s="50">
        <v>2863</v>
      </c>
      <c r="M20" s="50">
        <v>2949</v>
      </c>
      <c r="N20" s="50">
        <v>3039</v>
      </c>
      <c r="O20" s="50">
        <v>3136</v>
      </c>
      <c r="P20" s="50">
        <v>3236</v>
      </c>
      <c r="Q20" s="50">
        <v>3313</v>
      </c>
      <c r="R20" s="50"/>
      <c r="S20" s="50"/>
      <c r="T20" s="50"/>
      <c r="U20" s="50"/>
      <c r="V20" s="50"/>
      <c r="W20" s="51">
        <f t="shared" si="0"/>
        <v>15</v>
      </c>
    </row>
    <row r="21" spans="1:23" x14ac:dyDescent="0.3">
      <c r="A21" s="47" t="s">
        <v>184</v>
      </c>
      <c r="B21" s="48"/>
      <c r="C21" s="49">
        <v>2402</v>
      </c>
      <c r="D21" s="49">
        <v>2460</v>
      </c>
      <c r="E21" s="49">
        <v>2526</v>
      </c>
      <c r="F21" s="49">
        <v>2590</v>
      </c>
      <c r="G21" s="49">
        <v>2653</v>
      </c>
      <c r="H21" s="49">
        <v>2726</v>
      </c>
      <c r="I21" s="49">
        <v>2804</v>
      </c>
      <c r="J21" s="50">
        <v>2889</v>
      </c>
      <c r="K21" s="50">
        <v>2988</v>
      </c>
      <c r="L21" s="50">
        <v>3089</v>
      </c>
      <c r="M21" s="50">
        <v>3197</v>
      </c>
      <c r="N21" s="50">
        <v>3308</v>
      </c>
      <c r="O21" s="50">
        <v>3425</v>
      </c>
      <c r="P21" s="50">
        <v>3546</v>
      </c>
      <c r="Q21" s="50">
        <v>3640</v>
      </c>
      <c r="R21" s="50"/>
      <c r="S21" s="50"/>
      <c r="T21" s="50"/>
      <c r="U21" s="50"/>
      <c r="V21" s="50"/>
      <c r="W21" s="51">
        <f t="shared" si="0"/>
        <v>15</v>
      </c>
    </row>
    <row r="22" spans="1:23" x14ac:dyDescent="0.3">
      <c r="A22" s="47" t="s">
        <v>185</v>
      </c>
      <c r="B22" s="48"/>
      <c r="C22" s="49">
        <v>2416</v>
      </c>
      <c r="D22" s="49">
        <v>2533</v>
      </c>
      <c r="E22" s="49">
        <v>2652</v>
      </c>
      <c r="F22" s="49">
        <v>2774</v>
      </c>
      <c r="G22" s="49">
        <v>2893</v>
      </c>
      <c r="H22" s="49">
        <v>3017</v>
      </c>
      <c r="I22" s="49">
        <v>3143</v>
      </c>
      <c r="J22" s="50">
        <v>3273</v>
      </c>
      <c r="K22" s="50">
        <v>3408</v>
      </c>
      <c r="L22" s="50">
        <v>3547</v>
      </c>
      <c r="M22" s="50">
        <v>3686</v>
      </c>
      <c r="N22" s="50">
        <v>3831</v>
      </c>
      <c r="O22" s="50">
        <v>3980</v>
      </c>
      <c r="P22" s="50">
        <v>4131</v>
      </c>
      <c r="Q22" s="50">
        <v>4247</v>
      </c>
      <c r="R22" s="50"/>
      <c r="S22" s="50"/>
      <c r="T22" s="50"/>
      <c r="U22" s="50"/>
      <c r="V22" s="50"/>
      <c r="W22" s="51">
        <f t="shared" si="0"/>
        <v>15</v>
      </c>
    </row>
    <row r="23" spans="1:23" x14ac:dyDescent="0.3">
      <c r="A23" s="47" t="s">
        <v>186</v>
      </c>
      <c r="B23" s="48"/>
      <c r="C23" s="49">
        <v>2425</v>
      </c>
      <c r="D23" s="49">
        <v>2570</v>
      </c>
      <c r="E23" s="49">
        <v>2720</v>
      </c>
      <c r="F23" s="49">
        <v>2872</v>
      </c>
      <c r="G23" s="49">
        <v>3024</v>
      </c>
      <c r="H23" s="49">
        <v>3183</v>
      </c>
      <c r="I23" s="49">
        <v>3348</v>
      </c>
      <c r="J23" s="50">
        <v>3515</v>
      </c>
      <c r="K23" s="50">
        <v>3691</v>
      </c>
      <c r="L23" s="50">
        <v>3874</v>
      </c>
      <c r="M23" s="50">
        <v>4062</v>
      </c>
      <c r="N23" s="50">
        <v>4256</v>
      </c>
      <c r="O23" s="50">
        <v>4458</v>
      </c>
      <c r="P23" s="50">
        <v>4664</v>
      </c>
      <c r="Q23" s="50">
        <v>4832</v>
      </c>
      <c r="R23" s="50"/>
      <c r="S23" s="50"/>
      <c r="T23" s="50"/>
      <c r="U23" s="50"/>
      <c r="V23" s="50"/>
      <c r="W23" s="51">
        <f t="shared" si="0"/>
        <v>15</v>
      </c>
    </row>
    <row r="24" spans="1:23" x14ac:dyDescent="0.3">
      <c r="A24" s="47" t="s">
        <v>187</v>
      </c>
      <c r="B24" s="48"/>
      <c r="C24" s="49">
        <v>3120</v>
      </c>
      <c r="D24" s="49">
        <v>3238</v>
      </c>
      <c r="E24" s="49">
        <v>3344</v>
      </c>
      <c r="F24" s="49">
        <v>3556</v>
      </c>
      <c r="G24" s="49">
        <v>3791</v>
      </c>
      <c r="H24" s="49">
        <v>3939</v>
      </c>
      <c r="I24" s="49">
        <v>4088</v>
      </c>
      <c r="J24" s="50">
        <v>4238</v>
      </c>
      <c r="K24" s="50">
        <v>4388</v>
      </c>
      <c r="L24" s="50">
        <v>4537</v>
      </c>
      <c r="M24" s="50">
        <v>4688</v>
      </c>
      <c r="N24" s="50">
        <v>4838</v>
      </c>
      <c r="O24" s="50">
        <v>4989</v>
      </c>
      <c r="P24" s="50">
        <v>5138</v>
      </c>
      <c r="Q24" s="50">
        <v>5240</v>
      </c>
      <c r="R24" s="50"/>
      <c r="S24" s="50"/>
      <c r="T24" s="50"/>
      <c r="U24" s="50"/>
      <c r="V24" s="50"/>
      <c r="W24" s="51">
        <f t="shared" si="0"/>
        <v>15</v>
      </c>
    </row>
    <row r="25" spans="1:23" x14ac:dyDescent="0.3">
      <c r="A25" s="40" t="s">
        <v>188</v>
      </c>
      <c r="B25" s="52"/>
      <c r="C25" s="49">
        <f>+C20/2</f>
        <v>1158.5</v>
      </c>
      <c r="D25" s="53"/>
      <c r="E25" s="53"/>
      <c r="F25" s="53"/>
      <c r="G25" s="53"/>
      <c r="H25" s="53"/>
      <c r="I25" s="53"/>
      <c r="J25" s="54"/>
      <c r="K25" s="54"/>
      <c r="L25" s="54"/>
      <c r="M25" s="54"/>
      <c r="N25" s="54"/>
      <c r="O25" s="54"/>
      <c r="P25" s="54"/>
      <c r="Q25" s="54"/>
      <c r="R25" s="50"/>
      <c r="S25" s="54"/>
      <c r="T25" s="54"/>
      <c r="U25" s="54"/>
      <c r="V25" s="54"/>
      <c r="W25" s="51">
        <f t="shared" si="0"/>
        <v>1</v>
      </c>
    </row>
    <row r="26" spans="1:23" x14ac:dyDescent="0.3">
      <c r="A26" s="40" t="s">
        <v>189</v>
      </c>
      <c r="B26" s="52"/>
      <c r="C26" s="49">
        <f>+C21/2</f>
        <v>1201</v>
      </c>
      <c r="D26" s="53"/>
      <c r="E26" s="53"/>
      <c r="F26" s="53"/>
      <c r="G26" s="53"/>
      <c r="H26" s="53"/>
      <c r="I26" s="53"/>
      <c r="J26" s="54"/>
      <c r="K26" s="54"/>
      <c r="L26" s="54"/>
      <c r="M26" s="54"/>
      <c r="N26" s="54"/>
      <c r="O26" s="54"/>
      <c r="P26" s="54"/>
      <c r="Q26" s="54"/>
      <c r="R26" s="50"/>
      <c r="S26" s="54"/>
      <c r="T26" s="54"/>
      <c r="U26" s="54"/>
      <c r="V26" s="54"/>
      <c r="W26" s="51">
        <f t="shared" si="0"/>
        <v>1</v>
      </c>
    </row>
    <row r="27" spans="1:23" x14ac:dyDescent="0.3">
      <c r="A27" s="55" t="s">
        <v>190</v>
      </c>
      <c r="B27" s="56"/>
      <c r="C27" s="49">
        <v>2636</v>
      </c>
      <c r="D27" s="49">
        <v>2739</v>
      </c>
      <c r="E27" s="49">
        <v>2845</v>
      </c>
      <c r="F27" s="49">
        <v>2947</v>
      </c>
      <c r="G27" s="49">
        <v>3050</v>
      </c>
      <c r="H27" s="49">
        <v>3155</v>
      </c>
      <c r="I27" s="49">
        <v>3259</v>
      </c>
      <c r="J27" s="50">
        <v>3363</v>
      </c>
      <c r="K27" s="50">
        <v>3465</v>
      </c>
      <c r="L27" s="50">
        <v>3569</v>
      </c>
      <c r="M27" s="50">
        <v>3675</v>
      </c>
      <c r="N27" s="50"/>
      <c r="O27" s="50"/>
      <c r="P27" s="50"/>
      <c r="Q27" s="50"/>
      <c r="R27" s="50"/>
      <c r="S27" s="50"/>
      <c r="T27" s="50"/>
      <c r="U27" s="50"/>
      <c r="V27" s="50"/>
      <c r="W27" s="51">
        <f t="shared" si="0"/>
        <v>11</v>
      </c>
    </row>
    <row r="28" spans="1:23" x14ac:dyDescent="0.3">
      <c r="A28" s="55" t="s">
        <v>191</v>
      </c>
      <c r="B28" s="56"/>
      <c r="C28" s="49">
        <v>2739</v>
      </c>
      <c r="D28" s="49">
        <v>2947</v>
      </c>
      <c r="E28" s="49">
        <v>3155</v>
      </c>
      <c r="F28" s="49">
        <v>3259</v>
      </c>
      <c r="G28" s="49">
        <v>3363</v>
      </c>
      <c r="H28" s="49">
        <v>3465</v>
      </c>
      <c r="I28" s="49">
        <v>3569</v>
      </c>
      <c r="J28" s="50">
        <v>3675</v>
      </c>
      <c r="K28" s="50">
        <v>3778</v>
      </c>
      <c r="L28" s="50">
        <v>3883</v>
      </c>
      <c r="M28" s="50"/>
      <c r="N28" s="50"/>
      <c r="O28" s="50"/>
      <c r="P28" s="50"/>
      <c r="Q28" s="50"/>
      <c r="R28" s="50"/>
      <c r="S28" s="50"/>
      <c r="T28" s="50"/>
      <c r="U28" s="50"/>
      <c r="V28" s="50"/>
      <c r="W28" s="51">
        <f t="shared" si="0"/>
        <v>10</v>
      </c>
    </row>
    <row r="29" spans="1:23" x14ac:dyDescent="0.3">
      <c r="A29" s="55" t="s">
        <v>192</v>
      </c>
      <c r="B29" s="56"/>
      <c r="C29" s="49">
        <v>2739</v>
      </c>
      <c r="D29" s="49">
        <v>2947</v>
      </c>
      <c r="E29" s="49">
        <v>3155</v>
      </c>
      <c r="F29" s="49">
        <v>3259</v>
      </c>
      <c r="G29" s="49">
        <v>3363</v>
      </c>
      <c r="H29" s="49">
        <v>3465</v>
      </c>
      <c r="I29" s="49">
        <v>3569</v>
      </c>
      <c r="J29" s="50">
        <v>3675</v>
      </c>
      <c r="K29" s="50">
        <v>3778</v>
      </c>
      <c r="L29" s="50">
        <v>3883</v>
      </c>
      <c r="M29" s="50">
        <v>3987</v>
      </c>
      <c r="N29" s="50"/>
      <c r="O29" s="50"/>
      <c r="P29" s="50"/>
      <c r="Q29" s="50"/>
      <c r="R29" s="50"/>
      <c r="S29" s="50"/>
      <c r="T29" s="50"/>
      <c r="U29" s="50"/>
      <c r="V29" s="50"/>
      <c r="W29" s="51">
        <f t="shared" si="0"/>
        <v>11</v>
      </c>
    </row>
    <row r="30" spans="1:23" x14ac:dyDescent="0.3">
      <c r="A30" s="55" t="s">
        <v>193</v>
      </c>
      <c r="B30" s="56"/>
      <c r="C30" s="49">
        <v>2845</v>
      </c>
      <c r="D30" s="49">
        <v>3155</v>
      </c>
      <c r="E30" s="49">
        <v>3363</v>
      </c>
      <c r="F30" s="49">
        <v>3569</v>
      </c>
      <c r="G30" s="49">
        <v>3778</v>
      </c>
      <c r="H30" s="49">
        <v>3883</v>
      </c>
      <c r="I30" s="49">
        <v>3987</v>
      </c>
      <c r="J30" s="50">
        <v>4089</v>
      </c>
      <c r="K30" s="50">
        <v>4194</v>
      </c>
      <c r="L30" s="50">
        <v>4296</v>
      </c>
      <c r="M30" s="50">
        <v>4402</v>
      </c>
      <c r="N30" s="50">
        <v>4505</v>
      </c>
      <c r="O30" s="50">
        <v>4610</v>
      </c>
      <c r="P30" s="50"/>
      <c r="Q30" s="50"/>
      <c r="R30" s="50"/>
      <c r="S30" s="50"/>
      <c r="T30" s="50"/>
      <c r="U30" s="50"/>
      <c r="V30" s="50"/>
      <c r="W30" s="51">
        <f t="shared" si="0"/>
        <v>13</v>
      </c>
    </row>
    <row r="31" spans="1:23" x14ac:dyDescent="0.3">
      <c r="A31" s="55" t="s">
        <v>194</v>
      </c>
      <c r="B31" s="56"/>
      <c r="C31" s="49">
        <v>2845</v>
      </c>
      <c r="D31" s="49">
        <v>3155</v>
      </c>
      <c r="E31" s="49">
        <v>3363</v>
      </c>
      <c r="F31" s="49">
        <v>3569</v>
      </c>
      <c r="G31" s="49">
        <v>3778</v>
      </c>
      <c r="H31" s="49">
        <v>3883</v>
      </c>
      <c r="I31" s="49">
        <v>3987</v>
      </c>
      <c r="J31" s="50">
        <v>4089</v>
      </c>
      <c r="K31" s="50">
        <v>4194</v>
      </c>
      <c r="L31" s="50">
        <v>4296</v>
      </c>
      <c r="M31" s="50">
        <v>4402</v>
      </c>
      <c r="N31" s="50">
        <v>4505</v>
      </c>
      <c r="O31" s="50">
        <v>4610</v>
      </c>
      <c r="P31" s="50">
        <v>4712</v>
      </c>
      <c r="Q31" s="50">
        <v>4816</v>
      </c>
      <c r="R31" s="50"/>
      <c r="S31" s="50"/>
      <c r="T31" s="50"/>
      <c r="U31" s="50"/>
      <c r="V31" s="50"/>
      <c r="W31" s="51">
        <f t="shared" si="0"/>
        <v>15</v>
      </c>
    </row>
    <row r="32" spans="1:23" x14ac:dyDescent="0.3">
      <c r="A32" s="40">
        <v>1</v>
      </c>
      <c r="B32" s="52"/>
      <c r="C32" s="49">
        <v>1495.2</v>
      </c>
      <c r="D32" s="49">
        <v>1495.2</v>
      </c>
      <c r="E32" s="49">
        <v>1556</v>
      </c>
      <c r="F32" s="49">
        <v>1585</v>
      </c>
      <c r="G32" s="49">
        <v>1617</v>
      </c>
      <c r="H32" s="49">
        <v>1651</v>
      </c>
      <c r="I32" s="49">
        <v>1694</v>
      </c>
      <c r="J32" s="50"/>
      <c r="K32" s="50"/>
      <c r="L32" s="50"/>
      <c r="M32" s="50"/>
      <c r="N32" s="50"/>
      <c r="O32" s="50"/>
      <c r="P32" s="50"/>
      <c r="Q32" s="50"/>
      <c r="R32" s="50"/>
      <c r="S32" s="50"/>
      <c r="T32" s="50"/>
      <c r="U32" s="50"/>
      <c r="V32" s="50"/>
      <c r="W32" s="51">
        <f t="shared" si="0"/>
        <v>7</v>
      </c>
    </row>
    <row r="33" spans="1:23" x14ac:dyDescent="0.3">
      <c r="A33" s="40">
        <v>2</v>
      </c>
      <c r="B33" s="52"/>
      <c r="C33" s="49">
        <v>1495.2</v>
      </c>
      <c r="D33" s="49">
        <v>1526</v>
      </c>
      <c r="E33" s="49">
        <v>1585</v>
      </c>
      <c r="F33" s="49">
        <v>1651</v>
      </c>
      <c r="G33" s="49">
        <v>1694</v>
      </c>
      <c r="H33" s="49">
        <v>1744</v>
      </c>
      <c r="I33" s="49">
        <v>1804</v>
      </c>
      <c r="J33" s="50">
        <v>1862</v>
      </c>
      <c r="K33" s="50"/>
      <c r="L33" s="50"/>
      <c r="M33" s="50"/>
      <c r="N33" s="50"/>
      <c r="O33" s="50"/>
      <c r="P33" s="50"/>
      <c r="Q33" s="50"/>
      <c r="R33" s="50"/>
      <c r="S33" s="50"/>
      <c r="T33" s="50"/>
      <c r="U33" s="50"/>
      <c r="V33" s="50"/>
      <c r="W33" s="51">
        <f t="shared" si="0"/>
        <v>8</v>
      </c>
    </row>
    <row r="34" spans="1:23" x14ac:dyDescent="0.3">
      <c r="A34" s="40">
        <v>3</v>
      </c>
      <c r="B34" s="52"/>
      <c r="C34" s="49">
        <v>1495.2</v>
      </c>
      <c r="D34" s="49">
        <v>1585</v>
      </c>
      <c r="E34" s="49">
        <v>1651</v>
      </c>
      <c r="F34" s="49">
        <v>1744</v>
      </c>
      <c r="G34" s="49">
        <v>1804</v>
      </c>
      <c r="H34" s="49">
        <v>1862</v>
      </c>
      <c r="I34" s="49">
        <v>1919</v>
      </c>
      <c r="J34" s="50">
        <v>1973</v>
      </c>
      <c r="K34" s="50">
        <v>2028</v>
      </c>
      <c r="L34" s="50"/>
      <c r="M34" s="50"/>
      <c r="N34" s="50"/>
      <c r="O34" s="50"/>
      <c r="P34" s="50"/>
      <c r="Q34" s="50"/>
      <c r="R34" s="50"/>
      <c r="S34" s="50"/>
      <c r="T34" s="50"/>
      <c r="U34" s="50"/>
      <c r="V34" s="50"/>
      <c r="W34" s="51">
        <f t="shared" si="0"/>
        <v>9</v>
      </c>
    </row>
    <row r="35" spans="1:23" x14ac:dyDescent="0.3">
      <c r="A35" s="40">
        <v>4</v>
      </c>
      <c r="B35" s="52"/>
      <c r="C35" s="49">
        <v>1495.2</v>
      </c>
      <c r="D35" s="49">
        <v>1556</v>
      </c>
      <c r="E35" s="49">
        <v>1617</v>
      </c>
      <c r="F35" s="49">
        <v>1694</v>
      </c>
      <c r="G35" s="49">
        <v>1804</v>
      </c>
      <c r="H35" s="49">
        <v>1862</v>
      </c>
      <c r="I35" s="49">
        <v>1919</v>
      </c>
      <c r="J35" s="50">
        <v>1973</v>
      </c>
      <c r="K35" s="50">
        <v>2028</v>
      </c>
      <c r="L35" s="50">
        <v>2081</v>
      </c>
      <c r="M35" s="50">
        <v>2133</v>
      </c>
      <c r="N35" s="50"/>
      <c r="O35" s="50"/>
      <c r="P35" s="50"/>
      <c r="Q35" s="50"/>
      <c r="R35" s="50"/>
      <c r="S35" s="50"/>
      <c r="T35" s="50"/>
      <c r="U35" s="50"/>
      <c r="V35" s="50"/>
      <c r="W35" s="51">
        <f t="shared" si="0"/>
        <v>11</v>
      </c>
    </row>
    <row r="36" spans="1:23" x14ac:dyDescent="0.3">
      <c r="A36" s="40">
        <v>5</v>
      </c>
      <c r="B36" s="52"/>
      <c r="C36" s="49">
        <v>1526</v>
      </c>
      <c r="D36" s="49">
        <v>1556</v>
      </c>
      <c r="E36" s="49">
        <v>1651</v>
      </c>
      <c r="F36" s="49">
        <v>1744</v>
      </c>
      <c r="G36" s="49">
        <v>1862</v>
      </c>
      <c r="H36" s="49">
        <v>1919</v>
      </c>
      <c r="I36" s="49">
        <v>1973</v>
      </c>
      <c r="J36" s="50">
        <v>2028</v>
      </c>
      <c r="K36" s="50">
        <v>2081</v>
      </c>
      <c r="L36" s="50">
        <v>2133</v>
      </c>
      <c r="M36" s="50">
        <v>2184</v>
      </c>
      <c r="N36" s="50">
        <v>2243</v>
      </c>
      <c r="O36" s="50"/>
      <c r="P36" s="50"/>
      <c r="Q36" s="50"/>
      <c r="R36" s="50"/>
      <c r="S36" s="50"/>
      <c r="T36" s="50"/>
      <c r="U36" s="50"/>
      <c r="V36" s="50"/>
      <c r="W36" s="51">
        <f t="shared" si="0"/>
        <v>12</v>
      </c>
    </row>
    <row r="37" spans="1:23" x14ac:dyDescent="0.3">
      <c r="A37" s="40">
        <v>6</v>
      </c>
      <c r="B37" s="52"/>
      <c r="C37" s="49">
        <v>1585</v>
      </c>
      <c r="D37" s="49">
        <v>1651</v>
      </c>
      <c r="E37" s="49">
        <v>1862</v>
      </c>
      <c r="F37" s="49">
        <v>1973</v>
      </c>
      <c r="G37" s="49">
        <v>2028</v>
      </c>
      <c r="H37" s="49">
        <v>2081</v>
      </c>
      <c r="I37" s="49">
        <v>2133</v>
      </c>
      <c r="J37" s="50">
        <v>2184</v>
      </c>
      <c r="K37" s="50">
        <v>2243</v>
      </c>
      <c r="L37" s="50">
        <v>2297</v>
      </c>
      <c r="M37" s="50">
        <v>2350</v>
      </c>
      <c r="N37" s="50"/>
      <c r="O37" s="50"/>
      <c r="P37" s="50"/>
      <c r="Q37" s="50"/>
      <c r="R37" s="50"/>
      <c r="S37" s="50"/>
      <c r="T37" s="50"/>
      <c r="U37" s="50"/>
      <c r="V37" s="50"/>
      <c r="W37" s="51">
        <f t="shared" si="0"/>
        <v>11</v>
      </c>
    </row>
    <row r="38" spans="1:23" x14ac:dyDescent="0.3">
      <c r="A38" s="40">
        <v>7</v>
      </c>
      <c r="B38" s="52"/>
      <c r="C38" s="49">
        <v>1694</v>
      </c>
      <c r="D38" s="49">
        <v>1744</v>
      </c>
      <c r="E38" s="49">
        <v>1862</v>
      </c>
      <c r="F38" s="49">
        <v>2081</v>
      </c>
      <c r="G38" s="49">
        <v>2184</v>
      </c>
      <c r="H38" s="49">
        <v>2243</v>
      </c>
      <c r="I38" s="49">
        <v>2297</v>
      </c>
      <c r="J38" s="50">
        <v>2350</v>
      </c>
      <c r="K38" s="50">
        <v>2405</v>
      </c>
      <c r="L38" s="50">
        <v>2463</v>
      </c>
      <c r="M38" s="50">
        <v>2524</v>
      </c>
      <c r="N38" s="50">
        <v>2591</v>
      </c>
      <c r="O38" s="50"/>
      <c r="P38" s="50"/>
      <c r="Q38" s="50"/>
      <c r="R38" s="50"/>
      <c r="S38" s="50"/>
      <c r="T38" s="50"/>
      <c r="U38" s="50"/>
      <c r="V38" s="50"/>
      <c r="W38" s="51">
        <f t="shared" si="0"/>
        <v>12</v>
      </c>
    </row>
    <row r="39" spans="1:23" x14ac:dyDescent="0.3">
      <c r="A39" s="40">
        <v>8</v>
      </c>
      <c r="B39" s="52"/>
      <c r="C39" s="49">
        <v>1919</v>
      </c>
      <c r="D39" s="49">
        <v>1973</v>
      </c>
      <c r="E39" s="49">
        <v>2081</v>
      </c>
      <c r="F39" s="49">
        <v>2297</v>
      </c>
      <c r="G39" s="49">
        <v>2405</v>
      </c>
      <c r="H39" s="49">
        <v>2524</v>
      </c>
      <c r="I39" s="49">
        <v>2591</v>
      </c>
      <c r="J39" s="50">
        <v>2652</v>
      </c>
      <c r="K39" s="50">
        <v>2707</v>
      </c>
      <c r="L39" s="50">
        <v>2766</v>
      </c>
      <c r="M39" s="50">
        <v>2824</v>
      </c>
      <c r="N39" s="50">
        <v>2879</v>
      </c>
      <c r="O39" s="50">
        <v>2931</v>
      </c>
      <c r="P39" s="50"/>
      <c r="Q39" s="50"/>
      <c r="R39" s="50"/>
      <c r="S39" s="50"/>
      <c r="T39" s="50"/>
      <c r="U39" s="50"/>
      <c r="V39" s="50"/>
      <c r="W39" s="51">
        <f t="shared" si="0"/>
        <v>13</v>
      </c>
    </row>
    <row r="40" spans="1:23" x14ac:dyDescent="0.3">
      <c r="A40" s="40">
        <v>9</v>
      </c>
      <c r="B40" s="52"/>
      <c r="C40" s="49">
        <v>2206</v>
      </c>
      <c r="D40" s="49">
        <v>2320</v>
      </c>
      <c r="E40" s="49">
        <v>2548</v>
      </c>
      <c r="F40" s="49">
        <v>2679</v>
      </c>
      <c r="G40" s="49">
        <v>2792</v>
      </c>
      <c r="H40" s="49">
        <v>2907</v>
      </c>
      <c r="I40" s="49">
        <v>3016</v>
      </c>
      <c r="J40" s="50">
        <v>3124</v>
      </c>
      <c r="K40" s="50">
        <v>3242</v>
      </c>
      <c r="L40" s="50">
        <v>3346</v>
      </c>
      <c r="M40" s="50"/>
      <c r="N40" s="50"/>
      <c r="O40" s="50"/>
      <c r="P40" s="50"/>
      <c r="Q40" s="50"/>
      <c r="R40" s="50"/>
      <c r="S40" s="50"/>
      <c r="T40" s="50"/>
      <c r="U40" s="50"/>
      <c r="V40" s="50"/>
      <c r="W40" s="51">
        <f t="shared" si="0"/>
        <v>10</v>
      </c>
    </row>
    <row r="41" spans="1:23" x14ac:dyDescent="0.3">
      <c r="A41" s="40">
        <v>10</v>
      </c>
      <c r="B41" s="52"/>
      <c r="C41" s="49">
        <v>2206</v>
      </c>
      <c r="D41" s="49">
        <v>2429</v>
      </c>
      <c r="E41" s="49">
        <v>2548</v>
      </c>
      <c r="F41" s="49">
        <v>2679</v>
      </c>
      <c r="G41" s="49">
        <v>2792</v>
      </c>
      <c r="H41" s="49">
        <v>2907</v>
      </c>
      <c r="I41" s="49">
        <v>3016</v>
      </c>
      <c r="J41" s="50">
        <v>3094</v>
      </c>
      <c r="K41" s="50">
        <v>3242</v>
      </c>
      <c r="L41" s="50">
        <v>3346</v>
      </c>
      <c r="M41" s="50">
        <v>3454</v>
      </c>
      <c r="N41" s="50">
        <v>3558</v>
      </c>
      <c r="O41" s="50">
        <v>3677</v>
      </c>
      <c r="P41" s="50"/>
      <c r="Q41" s="50"/>
      <c r="R41" s="50"/>
      <c r="S41" s="50"/>
      <c r="T41" s="50"/>
      <c r="U41" s="50"/>
      <c r="V41" s="50"/>
      <c r="W41" s="51">
        <f t="shared" si="0"/>
        <v>13</v>
      </c>
    </row>
    <row r="42" spans="1:23" x14ac:dyDescent="0.3">
      <c r="A42" s="40">
        <v>11</v>
      </c>
      <c r="B42" s="52"/>
      <c r="C42" s="49">
        <v>2320</v>
      </c>
      <c r="D42" s="49">
        <v>2429</v>
      </c>
      <c r="E42" s="49">
        <v>2548</v>
      </c>
      <c r="F42" s="49">
        <v>2679</v>
      </c>
      <c r="G42" s="49">
        <v>2792</v>
      </c>
      <c r="H42" s="49">
        <v>2907</v>
      </c>
      <c r="I42" s="49">
        <v>3016</v>
      </c>
      <c r="J42" s="50">
        <v>3242</v>
      </c>
      <c r="K42" s="50">
        <v>3346</v>
      </c>
      <c r="L42" s="50">
        <v>3454</v>
      </c>
      <c r="M42" s="50">
        <v>3558</v>
      </c>
      <c r="N42" s="50">
        <v>3677</v>
      </c>
      <c r="O42" s="50">
        <v>3793</v>
      </c>
      <c r="P42" s="50">
        <v>3907</v>
      </c>
      <c r="Q42" s="50">
        <v>4016</v>
      </c>
      <c r="R42" s="50">
        <v>4127</v>
      </c>
      <c r="S42" s="50">
        <v>4232</v>
      </c>
      <c r="T42" s="50">
        <v>4290</v>
      </c>
      <c r="U42" s="50"/>
      <c r="V42" s="50"/>
      <c r="W42" s="51">
        <f t="shared" si="0"/>
        <v>18</v>
      </c>
    </row>
    <row r="43" spans="1:23" x14ac:dyDescent="0.3">
      <c r="A43" s="40">
        <v>12</v>
      </c>
      <c r="B43" s="52"/>
      <c r="C43" s="49">
        <v>3124</v>
      </c>
      <c r="D43" s="49">
        <v>3242</v>
      </c>
      <c r="E43" s="49">
        <v>3346</v>
      </c>
      <c r="F43" s="49">
        <v>3454</v>
      </c>
      <c r="G43" s="49">
        <v>3558</v>
      </c>
      <c r="H43" s="49">
        <v>3677</v>
      </c>
      <c r="I43" s="49">
        <v>3907</v>
      </c>
      <c r="J43" s="50">
        <v>4016</v>
      </c>
      <c r="K43" s="50">
        <v>4127</v>
      </c>
      <c r="L43" s="50">
        <v>4232</v>
      </c>
      <c r="M43" s="50">
        <v>4347</v>
      </c>
      <c r="N43" s="50">
        <v>4458</v>
      </c>
      <c r="O43" s="50">
        <v>4563</v>
      </c>
      <c r="P43" s="50">
        <v>4674</v>
      </c>
      <c r="Q43" s="50">
        <v>4811</v>
      </c>
      <c r="R43" s="50">
        <v>4881</v>
      </c>
      <c r="S43" s="50"/>
      <c r="T43" s="50"/>
      <c r="U43" s="50"/>
      <c r="V43" s="50"/>
      <c r="W43" s="51">
        <f t="shared" si="0"/>
        <v>16</v>
      </c>
    </row>
    <row r="44" spans="1:23" x14ac:dyDescent="0.3">
      <c r="A44" s="40">
        <v>13</v>
      </c>
      <c r="B44" s="52"/>
      <c r="C44" s="49">
        <v>3793</v>
      </c>
      <c r="D44" s="49">
        <v>3907</v>
      </c>
      <c r="E44" s="49">
        <v>4016</v>
      </c>
      <c r="F44" s="49">
        <v>4127</v>
      </c>
      <c r="G44" s="49">
        <v>4232</v>
      </c>
      <c r="H44" s="49">
        <v>4458</v>
      </c>
      <c r="I44" s="49">
        <v>4563</v>
      </c>
      <c r="J44" s="50">
        <v>4674</v>
      </c>
      <c r="K44" s="50">
        <v>4811</v>
      </c>
      <c r="L44" s="50">
        <v>4950</v>
      </c>
      <c r="M44" s="50">
        <v>5088</v>
      </c>
      <c r="N44" s="50">
        <v>5225</v>
      </c>
      <c r="O44" s="50">
        <v>5293</v>
      </c>
      <c r="P44" s="50"/>
      <c r="Q44" s="50"/>
      <c r="R44" s="50"/>
      <c r="S44" s="50"/>
      <c r="T44" s="50"/>
      <c r="U44" s="50"/>
      <c r="V44" s="50"/>
      <c r="W44" s="51">
        <f t="shared" si="0"/>
        <v>13</v>
      </c>
    </row>
    <row r="45" spans="1:23" x14ac:dyDescent="0.3">
      <c r="A45" s="40">
        <v>14</v>
      </c>
      <c r="B45" s="52"/>
      <c r="C45" s="49">
        <v>4347</v>
      </c>
      <c r="D45" s="49">
        <v>4458</v>
      </c>
      <c r="E45" s="49">
        <v>4674</v>
      </c>
      <c r="F45" s="49">
        <v>4811</v>
      </c>
      <c r="G45" s="49">
        <v>4950</v>
      </c>
      <c r="H45" s="49">
        <v>5088</v>
      </c>
      <c r="I45" s="49">
        <v>5225</v>
      </c>
      <c r="J45" s="50">
        <v>5365</v>
      </c>
      <c r="K45" s="50">
        <v>5512</v>
      </c>
      <c r="L45" s="50">
        <v>5660</v>
      </c>
      <c r="M45" s="50">
        <v>5815</v>
      </c>
      <c r="N45" s="50"/>
      <c r="O45" s="50"/>
      <c r="P45" s="50"/>
      <c r="Q45" s="50"/>
      <c r="R45" s="50"/>
      <c r="S45" s="50"/>
      <c r="T45" s="50"/>
      <c r="U45" s="50"/>
      <c r="V45" s="50"/>
      <c r="W45" s="51">
        <f t="shared" si="0"/>
        <v>11</v>
      </c>
    </row>
    <row r="46" spans="1:23" x14ac:dyDescent="0.3">
      <c r="A46" s="40">
        <v>15</v>
      </c>
      <c r="B46" s="39"/>
      <c r="C46" s="49">
        <v>4563</v>
      </c>
      <c r="D46" s="49">
        <v>4674</v>
      </c>
      <c r="E46" s="49">
        <v>4811</v>
      </c>
      <c r="F46" s="49">
        <v>5088</v>
      </c>
      <c r="G46" s="49">
        <v>5225</v>
      </c>
      <c r="H46" s="49">
        <v>5365</v>
      </c>
      <c r="I46" s="49">
        <v>5512</v>
      </c>
      <c r="J46" s="50">
        <v>5660</v>
      </c>
      <c r="K46" s="50">
        <v>5815</v>
      </c>
      <c r="L46" s="50">
        <v>5999</v>
      </c>
      <c r="M46" s="50">
        <v>6192</v>
      </c>
      <c r="N46" s="50">
        <v>6390</v>
      </c>
      <c r="O46" s="50"/>
      <c r="P46" s="50"/>
      <c r="Q46" s="50"/>
      <c r="R46" s="50"/>
      <c r="S46" s="50"/>
      <c r="T46" s="50"/>
      <c r="U46" s="57"/>
      <c r="V46" s="57"/>
      <c r="W46" s="51">
        <f t="shared" si="0"/>
        <v>12</v>
      </c>
    </row>
    <row r="47" spans="1:23" x14ac:dyDescent="0.3">
      <c r="A47" s="40">
        <v>16</v>
      </c>
      <c r="B47" s="39"/>
      <c r="C47" s="49">
        <v>4950</v>
      </c>
      <c r="D47" s="49">
        <v>5088</v>
      </c>
      <c r="E47" s="49">
        <v>5225</v>
      </c>
      <c r="F47" s="49">
        <v>5512</v>
      </c>
      <c r="G47" s="49">
        <v>5660</v>
      </c>
      <c r="H47" s="49">
        <v>5815</v>
      </c>
      <c r="I47" s="49">
        <v>5999</v>
      </c>
      <c r="J47" s="50">
        <v>6192</v>
      </c>
      <c r="K47" s="50">
        <v>6390</v>
      </c>
      <c r="L47" s="50">
        <v>6594</v>
      </c>
      <c r="M47" s="50">
        <v>6802</v>
      </c>
      <c r="N47" s="50">
        <v>7019</v>
      </c>
      <c r="O47" s="50"/>
      <c r="P47" s="50"/>
      <c r="Q47" s="50"/>
      <c r="R47" s="50"/>
      <c r="S47" s="50"/>
      <c r="T47" s="50"/>
      <c r="U47" s="57"/>
      <c r="V47" s="57"/>
      <c r="W47" s="51">
        <f t="shared" si="0"/>
        <v>12</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5"/>
  <sheetViews>
    <sheetView workbookViewId="0">
      <selection activeCell="N8" sqref="N8"/>
    </sheetView>
  </sheetViews>
  <sheetFormatPr defaultRowHeight="14.4" x14ac:dyDescent="0.3"/>
  <cols>
    <col min="5" max="6" width="11.44140625" bestFit="1" customWidth="1"/>
    <col min="14" max="14" width="10.44140625" bestFit="1" customWidth="1"/>
    <col min="18" max="18" width="34" bestFit="1" customWidth="1"/>
    <col min="19" max="19" width="11.33203125" bestFit="1" customWidth="1"/>
    <col min="20" max="20" width="10.5546875" bestFit="1" customWidth="1"/>
  </cols>
  <sheetData>
    <row r="2" spans="1:33" x14ac:dyDescent="0.3">
      <c r="A2" t="s">
        <v>195</v>
      </c>
      <c r="H2" t="s">
        <v>198</v>
      </c>
      <c r="M2" t="s">
        <v>212</v>
      </c>
    </row>
    <row r="3" spans="1:33" x14ac:dyDescent="0.3">
      <c r="I3" t="s">
        <v>199</v>
      </c>
      <c r="J3" t="s">
        <v>200</v>
      </c>
    </row>
    <row r="4" spans="1:33" x14ac:dyDescent="0.3">
      <c r="A4" t="s">
        <v>196</v>
      </c>
      <c r="I4" s="58">
        <v>2.0665</v>
      </c>
      <c r="J4" s="58">
        <f>+I4*1.21</f>
        <v>2.5004649999999997</v>
      </c>
      <c r="M4" s="60">
        <f>+J4*$E$20</f>
        <v>36.338488471153845</v>
      </c>
      <c r="N4" s="59">
        <f>(1659+240)/12*M4</f>
        <v>5750.5658005600962</v>
      </c>
    </row>
    <row r="5" spans="1:33" x14ac:dyDescent="0.3">
      <c r="A5" t="s">
        <v>197</v>
      </c>
      <c r="I5" s="58">
        <v>1.8064971751412429</v>
      </c>
      <c r="J5" s="58">
        <f>+I5*1.21</f>
        <v>2.185861581920904</v>
      </c>
      <c r="M5" s="60">
        <f>+J5*$E$20</f>
        <v>31.766453797262059</v>
      </c>
      <c r="N5" s="59">
        <f>+M5*40*13/3</f>
        <v>5506.1853248587568</v>
      </c>
      <c r="R5" t="s">
        <v>215</v>
      </c>
    </row>
    <row r="6" spans="1:33" x14ac:dyDescent="0.3">
      <c r="A6" t="s">
        <v>201</v>
      </c>
      <c r="I6" s="58">
        <f>1.62</f>
        <v>1.62</v>
      </c>
      <c r="J6" s="58">
        <f>+I6</f>
        <v>1.62</v>
      </c>
      <c r="M6" s="60">
        <f>+J6*$E$20</f>
        <v>23.54296153846154</v>
      </c>
      <c r="N6" s="59">
        <f>+M6*40*13/3</f>
        <v>4080.78</v>
      </c>
    </row>
    <row r="7" spans="1:33" x14ac:dyDescent="0.3">
      <c r="A7" t="s">
        <v>152</v>
      </c>
      <c r="I7" s="58">
        <v>2.66</v>
      </c>
      <c r="J7" s="58">
        <f>+I7*1.21</f>
        <v>3.2185999999999999</v>
      </c>
      <c r="M7" s="60">
        <f>+J7*$E$20</f>
        <v>46.774923461538464</v>
      </c>
      <c r="N7" s="59">
        <f>(1659+240)/12*M7</f>
        <v>7402.1316377884623</v>
      </c>
    </row>
    <row r="12" spans="1:33" x14ac:dyDescent="0.3">
      <c r="A12" t="s">
        <v>203</v>
      </c>
    </row>
    <row r="14" spans="1:33" x14ac:dyDescent="0.3">
      <c r="A14" t="s">
        <v>204</v>
      </c>
    </row>
    <row r="15" spans="1:33" x14ac:dyDescent="0.3">
      <c r="A15" t="s">
        <v>205</v>
      </c>
      <c r="T15" s="27"/>
      <c r="U15" s="27"/>
      <c r="V15" s="27"/>
      <c r="W15" s="27"/>
      <c r="X15" s="27"/>
      <c r="Y15" s="27"/>
      <c r="Z15" s="27"/>
      <c r="AA15" s="27"/>
      <c r="AB15" s="27"/>
      <c r="AC15" s="27"/>
      <c r="AD15" s="27"/>
      <c r="AE15" s="27"/>
      <c r="AF15" s="10"/>
      <c r="AG15" s="27"/>
    </row>
    <row r="16" spans="1:33" x14ac:dyDescent="0.3">
      <c r="A16" t="s">
        <v>206</v>
      </c>
    </row>
    <row r="17" spans="1:33" x14ac:dyDescent="0.3">
      <c r="A17" t="s">
        <v>207</v>
      </c>
      <c r="E17" t="s">
        <v>208</v>
      </c>
      <c r="F17" t="s">
        <v>209</v>
      </c>
      <c r="S17" s="61"/>
      <c r="T17" s="29"/>
      <c r="U17" s="29"/>
      <c r="V17" s="29"/>
      <c r="W17" s="29"/>
      <c r="X17" s="29"/>
      <c r="Y17" s="29"/>
      <c r="Z17" s="29"/>
      <c r="AA17" s="29"/>
      <c r="AB17" s="29"/>
      <c r="AC17" s="29"/>
      <c r="AD17" s="29"/>
      <c r="AE17" s="29"/>
      <c r="AG17" s="29"/>
    </row>
    <row r="18" spans="1:33" x14ac:dyDescent="0.3">
      <c r="A18" t="s">
        <v>211</v>
      </c>
      <c r="E18" s="59">
        <f>2519</f>
        <v>2519</v>
      </c>
      <c r="F18" s="59">
        <f>+E18*1.62</f>
        <v>4080.78</v>
      </c>
      <c r="S18" s="61"/>
      <c r="T18" s="29"/>
      <c r="U18" s="29"/>
      <c r="V18" s="29"/>
      <c r="W18" s="29"/>
      <c r="X18" s="29"/>
      <c r="Y18" s="29"/>
      <c r="Z18" s="29"/>
      <c r="AA18" s="29"/>
      <c r="AB18" s="29"/>
      <c r="AC18" s="29"/>
      <c r="AD18" s="29"/>
      <c r="AE18" s="29"/>
      <c r="AG18" s="29"/>
    </row>
    <row r="19" spans="1:33" x14ac:dyDescent="0.3">
      <c r="A19" t="s">
        <v>210</v>
      </c>
      <c r="E19" s="59">
        <f>+E18*12</f>
        <v>30228</v>
      </c>
      <c r="F19" s="59">
        <f t="shared" ref="F19:F20" si="0">+E19*1.62</f>
        <v>48969.36</v>
      </c>
      <c r="S19" s="61"/>
      <c r="T19" s="29"/>
      <c r="U19" s="29"/>
      <c r="V19" s="29"/>
      <c r="W19" s="29"/>
      <c r="X19" s="29"/>
      <c r="Y19" s="29"/>
      <c r="Z19" s="29"/>
      <c r="AA19" s="29"/>
      <c r="AB19" s="29"/>
      <c r="AC19" s="29"/>
      <c r="AD19" s="29"/>
      <c r="AE19" s="29"/>
      <c r="AG19" s="29"/>
    </row>
    <row r="20" spans="1:33" x14ac:dyDescent="0.3">
      <c r="A20" t="s">
        <v>214</v>
      </c>
      <c r="E20" s="59">
        <f>+E19/(52*40)</f>
        <v>14.532692307692308</v>
      </c>
      <c r="F20" s="59">
        <f t="shared" si="0"/>
        <v>23.54296153846154</v>
      </c>
    </row>
    <row r="21" spans="1:33" x14ac:dyDescent="0.3">
      <c r="A21" t="s">
        <v>213</v>
      </c>
      <c r="E21" s="59"/>
      <c r="T21" s="29"/>
      <c r="U21" s="29"/>
      <c r="V21" s="29"/>
      <c r="W21" s="29"/>
      <c r="X21" s="29"/>
      <c r="Y21" s="29"/>
      <c r="Z21" s="29"/>
      <c r="AA21" s="29"/>
      <c r="AB21" s="29"/>
      <c r="AC21" s="29"/>
      <c r="AD21" s="29"/>
      <c r="AE21" s="29"/>
      <c r="AG21" s="29"/>
    </row>
    <row r="22" spans="1:33" x14ac:dyDescent="0.3">
      <c r="K22" s="10"/>
      <c r="L22" s="28"/>
    </row>
    <row r="23" spans="1:33" x14ac:dyDescent="0.3">
      <c r="K23" s="10"/>
      <c r="L23" s="28"/>
      <c r="T23" s="29"/>
      <c r="U23" s="29"/>
      <c r="V23" s="29"/>
      <c r="W23" s="29"/>
      <c r="X23" s="29"/>
      <c r="Y23" s="29"/>
      <c r="Z23" s="29"/>
      <c r="AA23" s="29"/>
      <c r="AB23" s="29"/>
      <c r="AC23" s="29"/>
      <c r="AD23" s="29"/>
      <c r="AE23" s="29"/>
      <c r="AG23" s="29"/>
    </row>
    <row r="24" spans="1:33" x14ac:dyDescent="0.3">
      <c r="K24" s="10"/>
    </row>
    <row r="25" spans="1:33" x14ac:dyDescent="0.3">
      <c r="K25" s="10"/>
    </row>
    <row r="26" spans="1:33" x14ac:dyDescent="0.3">
      <c r="K26" s="33"/>
      <c r="T26" s="27"/>
      <c r="U26" s="27"/>
      <c r="V26" s="27"/>
      <c r="W26" s="27"/>
      <c r="X26" s="27"/>
      <c r="Y26" s="27"/>
      <c r="Z26" s="27"/>
      <c r="AA26" s="27"/>
      <c r="AB26" s="27"/>
      <c r="AC26" s="27"/>
      <c r="AD26" s="27"/>
      <c r="AE26" s="27"/>
      <c r="AF26" s="10"/>
      <c r="AG26" s="27"/>
    </row>
    <row r="27" spans="1:33" x14ac:dyDescent="0.3">
      <c r="K27" s="34"/>
      <c r="L27" s="158"/>
      <c r="M27" s="158"/>
      <c r="N27" s="158"/>
      <c r="O27" s="158"/>
      <c r="P27" s="158"/>
    </row>
    <row r="28" spans="1:33" x14ac:dyDescent="0.3">
      <c r="K28" s="10"/>
      <c r="S28" s="61"/>
      <c r="T28" s="29"/>
      <c r="U28" s="29"/>
      <c r="V28" s="29"/>
      <c r="W28" s="29"/>
      <c r="X28" s="29"/>
      <c r="Y28" s="29"/>
      <c r="Z28" s="29"/>
      <c r="AA28" s="29"/>
      <c r="AB28" s="29"/>
      <c r="AC28" s="29"/>
      <c r="AD28" s="29"/>
      <c r="AE28" s="29"/>
      <c r="AG28" s="29"/>
    </row>
    <row r="29" spans="1:33" x14ac:dyDescent="0.3">
      <c r="K29" s="32"/>
      <c r="L29" s="28"/>
      <c r="S29" s="61"/>
      <c r="T29" s="29"/>
      <c r="U29" s="29"/>
      <c r="V29" s="29"/>
      <c r="W29" s="29"/>
      <c r="X29" s="29"/>
      <c r="Y29" s="29"/>
      <c r="Z29" s="29"/>
      <c r="AA29" s="29"/>
      <c r="AB29" s="29"/>
      <c r="AC29" s="29"/>
      <c r="AD29" s="29"/>
      <c r="AE29" s="29"/>
      <c r="AG29" s="29"/>
    </row>
    <row r="30" spans="1:33" x14ac:dyDescent="0.3">
      <c r="K30" s="32"/>
      <c r="L30" s="28"/>
      <c r="S30" s="61"/>
      <c r="T30" s="29"/>
      <c r="U30" s="29"/>
      <c r="V30" s="29"/>
      <c r="W30" s="29"/>
      <c r="X30" s="29"/>
      <c r="Y30" s="29"/>
      <c r="Z30" s="29"/>
      <c r="AA30" s="29"/>
      <c r="AB30" s="29"/>
      <c r="AC30" s="29"/>
      <c r="AD30" s="29"/>
      <c r="AE30" s="29"/>
      <c r="AG30" s="29"/>
    </row>
    <row r="31" spans="1:33" x14ac:dyDescent="0.3">
      <c r="K31" s="32"/>
      <c r="L31" s="28"/>
    </row>
    <row r="32" spans="1:33" x14ac:dyDescent="0.3">
      <c r="K32" s="10"/>
      <c r="T32" s="29"/>
      <c r="U32" s="29"/>
      <c r="V32" s="29"/>
      <c r="W32" s="29"/>
      <c r="X32" s="29"/>
      <c r="Y32" s="29"/>
      <c r="Z32" s="29"/>
      <c r="AA32" s="29"/>
      <c r="AB32" s="29"/>
      <c r="AC32" s="29"/>
      <c r="AD32" s="29"/>
      <c r="AE32" s="29"/>
      <c r="AG32" s="29"/>
    </row>
    <row r="33" spans="11:33" x14ac:dyDescent="0.3">
      <c r="K33" s="10"/>
    </row>
    <row r="34" spans="11:33" x14ac:dyDescent="0.3">
      <c r="K34" s="10"/>
      <c r="T34" s="29"/>
      <c r="U34" s="29"/>
      <c r="V34" s="29"/>
      <c r="W34" s="29"/>
      <c r="X34" s="29"/>
      <c r="Y34" s="29"/>
      <c r="Z34" s="29"/>
      <c r="AA34" s="29"/>
      <c r="AB34" s="29"/>
      <c r="AC34" s="29"/>
      <c r="AD34" s="29"/>
      <c r="AE34" s="29"/>
      <c r="AG34" s="29"/>
    </row>
    <row r="35" spans="11:33" x14ac:dyDescent="0.3">
      <c r="K35" s="10"/>
    </row>
    <row r="37" spans="11:33" x14ac:dyDescent="0.3">
      <c r="T37" s="27"/>
      <c r="U37" s="27"/>
      <c r="V37" s="27"/>
      <c r="W37" s="27"/>
      <c r="X37" s="27"/>
      <c r="Y37" s="27"/>
      <c r="Z37" s="27"/>
      <c r="AA37" s="27"/>
      <c r="AB37" s="27"/>
      <c r="AC37" s="27"/>
      <c r="AD37" s="27"/>
      <c r="AE37" s="27"/>
      <c r="AF37" s="10"/>
      <c r="AG37" s="27"/>
    </row>
    <row r="39" spans="11:33" x14ac:dyDescent="0.3">
      <c r="S39" s="61"/>
      <c r="T39" s="62"/>
      <c r="U39" s="62"/>
      <c r="V39" s="62"/>
      <c r="W39" s="62"/>
      <c r="X39" s="62"/>
      <c r="Y39" s="62"/>
      <c r="Z39" s="62"/>
      <c r="AA39" s="62"/>
      <c r="AB39" s="62"/>
      <c r="AC39" s="62"/>
      <c r="AD39" s="62"/>
      <c r="AE39" s="62"/>
      <c r="AF39" s="62"/>
      <c r="AG39" s="62"/>
    </row>
    <row r="40" spans="11:33" x14ac:dyDescent="0.3">
      <c r="S40" s="61"/>
      <c r="T40" s="62"/>
      <c r="U40" s="62"/>
      <c r="V40" s="62"/>
      <c r="W40" s="62"/>
      <c r="X40" s="62"/>
      <c r="Y40" s="62"/>
      <c r="Z40" s="62"/>
      <c r="AA40" s="62"/>
      <c r="AB40" s="62"/>
      <c r="AC40" s="62"/>
      <c r="AD40" s="62"/>
      <c r="AE40" s="62"/>
      <c r="AF40" s="62"/>
      <c r="AG40" s="62"/>
    </row>
    <row r="41" spans="11:33" x14ac:dyDescent="0.3">
      <c r="S41" s="61"/>
      <c r="T41" s="62"/>
      <c r="U41" s="62"/>
      <c r="V41" s="62"/>
      <c r="W41" s="62"/>
      <c r="X41" s="62"/>
      <c r="Y41" s="62"/>
      <c r="Z41" s="62"/>
      <c r="AA41" s="62"/>
      <c r="AB41" s="62"/>
      <c r="AC41" s="62"/>
      <c r="AD41" s="62"/>
      <c r="AE41" s="62"/>
      <c r="AF41" s="62"/>
      <c r="AG41" s="62"/>
    </row>
    <row r="42" spans="11:33" x14ac:dyDescent="0.3">
      <c r="T42" s="62"/>
      <c r="U42" s="62"/>
      <c r="V42" s="62"/>
      <c r="W42" s="62"/>
      <c r="X42" s="62"/>
      <c r="Y42" s="62"/>
      <c r="Z42" s="62"/>
      <c r="AA42" s="62"/>
      <c r="AB42" s="62"/>
      <c r="AC42" s="62"/>
      <c r="AD42" s="62"/>
      <c r="AE42" s="62"/>
      <c r="AF42" s="62"/>
      <c r="AG42" s="62"/>
    </row>
    <row r="43" spans="11:33" x14ac:dyDescent="0.3">
      <c r="T43" s="62"/>
      <c r="U43" s="62"/>
      <c r="V43" s="62"/>
      <c r="W43" s="62"/>
      <c r="X43" s="62"/>
      <c r="Y43" s="62"/>
      <c r="Z43" s="62"/>
      <c r="AA43" s="62"/>
      <c r="AB43" s="62"/>
      <c r="AC43" s="62"/>
      <c r="AD43" s="62"/>
      <c r="AE43" s="62"/>
      <c r="AF43" s="62"/>
      <c r="AG43" s="62"/>
    </row>
    <row r="44" spans="11:33" x14ac:dyDescent="0.3">
      <c r="T44" s="62"/>
      <c r="U44" s="62"/>
      <c r="V44" s="62"/>
      <c r="W44" s="62"/>
      <c r="X44" s="62"/>
      <c r="Y44" s="62"/>
      <c r="Z44" s="62"/>
      <c r="AA44" s="62"/>
      <c r="AB44" s="62"/>
      <c r="AC44" s="62"/>
      <c r="AD44" s="62"/>
      <c r="AE44" s="62"/>
      <c r="AF44" s="62"/>
      <c r="AG44" s="62"/>
    </row>
    <row r="45" spans="11:33" x14ac:dyDescent="0.3">
      <c r="T45" s="62"/>
      <c r="U45" s="62"/>
      <c r="V45" s="62"/>
      <c r="W45" s="62"/>
      <c r="X45" s="62"/>
      <c r="Y45" s="62"/>
      <c r="Z45" s="62"/>
      <c r="AA45" s="62"/>
      <c r="AB45" s="62"/>
      <c r="AC45" s="62"/>
      <c r="AD45" s="62"/>
      <c r="AE45" s="62"/>
      <c r="AF45" s="62"/>
      <c r="AG45" s="62"/>
    </row>
  </sheetData>
  <mergeCells count="1">
    <mergeCell ref="L27:P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Toelichting</vt:lpstr>
      <vt:lpstr>Start</vt:lpstr>
      <vt:lpstr>Totaal</vt:lpstr>
      <vt:lpstr>Vervangingsbehoefte per maand</vt:lpstr>
      <vt:lpstr>Vervangingsplanning</vt:lpstr>
      <vt:lpstr>Simulatie</vt:lpstr>
      <vt:lpstr>Kalender</vt:lpstr>
      <vt:lpstr>salaristabellen</vt:lpstr>
      <vt:lpstr>Vermenigvuldigingsfactoren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 van Iwaarden</dc:creator>
  <cp:lastModifiedBy>Martin</cp:lastModifiedBy>
  <dcterms:created xsi:type="dcterms:W3CDTF">2015-02-09T10:29:57Z</dcterms:created>
  <dcterms:modified xsi:type="dcterms:W3CDTF">2015-03-09T12:33:54Z</dcterms:modified>
</cp:coreProperties>
</file>